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"/>
    </mc:Choice>
  </mc:AlternateContent>
  <xr:revisionPtr revIDLastSave="0" documentId="8_{7A5B6C50-B6B6-EF45-A04A-F6F368653A89}" xr6:coauthVersionLast="47" xr6:coauthVersionMax="47" xr10:uidLastSave="{00000000-0000-0000-0000-000000000000}"/>
  <bookViews>
    <workbookView xWindow="860" yWindow="500" windowWidth="50080" windowHeight="26060" activeTab="10" xr2:uid="{29133796-C9BC-E841-9F4D-56091A94628D}"/>
  </bookViews>
  <sheets>
    <sheet name="Raw Cost" sheetId="1" r:id="rId1"/>
    <sheet name="Master Item List" sheetId="2" r:id="rId2"/>
    <sheet name="Combo Pricing" sheetId="6" r:id="rId3"/>
    <sheet name="Packaging Cost" sheetId="5" r:id="rId4"/>
    <sheet name="Labor Cost" sheetId="4" r:id="rId5"/>
    <sheet name="SENN CURRENT TALLY" sheetId="7" r:id="rId6"/>
    <sheet name="SENN PREVIOUS TALLY" sheetId="8" r:id="rId7"/>
    <sheet name="SENN PRICE SHEET " sheetId="3" r:id="rId8"/>
    <sheet name="TAYLORS MARK UP" sheetId="9" r:id="rId9"/>
    <sheet name="TAYLORS PRICE SHEET" sheetId="14" r:id="rId10"/>
    <sheet name="LEO'S" sheetId="10" r:id="rId11"/>
    <sheet name="LEO'S PRODUCE PRICE SHEET" sheetId="15" r:id="rId12"/>
    <sheet name="HONEYCUTT" sheetId="11" r:id="rId13"/>
    <sheet name="L&amp;N" sheetId="12" r:id="rId14"/>
    <sheet name="PRICE TRACKER" sheetId="13" r:id="rId15"/>
  </sheets>
  <definedNames>
    <definedName name="_xlnm._FilterDatabase" localSheetId="1">'Master Item List'!$A$1:$U$149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D26" i="14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2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2" i="13"/>
  <c r="D24" i="6"/>
  <c r="B24" i="6"/>
  <c r="L65" i="2"/>
  <c r="L210" i="2"/>
  <c r="L164" i="2"/>
  <c r="B85" i="1" l="1"/>
  <c r="B83" i="1"/>
  <c r="B81" i="1"/>
  <c r="B88" i="1" s="1"/>
  <c r="B80" i="1"/>
  <c r="B79" i="1"/>
  <c r="B78" i="1"/>
  <c r="B77" i="1"/>
  <c r="H210" i="2" s="1"/>
  <c r="M210" i="2" s="1"/>
  <c r="Q210" i="2" s="1"/>
  <c r="U210" i="2" s="1"/>
  <c r="B75" i="1"/>
  <c r="B73" i="1"/>
  <c r="B72" i="1"/>
  <c r="B71" i="1"/>
  <c r="B70" i="1"/>
  <c r="H20" i="2" s="1"/>
  <c r="B69" i="1"/>
  <c r="B68" i="1"/>
  <c r="B67" i="1"/>
  <c r="B66" i="1"/>
  <c r="B63" i="1"/>
  <c r="B62" i="1"/>
  <c r="B61" i="1"/>
  <c r="B60" i="1"/>
  <c r="B59" i="1"/>
  <c r="B58" i="1"/>
  <c r="B57" i="1"/>
  <c r="B56" i="1"/>
  <c r="B54" i="1"/>
  <c r="B50" i="1"/>
  <c r="B48" i="1"/>
  <c r="B46" i="1"/>
  <c r="H65" i="2" s="1"/>
  <c r="M65" i="2" s="1"/>
  <c r="B43" i="1"/>
  <c r="B42" i="1"/>
  <c r="B40" i="1"/>
  <c r="B39" i="1"/>
  <c r="B38" i="1"/>
  <c r="B36" i="1"/>
  <c r="B32" i="1"/>
  <c r="B31" i="1"/>
  <c r="B28" i="1"/>
  <c r="B27" i="1"/>
  <c r="B25" i="1"/>
  <c r="B24" i="1"/>
  <c r="B23" i="1"/>
  <c r="B21" i="1"/>
  <c r="B20" i="1"/>
  <c r="B19" i="1"/>
  <c r="B17" i="1"/>
  <c r="B16" i="1"/>
  <c r="B15" i="1"/>
  <c r="B14" i="1"/>
  <c r="B12" i="1"/>
  <c r="H164" i="2" s="1"/>
  <c r="I164" i="2" s="1"/>
  <c r="B11" i="1"/>
  <c r="B10" i="1"/>
  <c r="B8" i="1"/>
  <c r="H9" i="2" s="1"/>
  <c r="B7" i="1"/>
  <c r="B6" i="1"/>
  <c r="B4" i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" i="7"/>
  <c r="L20" i="2"/>
  <c r="D23" i="6"/>
  <c r="B23" i="6"/>
  <c r="L9" i="2"/>
  <c r="L8" i="2"/>
  <c r="H8" i="2"/>
  <c r="L224" i="2"/>
  <c r="H224" i="2"/>
  <c r="D21" i="6"/>
  <c r="B21" i="6"/>
  <c r="E24" i="4"/>
  <c r="H185" i="2"/>
  <c r="H208" i="2"/>
  <c r="H216" i="2"/>
  <c r="I216" i="2" s="1"/>
  <c r="H215" i="2"/>
  <c r="I215" i="2" s="1"/>
  <c r="H60" i="2"/>
  <c r="E30" i="6"/>
  <c r="I30" i="6" s="1"/>
  <c r="M30" i="6" s="1"/>
  <c r="E29" i="6"/>
  <c r="F29" i="6" s="1"/>
  <c r="J29" i="6" s="1"/>
  <c r="E28" i="6"/>
  <c r="G28" i="6" s="1"/>
  <c r="K28" i="6" s="1"/>
  <c r="E27" i="6"/>
  <c r="H27" i="6" s="1"/>
  <c r="L27" i="6" s="1"/>
  <c r="E26" i="6"/>
  <c r="I26" i="6" s="1"/>
  <c r="M26" i="6" s="1"/>
  <c r="E25" i="6"/>
  <c r="F25" i="6" s="1"/>
  <c r="J25" i="6" s="1"/>
  <c r="E22" i="6"/>
  <c r="I22" i="6" s="1"/>
  <c r="M22" i="6" s="1"/>
  <c r="N210" i="2" l="1"/>
  <c r="R210" i="2" s="1"/>
  <c r="O210" i="2"/>
  <c r="S210" i="2" s="1"/>
  <c r="P210" i="2"/>
  <c r="T210" i="2" s="1"/>
  <c r="D68" i="10" s="1"/>
  <c r="E68" i="10" s="1"/>
  <c r="D46" i="15" s="1"/>
  <c r="I210" i="2"/>
  <c r="M164" i="2"/>
  <c r="I65" i="2"/>
  <c r="O65" i="2"/>
  <c r="S65" i="2" s="1"/>
  <c r="D5" i="11" s="1"/>
  <c r="E5" i="11" s="1"/>
  <c r="Q65" i="2"/>
  <c r="U65" i="2" s="1"/>
  <c r="P65" i="2"/>
  <c r="T65" i="2" s="1"/>
  <c r="N65" i="2"/>
  <c r="R65" i="2" s="1"/>
  <c r="P164" i="2"/>
  <c r="T164" i="2" s="1"/>
  <c r="D67" i="10" s="1"/>
  <c r="E67" i="10" s="1"/>
  <c r="D45" i="15" s="1"/>
  <c r="M224" i="2"/>
  <c r="Q224" i="2" s="1"/>
  <c r="U224" i="2" s="1"/>
  <c r="M9" i="2"/>
  <c r="O9" i="2" s="1"/>
  <c r="S9" i="2" s="1"/>
  <c r="D4" i="3" s="1"/>
  <c r="B89" i="1"/>
  <c r="M8" i="2"/>
  <c r="N8" i="2" s="1"/>
  <c r="R8" i="2" s="1"/>
  <c r="M20" i="2"/>
  <c r="O20" i="2" s="1"/>
  <c r="S20" i="2" s="1"/>
  <c r="D53" i="3" s="1"/>
  <c r="I20" i="2"/>
  <c r="I9" i="2"/>
  <c r="I8" i="2"/>
  <c r="I224" i="2"/>
  <c r="I185" i="2"/>
  <c r="I208" i="2"/>
  <c r="I60" i="2"/>
  <c r="G22" i="6"/>
  <c r="K22" i="6" s="1"/>
  <c r="G25" i="6"/>
  <c r="K25" i="6" s="1"/>
  <c r="F22" i="6"/>
  <c r="J22" i="6" s="1"/>
  <c r="F26" i="6"/>
  <c r="J26" i="6" s="1"/>
  <c r="I27" i="6"/>
  <c r="M27" i="6" s="1"/>
  <c r="H28" i="6"/>
  <c r="L28" i="6" s="1"/>
  <c r="G29" i="6"/>
  <c r="K29" i="6" s="1"/>
  <c r="F30" i="6"/>
  <c r="J30" i="6" s="1"/>
  <c r="H22" i="6"/>
  <c r="L22" i="6" s="1"/>
  <c r="H25" i="6"/>
  <c r="L25" i="6" s="1"/>
  <c r="G26" i="6"/>
  <c r="K26" i="6" s="1"/>
  <c r="F27" i="6"/>
  <c r="J27" i="6" s="1"/>
  <c r="I28" i="6"/>
  <c r="M28" i="6" s="1"/>
  <c r="H29" i="6"/>
  <c r="L29" i="6" s="1"/>
  <c r="G30" i="6"/>
  <c r="K30" i="6" s="1"/>
  <c r="I25" i="6"/>
  <c r="M25" i="6" s="1"/>
  <c r="H26" i="6"/>
  <c r="L26" i="6" s="1"/>
  <c r="G27" i="6"/>
  <c r="K27" i="6" s="1"/>
  <c r="F28" i="6"/>
  <c r="J28" i="6" s="1"/>
  <c r="I29" i="6"/>
  <c r="M29" i="6" s="1"/>
  <c r="H30" i="6"/>
  <c r="L30" i="6" s="1"/>
  <c r="E31" i="6"/>
  <c r="E32" i="6"/>
  <c r="E33" i="6"/>
  <c r="E34" i="6"/>
  <c r="E35" i="6"/>
  <c r="E36" i="6"/>
  <c r="E37" i="6"/>
  <c r="E38" i="6"/>
  <c r="E39" i="6"/>
  <c r="E40" i="6"/>
  <c r="E41" i="6"/>
  <c r="H159" i="2"/>
  <c r="I159" i="2" s="1"/>
  <c r="H155" i="2"/>
  <c r="I155" i="2" s="1"/>
  <c r="H55" i="2"/>
  <c r="I55" i="2" s="1"/>
  <c r="H59" i="2"/>
  <c r="I59" i="2" s="1"/>
  <c r="H10" i="2"/>
  <c r="I10" i="2" s="1"/>
  <c r="F18" i="5"/>
  <c r="F17" i="5"/>
  <c r="H182" i="2"/>
  <c r="I182" i="2" s="1"/>
  <c r="H188" i="2"/>
  <c r="I188" i="2" s="1"/>
  <c r="H160" i="2"/>
  <c r="I160" i="2" s="1"/>
  <c r="H37" i="2"/>
  <c r="I37" i="2" s="1"/>
  <c r="H84" i="2"/>
  <c r="I84" i="2" s="1"/>
  <c r="H220" i="2"/>
  <c r="I220" i="2" s="1"/>
  <c r="H161" i="2"/>
  <c r="I161" i="2" s="1"/>
  <c r="H194" i="2"/>
  <c r="I194" i="2" s="1"/>
  <c r="H189" i="2"/>
  <c r="I189" i="2" s="1"/>
  <c r="F16" i="5"/>
  <c r="F15" i="5"/>
  <c r="H97" i="2"/>
  <c r="I97" i="2" s="1"/>
  <c r="H96" i="2"/>
  <c r="I96" i="2" s="1"/>
  <c r="H76" i="2"/>
  <c r="I76" i="2" s="1"/>
  <c r="H78" i="2"/>
  <c r="I78" i="2" s="1"/>
  <c r="H48" i="2"/>
  <c r="I48" i="2" s="1"/>
  <c r="H62" i="2"/>
  <c r="I62" i="2" s="1"/>
  <c r="N9" i="2" l="1"/>
  <c r="R9" i="2" s="1"/>
  <c r="O224" i="2"/>
  <c r="S224" i="2" s="1"/>
  <c r="P224" i="2"/>
  <c r="T224" i="2" s="1"/>
  <c r="D79" i="11" s="1"/>
  <c r="E79" i="11" s="1"/>
  <c r="Q164" i="2"/>
  <c r="U164" i="2" s="1"/>
  <c r="N164" i="2"/>
  <c r="R164" i="2" s="1"/>
  <c r="O164" i="2"/>
  <c r="S164" i="2" s="1"/>
  <c r="N224" i="2"/>
  <c r="R224" i="2" s="1"/>
  <c r="Q8" i="2"/>
  <c r="U8" i="2" s="1"/>
  <c r="F5" i="3" s="1"/>
  <c r="P9" i="2"/>
  <c r="T9" i="2" s="1"/>
  <c r="E4" i="3" s="1"/>
  <c r="Q9" i="2"/>
  <c r="U9" i="2" s="1"/>
  <c r="F4" i="3" s="1"/>
  <c r="D152" i="3"/>
  <c r="D153" i="3" s="1"/>
  <c r="D154" i="3"/>
  <c r="D155" i="3" s="1"/>
  <c r="O8" i="2"/>
  <c r="S8" i="2" s="1"/>
  <c r="D5" i="3" s="1"/>
  <c r="P8" i="2"/>
  <c r="T8" i="2" s="1"/>
  <c r="E5" i="3" s="1"/>
  <c r="N20" i="2"/>
  <c r="R20" i="2" s="1"/>
  <c r="P20" i="2"/>
  <c r="T20" i="2" s="1"/>
  <c r="E53" i="3" s="1"/>
  <c r="Q20" i="2"/>
  <c r="U20" i="2" s="1"/>
  <c r="F53" i="3" s="1"/>
  <c r="F152" i="3"/>
  <c r="F153" i="3" s="1"/>
  <c r="F154" i="3"/>
  <c r="F155" i="3" s="1"/>
  <c r="F9" i="5"/>
  <c r="L84" i="2" s="1"/>
  <c r="M84" i="2" s="1"/>
  <c r="F7" i="5"/>
  <c r="E154" i="3" l="1"/>
  <c r="E155" i="3" s="1"/>
  <c r="E152" i="3"/>
  <c r="N84" i="2"/>
  <c r="Q84" i="2"/>
  <c r="U84" i="2" s="1"/>
  <c r="P84" i="2"/>
  <c r="T84" i="2" s="1"/>
  <c r="O84" i="2"/>
  <c r="S84" i="2" s="1"/>
  <c r="R84" i="2"/>
  <c r="H32" i="14" s="1"/>
  <c r="H196" i="2"/>
  <c r="I196" i="2" s="1"/>
  <c r="H151" i="2"/>
  <c r="I151" i="2" s="1"/>
  <c r="H152" i="2"/>
  <c r="I152" i="2" s="1"/>
  <c r="H162" i="2"/>
  <c r="I162" i="2" s="1"/>
  <c r="H163" i="2"/>
  <c r="I163" i="2" s="1"/>
  <c r="H165" i="2"/>
  <c r="I165" i="2" s="1"/>
  <c r="H167" i="2"/>
  <c r="I167" i="2" s="1"/>
  <c r="H174" i="2"/>
  <c r="I174" i="2" s="1"/>
  <c r="H175" i="2"/>
  <c r="I175" i="2" s="1"/>
  <c r="H176" i="2"/>
  <c r="I176" i="2" s="1"/>
  <c r="H180" i="2"/>
  <c r="I180" i="2" s="1"/>
  <c r="H202" i="2"/>
  <c r="I202" i="2" s="1"/>
  <c r="H212" i="2"/>
  <c r="I212" i="2" s="1"/>
  <c r="H213" i="2"/>
  <c r="I213" i="2" s="1"/>
  <c r="H178" i="2"/>
  <c r="I178" i="2" s="1"/>
  <c r="H187" i="2"/>
  <c r="I187" i="2" s="1"/>
  <c r="H153" i="2"/>
  <c r="I153" i="2" s="1"/>
  <c r="H154" i="2"/>
  <c r="I154" i="2" s="1"/>
  <c r="H172" i="2"/>
  <c r="I172" i="2" s="1"/>
  <c r="H173" i="2"/>
  <c r="I173" i="2" s="1"/>
  <c r="H177" i="2"/>
  <c r="I177" i="2" s="1"/>
  <c r="H179" i="2"/>
  <c r="I179" i="2" s="1"/>
  <c r="H181" i="2"/>
  <c r="I181" i="2" s="1"/>
  <c r="H186" i="2"/>
  <c r="I186" i="2" s="1"/>
  <c r="H191" i="2"/>
  <c r="I191" i="2" s="1"/>
  <c r="H192" i="2"/>
  <c r="I192" i="2" s="1"/>
  <c r="H197" i="2"/>
  <c r="I197" i="2" s="1"/>
  <c r="H201" i="2"/>
  <c r="I201" i="2" s="1"/>
  <c r="H203" i="2"/>
  <c r="I203" i="2" s="1"/>
  <c r="H204" i="2"/>
  <c r="I204" i="2" s="1"/>
  <c r="H209" i="2"/>
  <c r="I209" i="2" s="1"/>
  <c r="H211" i="2"/>
  <c r="I211" i="2" s="1"/>
  <c r="H214" i="2"/>
  <c r="I214" i="2" s="1"/>
  <c r="H217" i="2"/>
  <c r="I217" i="2" s="1"/>
  <c r="H218" i="2"/>
  <c r="I218" i="2" s="1"/>
  <c r="H219" i="2"/>
  <c r="I219" i="2" s="1"/>
  <c r="H222" i="2"/>
  <c r="I222" i="2" s="1"/>
  <c r="H87" i="2"/>
  <c r="I87" i="2" s="1"/>
  <c r="H3" i="2"/>
  <c r="H6" i="2"/>
  <c r="I6" i="2" s="1"/>
  <c r="H11" i="2"/>
  <c r="I11" i="2" s="1"/>
  <c r="H12" i="2"/>
  <c r="I12" i="2" s="1"/>
  <c r="H14" i="2"/>
  <c r="I14" i="2" s="1"/>
  <c r="H15" i="2"/>
  <c r="I15" i="2" s="1"/>
  <c r="H19" i="2"/>
  <c r="I19" i="2" s="1"/>
  <c r="H21" i="2"/>
  <c r="I21" i="2" s="1"/>
  <c r="H166" i="2"/>
  <c r="I166" i="2" s="1"/>
  <c r="H22" i="2"/>
  <c r="I22" i="2" s="1"/>
  <c r="H23" i="2"/>
  <c r="I23" i="2" s="1"/>
  <c r="H156" i="2"/>
  <c r="I156" i="2" s="1"/>
  <c r="H157" i="2"/>
  <c r="I157" i="2" s="1"/>
  <c r="H158" i="2"/>
  <c r="I158" i="2" s="1"/>
  <c r="H168" i="2"/>
  <c r="I168" i="2" s="1"/>
  <c r="H169" i="2"/>
  <c r="I169" i="2" s="1"/>
  <c r="H170" i="2"/>
  <c r="I170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46" i="2"/>
  <c r="I46" i="2" s="1"/>
  <c r="H47" i="2"/>
  <c r="I47" i="2" s="1"/>
  <c r="H183" i="2"/>
  <c r="I183" i="2" s="1"/>
  <c r="H184" i="2"/>
  <c r="I184" i="2" s="1"/>
  <c r="H54" i="2"/>
  <c r="H56" i="2"/>
  <c r="I56" i="2" s="1"/>
  <c r="H57" i="2"/>
  <c r="I57" i="2" s="1"/>
  <c r="H190" i="2"/>
  <c r="I190" i="2" s="1"/>
  <c r="H58" i="2"/>
  <c r="I58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9" i="2"/>
  <c r="I79" i="2" s="1"/>
  <c r="H80" i="2"/>
  <c r="I80" i="2" s="1"/>
  <c r="H81" i="2"/>
  <c r="I81" i="2" s="1"/>
  <c r="H82" i="2"/>
  <c r="I82" i="2" s="1"/>
  <c r="H83" i="2"/>
  <c r="I83" i="2" s="1"/>
  <c r="H85" i="2"/>
  <c r="I85" i="2" s="1"/>
  <c r="H86" i="2"/>
  <c r="I86" i="2" s="1"/>
  <c r="H91" i="2"/>
  <c r="I91" i="2" s="1"/>
  <c r="H92" i="2"/>
  <c r="I92" i="2" s="1"/>
  <c r="H93" i="2"/>
  <c r="I93" i="2" s="1"/>
  <c r="H94" i="2"/>
  <c r="I94" i="2" s="1"/>
  <c r="H95" i="2"/>
  <c r="I95" i="2" s="1"/>
  <c r="H98" i="2"/>
  <c r="I98" i="2" s="1"/>
  <c r="H99" i="2"/>
  <c r="I99" i="2" s="1"/>
  <c r="H100" i="2"/>
  <c r="I100" i="2" s="1"/>
  <c r="H101" i="2"/>
  <c r="I101" i="2" s="1"/>
  <c r="H105" i="2"/>
  <c r="I105" i="2" s="1"/>
  <c r="H106" i="2"/>
  <c r="I106" i="2" s="1"/>
  <c r="H107" i="2"/>
  <c r="I107" i="2" s="1"/>
  <c r="H115" i="2"/>
  <c r="I115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29" i="2"/>
  <c r="I129" i="2" s="1"/>
  <c r="H207" i="2"/>
  <c r="I207" i="2" s="1"/>
  <c r="H130" i="2"/>
  <c r="I130" i="2" s="1"/>
  <c r="H2" i="2"/>
  <c r="I2" i="2" s="1"/>
  <c r="H4" i="2"/>
  <c r="I4" i="2" s="1"/>
  <c r="H5" i="2"/>
  <c r="I5" i="2" s="1"/>
  <c r="H7" i="2"/>
  <c r="I7" i="2" s="1"/>
  <c r="H13" i="2"/>
  <c r="I13" i="2" s="1"/>
  <c r="H16" i="2"/>
  <c r="I16" i="2" s="1"/>
  <c r="H17" i="2"/>
  <c r="I17" i="2" s="1"/>
  <c r="H18" i="2"/>
  <c r="I18" i="2" s="1"/>
  <c r="H171" i="2"/>
  <c r="I171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9" i="2"/>
  <c r="I49" i="2" s="1"/>
  <c r="H50" i="2"/>
  <c r="I50" i="2" s="1"/>
  <c r="H51" i="2"/>
  <c r="I51" i="2" s="1"/>
  <c r="H52" i="2"/>
  <c r="I52" i="2" s="1"/>
  <c r="H53" i="2"/>
  <c r="I53" i="2" s="1"/>
  <c r="H61" i="2"/>
  <c r="I61" i="2" s="1"/>
  <c r="H63" i="2"/>
  <c r="I63" i="2" s="1"/>
  <c r="H193" i="2"/>
  <c r="I193" i="2" s="1"/>
  <c r="H64" i="2"/>
  <c r="I64" i="2" s="1"/>
  <c r="H195" i="2"/>
  <c r="I195" i="2" s="1"/>
  <c r="H66" i="2"/>
  <c r="I66" i="2" s="1"/>
  <c r="H77" i="2"/>
  <c r="I77" i="2" s="1"/>
  <c r="H88" i="2"/>
  <c r="I88" i="2" s="1"/>
  <c r="H89" i="2"/>
  <c r="I89" i="2" s="1"/>
  <c r="H198" i="2"/>
  <c r="I198" i="2" s="1"/>
  <c r="H199" i="2"/>
  <c r="I199" i="2" s="1"/>
  <c r="H200" i="2"/>
  <c r="I200" i="2" s="1"/>
  <c r="H90" i="2"/>
  <c r="I90" i="2" s="1"/>
  <c r="H102" i="2"/>
  <c r="I102" i="2" s="1"/>
  <c r="H103" i="2"/>
  <c r="I103" i="2" s="1"/>
  <c r="H104" i="2"/>
  <c r="I104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205" i="2"/>
  <c r="I205" i="2" s="1"/>
  <c r="H206" i="2"/>
  <c r="I206" i="2" s="1"/>
  <c r="H126" i="2"/>
  <c r="I126" i="2" s="1"/>
  <c r="H127" i="2"/>
  <c r="I127" i="2" s="1"/>
  <c r="H128" i="2"/>
  <c r="I128" i="2" s="1"/>
  <c r="H138" i="2"/>
  <c r="I138" i="2" s="1"/>
  <c r="H139" i="2"/>
  <c r="I139" i="2" s="1"/>
  <c r="H140" i="2"/>
  <c r="I140" i="2" s="1"/>
  <c r="H141" i="2"/>
  <c r="I141" i="2" s="1"/>
  <c r="H142" i="2"/>
  <c r="I142" i="2" s="1"/>
  <c r="H221" i="2"/>
  <c r="I221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223" i="2"/>
  <c r="I223" i="2" s="1"/>
  <c r="F10" i="5"/>
  <c r="L37" i="2" s="1"/>
  <c r="M37" i="2" s="1"/>
  <c r="F11" i="5"/>
  <c r="F12" i="5"/>
  <c r="F13" i="5"/>
  <c r="F14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L52" i="2"/>
  <c r="L107" i="2"/>
  <c r="F3" i="5"/>
  <c r="L141" i="2" s="1"/>
  <c r="F4" i="5"/>
  <c r="L55" i="2" s="1"/>
  <c r="M55" i="2" s="1"/>
  <c r="F5" i="5"/>
  <c r="F6" i="5"/>
  <c r="F8" i="5"/>
  <c r="L54" i="2" s="1"/>
  <c r="F2" i="5"/>
  <c r="L10" i="2" s="1"/>
  <c r="M10" i="2" s="1"/>
  <c r="L185" i="2" l="1"/>
  <c r="M185" i="2" s="1"/>
  <c r="L216" i="2"/>
  <c r="M216" i="2" s="1"/>
  <c r="L208" i="2"/>
  <c r="M208" i="2" s="1"/>
  <c r="L215" i="2"/>
  <c r="M215" i="2" s="1"/>
  <c r="L159" i="2"/>
  <c r="M159" i="2" s="1"/>
  <c r="O159" i="2" s="1"/>
  <c r="S159" i="2" s="1"/>
  <c r="L128" i="2"/>
  <c r="M128" i="2" s="1"/>
  <c r="L60" i="2"/>
  <c r="M60" i="2" s="1"/>
  <c r="I3" i="2"/>
  <c r="I54" i="2"/>
  <c r="L188" i="2"/>
  <c r="M188" i="2" s="1"/>
  <c r="P188" i="2" s="1"/>
  <c r="T188" i="2" s="1"/>
  <c r="L155" i="2"/>
  <c r="M155" i="2" s="1"/>
  <c r="M141" i="2"/>
  <c r="M52" i="2"/>
  <c r="M107" i="2"/>
  <c r="M54" i="2"/>
  <c r="N10" i="2"/>
  <c r="R10" i="2" s="1"/>
  <c r="Q10" i="2"/>
  <c r="U10" i="2" s="1"/>
  <c r="F6" i="3" s="1"/>
  <c r="P10" i="2"/>
  <c r="T10" i="2" s="1"/>
  <c r="E6" i="3" s="1"/>
  <c r="O10" i="2"/>
  <c r="S10" i="2" s="1"/>
  <c r="D6" i="3" s="1"/>
  <c r="N55" i="2"/>
  <c r="R55" i="2" s="1"/>
  <c r="Q55" i="2"/>
  <c r="U55" i="2" s="1"/>
  <c r="O55" i="2"/>
  <c r="S55" i="2" s="1"/>
  <c r="P55" i="2"/>
  <c r="T55" i="2" s="1"/>
  <c r="N37" i="2"/>
  <c r="R37" i="2" s="1"/>
  <c r="Q37" i="2"/>
  <c r="U37" i="2" s="1"/>
  <c r="P37" i="2"/>
  <c r="T37" i="2" s="1"/>
  <c r="O37" i="2"/>
  <c r="S37" i="2" s="1"/>
  <c r="L56" i="2"/>
  <c r="M56" i="2" s="1"/>
  <c r="L59" i="2"/>
  <c r="M59" i="2" s="1"/>
  <c r="L160" i="2"/>
  <c r="M160" i="2" s="1"/>
  <c r="L182" i="2"/>
  <c r="M182" i="2" s="1"/>
  <c r="L220" i="2"/>
  <c r="M220" i="2" s="1"/>
  <c r="L194" i="2"/>
  <c r="M194" i="2" s="1"/>
  <c r="L161" i="2"/>
  <c r="M161" i="2" s="1"/>
  <c r="L189" i="2"/>
  <c r="M189" i="2" s="1"/>
  <c r="L97" i="2"/>
  <c r="M97" i="2" s="1"/>
  <c r="L76" i="2"/>
  <c r="M76" i="2" s="1"/>
  <c r="L48" i="2"/>
  <c r="M48" i="2" s="1"/>
  <c r="L96" i="2"/>
  <c r="M96" i="2" s="1"/>
  <c r="L78" i="2"/>
  <c r="M78" i="2" s="1"/>
  <c r="L24" i="2"/>
  <c r="M24" i="2" s="1"/>
  <c r="L47" i="2"/>
  <c r="M47" i="2" s="1"/>
  <c r="L145" i="2"/>
  <c r="M145" i="2" s="1"/>
  <c r="L143" i="2"/>
  <c r="M143" i="2" s="1"/>
  <c r="L139" i="2"/>
  <c r="M139" i="2" s="1"/>
  <c r="L4" i="2"/>
  <c r="M4" i="2" s="1"/>
  <c r="L62" i="2"/>
  <c r="M62" i="2" s="1"/>
  <c r="L112" i="2"/>
  <c r="M112" i="2" s="1"/>
  <c r="L148" i="2"/>
  <c r="M148" i="2" s="1"/>
  <c r="L221" i="2"/>
  <c r="M221" i="2" s="1"/>
  <c r="L217" i="2"/>
  <c r="M217" i="2" s="1"/>
  <c r="L214" i="2"/>
  <c r="M214" i="2" s="1"/>
  <c r="L206" i="2"/>
  <c r="M206" i="2" s="1"/>
  <c r="L121" i="2"/>
  <c r="M121" i="2" s="1"/>
  <c r="L113" i="2"/>
  <c r="M113" i="2" s="1"/>
  <c r="L201" i="2"/>
  <c r="M201" i="2" s="1"/>
  <c r="L195" i="2"/>
  <c r="M195" i="2" s="1"/>
  <c r="L38" i="2"/>
  <c r="M38" i="2" s="1"/>
  <c r="L34" i="2"/>
  <c r="M34" i="2" s="1"/>
  <c r="L31" i="2"/>
  <c r="M31" i="2" s="1"/>
  <c r="L168" i="2"/>
  <c r="M168" i="2" s="1"/>
  <c r="L18" i="2"/>
  <c r="M18" i="2" s="1"/>
  <c r="L163" i="2"/>
  <c r="M163" i="2" s="1"/>
  <c r="L157" i="2"/>
  <c r="M157" i="2" s="1"/>
  <c r="L223" i="2"/>
  <c r="M223" i="2" s="1"/>
  <c r="L219" i="2"/>
  <c r="M219" i="2" s="1"/>
  <c r="L137" i="2"/>
  <c r="M137" i="2" s="1"/>
  <c r="L213" i="2"/>
  <c r="M213" i="2" s="1"/>
  <c r="L205" i="2"/>
  <c r="M205" i="2" s="1"/>
  <c r="L120" i="2"/>
  <c r="M120" i="2" s="1"/>
  <c r="L200" i="2"/>
  <c r="M200" i="2" s="1"/>
  <c r="L86" i="2"/>
  <c r="M86" i="2" s="1"/>
  <c r="L186" i="2"/>
  <c r="M186" i="2" s="1"/>
  <c r="L33" i="2"/>
  <c r="M33" i="2" s="1"/>
  <c r="L173" i="2"/>
  <c r="M173" i="2" s="1"/>
  <c r="L16" i="2"/>
  <c r="M16" i="2" s="1"/>
  <c r="L156" i="2"/>
  <c r="M156" i="2" s="1"/>
  <c r="L153" i="2"/>
  <c r="M153" i="2" s="1"/>
  <c r="L144" i="2"/>
  <c r="M144" i="2" s="1"/>
  <c r="L218" i="2"/>
  <c r="M218" i="2" s="1"/>
  <c r="L134" i="2"/>
  <c r="M134" i="2" s="1"/>
  <c r="L209" i="2"/>
  <c r="M209" i="2" s="1"/>
  <c r="L119" i="2"/>
  <c r="M119" i="2" s="1"/>
  <c r="L110" i="2"/>
  <c r="M110" i="2" s="1"/>
  <c r="L82" i="2"/>
  <c r="M82" i="2" s="1"/>
  <c r="L193" i="2"/>
  <c r="M193" i="2" s="1"/>
  <c r="L43" i="2"/>
  <c r="M43" i="2" s="1"/>
  <c r="L175" i="2"/>
  <c r="M175" i="2" s="1"/>
  <c r="L170" i="2"/>
  <c r="M170" i="2" s="1"/>
  <c r="L133" i="2"/>
  <c r="M133" i="2" s="1"/>
  <c r="L184" i="2"/>
  <c r="M184" i="2" s="1"/>
  <c r="L196" i="2"/>
  <c r="M196" i="2" s="1"/>
  <c r="L70" i="2"/>
  <c r="M70" i="2" s="1"/>
  <c r="L41" i="2"/>
  <c r="M41" i="2" s="1"/>
  <c r="L36" i="2"/>
  <c r="M36" i="2" s="1"/>
  <c r="L32" i="2"/>
  <c r="M32" i="2" s="1"/>
  <c r="L169" i="2"/>
  <c r="M169" i="2" s="1"/>
  <c r="L12" i="2"/>
  <c r="M12" i="2" s="1"/>
  <c r="L154" i="2"/>
  <c r="M154" i="2" s="1"/>
  <c r="E24" i="6" s="1"/>
  <c r="L61" i="2"/>
  <c r="M61" i="2" s="1"/>
  <c r="L81" i="2"/>
  <c r="M81" i="2" s="1"/>
  <c r="L69" i="2"/>
  <c r="M69" i="2" s="1"/>
  <c r="L49" i="2"/>
  <c r="M49" i="2" s="1"/>
  <c r="L115" i="2"/>
  <c r="M115" i="2" s="1"/>
  <c r="L79" i="2"/>
  <c r="M79" i="2" s="1"/>
  <c r="L122" i="2"/>
  <c r="M122" i="2" s="1"/>
  <c r="L116" i="2"/>
  <c r="M116" i="2" s="1"/>
  <c r="L89" i="2"/>
  <c r="M89" i="2" s="1"/>
  <c r="L85" i="2"/>
  <c r="M85" i="2" s="1"/>
  <c r="L74" i="2"/>
  <c r="M74" i="2" s="1"/>
  <c r="L40" i="2"/>
  <c r="M40" i="2" s="1"/>
  <c r="L29" i="2"/>
  <c r="M29" i="2" s="1"/>
  <c r="L3" i="2"/>
  <c r="M3" i="2" s="1"/>
  <c r="L6" i="2"/>
  <c r="M6" i="2" s="1"/>
  <c r="L11" i="2"/>
  <c r="M11" i="2" s="1"/>
  <c r="L22" i="2"/>
  <c r="M22" i="2" s="1"/>
  <c r="L63" i="2"/>
  <c r="M63" i="2" s="1"/>
  <c r="L21" i="2"/>
  <c r="M21" i="2" s="1"/>
  <c r="M51" i="2"/>
  <c r="L58" i="2"/>
  <c r="M58" i="2" s="1"/>
  <c r="L95" i="2"/>
  <c r="M95" i="2" s="1"/>
  <c r="L106" i="2"/>
  <c r="M106" i="2" s="1"/>
  <c r="L105" i="2"/>
  <c r="M105" i="2" s="1"/>
  <c r="L99" i="2"/>
  <c r="M99" i="2" s="1"/>
  <c r="L91" i="2"/>
  <c r="M91" i="2" s="1"/>
  <c r="L100" i="2"/>
  <c r="M100" i="2" s="1"/>
  <c r="L140" i="2"/>
  <c r="M140" i="2" s="1"/>
  <c r="L87" i="2"/>
  <c r="M87" i="2" s="1"/>
  <c r="L92" i="2"/>
  <c r="M92" i="2" s="1"/>
  <c r="L101" i="2"/>
  <c r="M101" i="2" s="1"/>
  <c r="L23" i="2"/>
  <c r="M23" i="2" s="1"/>
  <c r="L98" i="2"/>
  <c r="M98" i="2" s="1"/>
  <c r="E23" i="6" s="1"/>
  <c r="L102" i="2"/>
  <c r="M102" i="2" s="1"/>
  <c r="L103" i="2"/>
  <c r="M103" i="2" s="1"/>
  <c r="L64" i="2"/>
  <c r="M64" i="2" s="1"/>
  <c r="L71" i="2"/>
  <c r="M71" i="2" s="1"/>
  <c r="L90" i="2"/>
  <c r="M90" i="2" s="1"/>
  <c r="L129" i="2"/>
  <c r="M129" i="2" s="1"/>
  <c r="L42" i="2"/>
  <c r="M42" i="2" s="1"/>
  <c r="L68" i="2"/>
  <c r="M68" i="2" s="1"/>
  <c r="L77" i="2"/>
  <c r="M77" i="2" s="1"/>
  <c r="L147" i="2"/>
  <c r="M147" i="2" s="1"/>
  <c r="L73" i="2"/>
  <c r="M73" i="2" s="1"/>
  <c r="L138" i="2"/>
  <c r="M138" i="2" s="1"/>
  <c r="L130" i="2"/>
  <c r="M130" i="2" s="1"/>
  <c r="L57" i="2"/>
  <c r="M57" i="2" s="1"/>
  <c r="L45" i="2"/>
  <c r="M45" i="2" s="1"/>
  <c r="L13" i="2"/>
  <c r="M13" i="2" s="1"/>
  <c r="L44" i="2"/>
  <c r="M44" i="2" s="1"/>
  <c r="L136" i="2"/>
  <c r="M136" i="2" s="1"/>
  <c r="L132" i="2"/>
  <c r="M132" i="2" s="1"/>
  <c r="L212" i="2"/>
  <c r="M212" i="2" s="1"/>
  <c r="L207" i="2"/>
  <c r="M207" i="2" s="1"/>
  <c r="L127" i="2"/>
  <c r="M127" i="2" s="1"/>
  <c r="L125" i="2"/>
  <c r="M125" i="2" s="1"/>
  <c r="L183" i="2"/>
  <c r="M183" i="2" s="1"/>
  <c r="L204" i="2"/>
  <c r="M204" i="2" s="1"/>
  <c r="L118" i="2"/>
  <c r="M118" i="2" s="1"/>
  <c r="L109" i="2"/>
  <c r="M109" i="2" s="1"/>
  <c r="L202" i="2"/>
  <c r="M202" i="2" s="1"/>
  <c r="L104" i="2"/>
  <c r="M104" i="2" s="1"/>
  <c r="L94" i="2"/>
  <c r="M94" i="2" s="1"/>
  <c r="L199" i="2"/>
  <c r="M199" i="2" s="1"/>
  <c r="E21" i="6" s="1"/>
  <c r="L88" i="2"/>
  <c r="M88" i="2" s="1"/>
  <c r="L83" i="2"/>
  <c r="M83" i="2" s="1"/>
  <c r="L72" i="2"/>
  <c r="M72" i="2" s="1"/>
  <c r="L192" i="2"/>
  <c r="M192" i="2" s="1"/>
  <c r="L190" i="2"/>
  <c r="M190" i="2" s="1"/>
  <c r="L181" i="2"/>
  <c r="M181" i="2" s="1"/>
  <c r="L39" i="2"/>
  <c r="M39" i="2" s="1"/>
  <c r="L179" i="2"/>
  <c r="M179" i="2" s="1"/>
  <c r="L35" i="2"/>
  <c r="M35" i="2" s="1"/>
  <c r="L177" i="2"/>
  <c r="M177" i="2" s="1"/>
  <c r="L174" i="2"/>
  <c r="M174" i="2" s="1"/>
  <c r="L172" i="2"/>
  <c r="M172" i="2" s="1"/>
  <c r="L28" i="2"/>
  <c r="M28" i="2" s="1"/>
  <c r="L167" i="2"/>
  <c r="M167" i="2" s="1"/>
  <c r="L25" i="2"/>
  <c r="M25" i="2" s="1"/>
  <c r="L15" i="2"/>
  <c r="M15" i="2" s="1"/>
  <c r="L7" i="2"/>
  <c r="M7" i="2" s="1"/>
  <c r="L152" i="2"/>
  <c r="M152" i="2" s="1"/>
  <c r="L2" i="2"/>
  <c r="M2" i="2" s="1"/>
  <c r="L146" i="2"/>
  <c r="M146" i="2" s="1"/>
  <c r="L222" i="2"/>
  <c r="M222" i="2" s="1"/>
  <c r="L142" i="2"/>
  <c r="M142" i="2" s="1"/>
  <c r="L135" i="2"/>
  <c r="M135" i="2" s="1"/>
  <c r="L131" i="2"/>
  <c r="M131" i="2" s="1"/>
  <c r="L211" i="2"/>
  <c r="M211" i="2" s="1"/>
  <c r="L126" i="2"/>
  <c r="M126" i="2" s="1"/>
  <c r="L124" i="2"/>
  <c r="M124" i="2" s="1"/>
  <c r="L123" i="2"/>
  <c r="M123" i="2" s="1"/>
  <c r="L203" i="2"/>
  <c r="M203" i="2" s="1"/>
  <c r="L117" i="2"/>
  <c r="M117" i="2" s="1"/>
  <c r="L114" i="2"/>
  <c r="M114" i="2" s="1"/>
  <c r="L111" i="2"/>
  <c r="M111" i="2" s="1"/>
  <c r="L108" i="2"/>
  <c r="M108" i="2" s="1"/>
  <c r="L93" i="2"/>
  <c r="M93" i="2" s="1"/>
  <c r="L198" i="2"/>
  <c r="M198" i="2" s="1"/>
  <c r="L197" i="2"/>
  <c r="M197" i="2" s="1"/>
  <c r="L80" i="2"/>
  <c r="M80" i="2" s="1"/>
  <c r="L75" i="2"/>
  <c r="M75" i="2" s="1"/>
  <c r="L67" i="2"/>
  <c r="M67" i="2" s="1"/>
  <c r="L66" i="2"/>
  <c r="M66" i="2" s="1"/>
  <c r="L191" i="2"/>
  <c r="M191" i="2" s="1"/>
  <c r="L187" i="2"/>
  <c r="M187" i="2" s="1"/>
  <c r="L53" i="2"/>
  <c r="M53" i="2" s="1"/>
  <c r="L50" i="2"/>
  <c r="M50" i="2" s="1"/>
  <c r="L180" i="2"/>
  <c r="M180" i="2" s="1"/>
  <c r="L46" i="2"/>
  <c r="M46" i="2" s="1"/>
  <c r="L178" i="2"/>
  <c r="M178" i="2" s="1"/>
  <c r="L176" i="2"/>
  <c r="M176" i="2" s="1"/>
  <c r="L30" i="2"/>
  <c r="M30" i="2" s="1"/>
  <c r="L171" i="2"/>
  <c r="M171" i="2" s="1"/>
  <c r="L27" i="2"/>
  <c r="M27" i="2" s="1"/>
  <c r="L26" i="2"/>
  <c r="M26" i="2" s="1"/>
  <c r="L166" i="2"/>
  <c r="M166" i="2" s="1"/>
  <c r="L19" i="2"/>
  <c r="M19" i="2" s="1"/>
  <c r="L17" i="2"/>
  <c r="M17" i="2" s="1"/>
  <c r="L14" i="2"/>
  <c r="M14" i="2" s="1"/>
  <c r="L165" i="2"/>
  <c r="M165" i="2" s="1"/>
  <c r="Q165" i="2" s="1"/>
  <c r="L162" i="2"/>
  <c r="M162" i="2" s="1"/>
  <c r="L158" i="2"/>
  <c r="M158" i="2" s="1"/>
  <c r="L5" i="2"/>
  <c r="M5" i="2" s="1"/>
  <c r="L151" i="2"/>
  <c r="M151" i="2" s="1"/>
  <c r="H24" i="6" l="1"/>
  <c r="L24" i="6" s="1"/>
  <c r="G24" i="6"/>
  <c r="K24" i="6" s="1"/>
  <c r="I24" i="6"/>
  <c r="M24" i="6" s="1"/>
  <c r="F24" i="6"/>
  <c r="J24" i="6" s="1"/>
  <c r="I23" i="6"/>
  <c r="M23" i="6" s="1"/>
  <c r="F40" i="3" s="1"/>
  <c r="F23" i="6"/>
  <c r="J23" i="6" s="1"/>
  <c r="G23" i="6"/>
  <c r="K23" i="6" s="1"/>
  <c r="D40" i="3" s="1"/>
  <c r="H23" i="6"/>
  <c r="L23" i="6" s="1"/>
  <c r="G21" i="6"/>
  <c r="K21" i="6" s="1"/>
  <c r="D122" i="3" s="1"/>
  <c r="H21" i="6"/>
  <c r="L21" i="6" s="1"/>
  <c r="F21" i="6"/>
  <c r="J21" i="6" s="1"/>
  <c r="I21" i="6"/>
  <c r="M21" i="6" s="1"/>
  <c r="F122" i="3" s="1"/>
  <c r="Q215" i="2"/>
  <c r="U215" i="2" s="1"/>
  <c r="F141" i="3" s="1"/>
  <c r="F142" i="3" s="1"/>
  <c r="N215" i="2"/>
  <c r="R215" i="2" s="1"/>
  <c r="P215" i="2"/>
  <c r="T215" i="2" s="1"/>
  <c r="E141" i="3" s="1"/>
  <c r="O215" i="2"/>
  <c r="S215" i="2" s="1"/>
  <c r="D141" i="3" s="1"/>
  <c r="D142" i="3" s="1"/>
  <c r="N208" i="2"/>
  <c r="R208" i="2" s="1"/>
  <c r="Q208" i="2"/>
  <c r="U208" i="2" s="1"/>
  <c r="P208" i="2"/>
  <c r="T208" i="2" s="1"/>
  <c r="O208" i="2"/>
  <c r="S208" i="2" s="1"/>
  <c r="O216" i="2"/>
  <c r="S216" i="2" s="1"/>
  <c r="N216" i="2"/>
  <c r="R216" i="2" s="1"/>
  <c r="Q216" i="2"/>
  <c r="U216" i="2" s="1"/>
  <c r="P216" i="2"/>
  <c r="T216" i="2" s="1"/>
  <c r="O185" i="2"/>
  <c r="S185" i="2" s="1"/>
  <c r="D104" i="3" s="1"/>
  <c r="Q185" i="2"/>
  <c r="U185" i="2" s="1"/>
  <c r="F104" i="3" s="1"/>
  <c r="P185" i="2"/>
  <c r="T185" i="2" s="1"/>
  <c r="E104" i="3" s="1"/>
  <c r="N185" i="2"/>
  <c r="R185" i="2" s="1"/>
  <c r="Q159" i="2"/>
  <c r="U159" i="2" s="1"/>
  <c r="P159" i="2"/>
  <c r="T159" i="2" s="1"/>
  <c r="D69" i="10" s="1"/>
  <c r="E69" i="10" s="1"/>
  <c r="D47" i="15" s="1"/>
  <c r="N159" i="2"/>
  <c r="R159" i="2" s="1"/>
  <c r="E16" i="6"/>
  <c r="H16" i="6" s="1"/>
  <c r="L16" i="6" s="1"/>
  <c r="Q60" i="2"/>
  <c r="U60" i="2" s="1"/>
  <c r="F157" i="3" s="1"/>
  <c r="P60" i="2"/>
  <c r="T60" i="2" s="1"/>
  <c r="E157" i="3" s="1"/>
  <c r="O60" i="2"/>
  <c r="S60" i="2" s="1"/>
  <c r="D157" i="3" s="1"/>
  <c r="N60" i="2"/>
  <c r="R60" i="2" s="1"/>
  <c r="E12" i="6"/>
  <c r="F12" i="6" s="1"/>
  <c r="J12" i="6" s="1"/>
  <c r="E20" i="6"/>
  <c r="E19" i="6"/>
  <c r="E6" i="6"/>
  <c r="E3" i="6"/>
  <c r="E13" i="6"/>
  <c r="F13" i="6" s="1"/>
  <c r="J13" i="6" s="1"/>
  <c r="E15" i="6"/>
  <c r="E14" i="6"/>
  <c r="E18" i="6"/>
  <c r="E17" i="6"/>
  <c r="E4" i="6"/>
  <c r="E2" i="6"/>
  <c r="E5" i="6"/>
  <c r="E8" i="6"/>
  <c r="E10" i="6"/>
  <c r="E11" i="6"/>
  <c r="E7" i="6"/>
  <c r="E9" i="6"/>
  <c r="O188" i="2"/>
  <c r="S188" i="2" s="1"/>
  <c r="Q188" i="2"/>
  <c r="U188" i="2" s="1"/>
  <c r="N188" i="2"/>
  <c r="R188" i="2" s="1"/>
  <c r="N155" i="2"/>
  <c r="R155" i="2" s="1"/>
  <c r="Q155" i="2"/>
  <c r="U155" i="2" s="1"/>
  <c r="F74" i="3" s="1"/>
  <c r="P155" i="2"/>
  <c r="T155" i="2" s="1"/>
  <c r="E74" i="3" s="1"/>
  <c r="O155" i="2"/>
  <c r="S155" i="2" s="1"/>
  <c r="D74" i="3" s="1"/>
  <c r="N26" i="2"/>
  <c r="R26" i="2" s="1"/>
  <c r="P26" i="2"/>
  <c r="T26" i="2" s="1"/>
  <c r="Q26" i="2"/>
  <c r="U26" i="2" s="1"/>
  <c r="O26" i="2"/>
  <c r="S26" i="2" s="1"/>
  <c r="N75" i="2"/>
  <c r="R75" i="2" s="1"/>
  <c r="Q75" i="2"/>
  <c r="U75" i="2" s="1"/>
  <c r="O75" i="2"/>
  <c r="S75" i="2" s="1"/>
  <c r="P75" i="2"/>
  <c r="T75" i="2" s="1"/>
  <c r="N152" i="2"/>
  <c r="R152" i="2" s="1"/>
  <c r="Q152" i="2"/>
  <c r="U152" i="2" s="1"/>
  <c r="P152" i="2"/>
  <c r="T152" i="2" s="1"/>
  <c r="D33" i="12" s="1"/>
  <c r="E33" i="12" s="1"/>
  <c r="O152" i="2"/>
  <c r="S152" i="2" s="1"/>
  <c r="N192" i="2"/>
  <c r="R192" i="2" s="1"/>
  <c r="Q192" i="2"/>
  <c r="U192" i="2" s="1"/>
  <c r="O192" i="2"/>
  <c r="S192" i="2" s="1"/>
  <c r="P192" i="2"/>
  <c r="T192" i="2" s="1"/>
  <c r="Q183" i="2"/>
  <c r="U183" i="2" s="1"/>
  <c r="P183" i="2"/>
  <c r="T183" i="2" s="1"/>
  <c r="N183" i="2"/>
  <c r="R183" i="2" s="1"/>
  <c r="O183" i="2"/>
  <c r="S183" i="2" s="1"/>
  <c r="N77" i="2"/>
  <c r="R77" i="2" s="1"/>
  <c r="Q77" i="2"/>
  <c r="U77" i="2" s="1"/>
  <c r="O77" i="2"/>
  <c r="S77" i="2" s="1"/>
  <c r="D15" i="10" s="1"/>
  <c r="E15" i="10" s="1"/>
  <c r="P77" i="2"/>
  <c r="T77" i="2" s="1"/>
  <c r="Q90" i="2"/>
  <c r="U90" i="2" s="1"/>
  <c r="P90" i="2"/>
  <c r="T90" i="2" s="1"/>
  <c r="N90" i="2"/>
  <c r="R90" i="2" s="1"/>
  <c r="O90" i="2"/>
  <c r="S90" i="2" s="1"/>
  <c r="Q102" i="2"/>
  <c r="U102" i="2" s="1"/>
  <c r="F43" i="3" s="1"/>
  <c r="P102" i="2"/>
  <c r="T102" i="2" s="1"/>
  <c r="E43" i="3" s="1"/>
  <c r="N102" i="2"/>
  <c r="R102" i="2" s="1"/>
  <c r="O102" i="2"/>
  <c r="S102" i="2" s="1"/>
  <c r="D43" i="3" s="1"/>
  <c r="Q92" i="2"/>
  <c r="U92" i="2" s="1"/>
  <c r="F37" i="3" s="1"/>
  <c r="P92" i="2"/>
  <c r="T92" i="2" s="1"/>
  <c r="E37" i="3" s="1"/>
  <c r="N92" i="2"/>
  <c r="R92" i="2" s="1"/>
  <c r="O92" i="2"/>
  <c r="S92" i="2" s="1"/>
  <c r="Q91" i="2"/>
  <c r="U91" i="2" s="1"/>
  <c r="P91" i="2"/>
  <c r="T91" i="2" s="1"/>
  <c r="O91" i="2"/>
  <c r="S91" i="2" s="1"/>
  <c r="N91" i="2"/>
  <c r="R91" i="2" s="1"/>
  <c r="Q95" i="2"/>
  <c r="U95" i="2" s="1"/>
  <c r="P95" i="2"/>
  <c r="T95" i="2" s="1"/>
  <c r="O95" i="2"/>
  <c r="S95" i="2" s="1"/>
  <c r="N95" i="2"/>
  <c r="R95" i="2" s="1"/>
  <c r="N6" i="2"/>
  <c r="R6" i="2" s="1"/>
  <c r="Q6" i="2"/>
  <c r="U6" i="2" s="1"/>
  <c r="F67" i="3" s="1"/>
  <c r="P6" i="2"/>
  <c r="T6" i="2" s="1"/>
  <c r="O6" i="2"/>
  <c r="S6" i="2" s="1"/>
  <c r="D67" i="3" s="1"/>
  <c r="Q116" i="2"/>
  <c r="U116" i="2" s="1"/>
  <c r="P116" i="2"/>
  <c r="T116" i="2" s="1"/>
  <c r="N116" i="2"/>
  <c r="R116" i="2" s="1"/>
  <c r="O116" i="2"/>
  <c r="S116" i="2" s="1"/>
  <c r="N49" i="2"/>
  <c r="R49" i="2" s="1"/>
  <c r="O49" i="2"/>
  <c r="S49" i="2" s="1"/>
  <c r="Q49" i="2"/>
  <c r="U49" i="2" s="1"/>
  <c r="P49" i="2"/>
  <c r="T49" i="2" s="1"/>
  <c r="N154" i="2"/>
  <c r="R154" i="2" s="1"/>
  <c r="Q154" i="2"/>
  <c r="U154" i="2" s="1"/>
  <c r="F62" i="3" s="1"/>
  <c r="P154" i="2"/>
  <c r="T154" i="2" s="1"/>
  <c r="O154" i="2"/>
  <c r="S154" i="2" s="1"/>
  <c r="D62" i="3" s="1"/>
  <c r="N32" i="2"/>
  <c r="R32" i="2" s="1"/>
  <c r="Q32" i="2"/>
  <c r="U32" i="2" s="1"/>
  <c r="F16" i="3" s="1"/>
  <c r="P32" i="2"/>
  <c r="T32" i="2" s="1"/>
  <c r="E16" i="3" s="1"/>
  <c r="O32" i="2"/>
  <c r="S32" i="2" s="1"/>
  <c r="N196" i="2"/>
  <c r="R196" i="2" s="1"/>
  <c r="Q196" i="2"/>
  <c r="U196" i="2" s="1"/>
  <c r="F116" i="3" s="1"/>
  <c r="P196" i="2"/>
  <c r="T196" i="2" s="1"/>
  <c r="O196" i="2"/>
  <c r="S196" i="2" s="1"/>
  <c r="D116" i="3" s="1"/>
  <c r="N175" i="2"/>
  <c r="P175" i="2"/>
  <c r="T175" i="2" s="1"/>
  <c r="Q175" i="2"/>
  <c r="U175" i="2" s="1"/>
  <c r="O175" i="2"/>
  <c r="S175" i="2" s="1"/>
  <c r="Q134" i="2"/>
  <c r="U134" i="2" s="1"/>
  <c r="F56" i="3" s="1"/>
  <c r="P134" i="2"/>
  <c r="T134" i="2" s="1"/>
  <c r="E56" i="3" s="1"/>
  <c r="N134" i="2"/>
  <c r="R134" i="2" s="1"/>
  <c r="O134" i="2"/>
  <c r="S134" i="2" s="1"/>
  <c r="D29" i="11" s="1"/>
  <c r="E29" i="11" s="1"/>
  <c r="N153" i="2"/>
  <c r="R153" i="2" s="1"/>
  <c r="Q153" i="2"/>
  <c r="U153" i="2" s="1"/>
  <c r="F65" i="3" s="1"/>
  <c r="P153" i="2"/>
  <c r="T153" i="2" s="1"/>
  <c r="O153" i="2"/>
  <c r="S153" i="2" s="1"/>
  <c r="D65" i="3" s="1"/>
  <c r="N173" i="2"/>
  <c r="R173" i="2" s="1"/>
  <c r="Q173" i="2"/>
  <c r="U173" i="2" s="1"/>
  <c r="P173" i="2"/>
  <c r="T173" i="2" s="1"/>
  <c r="O173" i="2"/>
  <c r="S173" i="2" s="1"/>
  <c r="Q200" i="2"/>
  <c r="U200" i="2" s="1"/>
  <c r="F123" i="3" s="1"/>
  <c r="P200" i="2"/>
  <c r="T200" i="2" s="1"/>
  <c r="N200" i="2"/>
  <c r="R200" i="2" s="1"/>
  <c r="O200" i="2"/>
  <c r="S200" i="2" s="1"/>
  <c r="D123" i="3" s="1"/>
  <c r="Q137" i="2"/>
  <c r="U137" i="2" s="1"/>
  <c r="P137" i="2"/>
  <c r="T137" i="2" s="1"/>
  <c r="N137" i="2"/>
  <c r="R137" i="2" s="1"/>
  <c r="O137" i="2"/>
  <c r="S137" i="2" s="1"/>
  <c r="N157" i="2"/>
  <c r="R157" i="2" s="1"/>
  <c r="P157" i="2"/>
  <c r="T157" i="2" s="1"/>
  <c r="Q157" i="2"/>
  <c r="U157" i="2" s="1"/>
  <c r="F83" i="3" s="1"/>
  <c r="O157" i="2"/>
  <c r="S157" i="2" s="1"/>
  <c r="D83" i="3" s="1"/>
  <c r="N168" i="2"/>
  <c r="R168" i="2" s="1"/>
  <c r="Q168" i="2"/>
  <c r="U168" i="2" s="1"/>
  <c r="P168" i="2"/>
  <c r="T168" i="2" s="1"/>
  <c r="O168" i="2"/>
  <c r="S168" i="2" s="1"/>
  <c r="N195" i="2"/>
  <c r="R195" i="2" s="1"/>
  <c r="Q195" i="2"/>
  <c r="U195" i="2" s="1"/>
  <c r="F114" i="3" s="1"/>
  <c r="P195" i="2"/>
  <c r="T195" i="2" s="1"/>
  <c r="D69" i="11" s="1"/>
  <c r="E69" i="11" s="1"/>
  <c r="O195" i="2"/>
  <c r="S195" i="2" s="1"/>
  <c r="D114" i="3" s="1"/>
  <c r="Q206" i="2"/>
  <c r="U206" i="2" s="1"/>
  <c r="P206" i="2"/>
  <c r="T206" i="2" s="1"/>
  <c r="N206" i="2"/>
  <c r="R206" i="2" s="1"/>
  <c r="O206" i="2"/>
  <c r="S206" i="2" s="1"/>
  <c r="Q148" i="2"/>
  <c r="U148" i="2" s="1"/>
  <c r="P148" i="2"/>
  <c r="T148" i="2" s="1"/>
  <c r="O148" i="2"/>
  <c r="S148" i="2" s="1"/>
  <c r="N148" i="2"/>
  <c r="R148" i="2" s="1"/>
  <c r="Q139" i="2"/>
  <c r="U139" i="2" s="1"/>
  <c r="P139" i="2"/>
  <c r="T139" i="2" s="1"/>
  <c r="N139" i="2"/>
  <c r="R139" i="2" s="1"/>
  <c r="O139" i="2"/>
  <c r="S139" i="2" s="1"/>
  <c r="D35" i="11" s="1"/>
  <c r="E35" i="11" s="1"/>
  <c r="N24" i="2"/>
  <c r="R24" i="2" s="1"/>
  <c r="P24" i="2"/>
  <c r="T24" i="2" s="1"/>
  <c r="O24" i="2"/>
  <c r="S24" i="2" s="1"/>
  <c r="Q24" i="2"/>
  <c r="U24" i="2" s="1"/>
  <c r="N76" i="2"/>
  <c r="R76" i="2" s="1"/>
  <c r="Q76" i="2"/>
  <c r="U76" i="2" s="1"/>
  <c r="F158" i="3" s="1"/>
  <c r="P76" i="2"/>
  <c r="T76" i="2" s="1"/>
  <c r="E158" i="3" s="1"/>
  <c r="O76" i="2"/>
  <c r="S76" i="2" s="1"/>
  <c r="D158" i="3" s="1"/>
  <c r="N194" i="2"/>
  <c r="R194" i="2" s="1"/>
  <c r="Q194" i="2"/>
  <c r="U194" i="2" s="1"/>
  <c r="F113" i="3" s="1"/>
  <c r="P194" i="2"/>
  <c r="T194" i="2" s="1"/>
  <c r="E113" i="3" s="1"/>
  <c r="O194" i="2"/>
  <c r="S194" i="2" s="1"/>
  <c r="D113" i="3" s="1"/>
  <c r="N56" i="2"/>
  <c r="R56" i="2" s="1"/>
  <c r="Q56" i="2"/>
  <c r="U56" i="2" s="1"/>
  <c r="O56" i="2"/>
  <c r="S56" i="2" s="1"/>
  <c r="P56" i="2"/>
  <c r="T56" i="2" s="1"/>
  <c r="Q141" i="2"/>
  <c r="U141" i="2" s="1"/>
  <c r="P141" i="2"/>
  <c r="T141" i="2" s="1"/>
  <c r="N141" i="2"/>
  <c r="R141" i="2" s="1"/>
  <c r="O141" i="2"/>
  <c r="S141" i="2" s="1"/>
  <c r="N176" i="2"/>
  <c r="R176" i="2" s="1"/>
  <c r="Q176" i="2"/>
  <c r="U176" i="2" s="1"/>
  <c r="F95" i="3" s="1"/>
  <c r="F96" i="3" s="1"/>
  <c r="P176" i="2"/>
  <c r="T176" i="2" s="1"/>
  <c r="O176" i="2"/>
  <c r="S176" i="2" s="1"/>
  <c r="D95" i="3" s="1"/>
  <c r="D96" i="3" s="1"/>
  <c r="Q93" i="2"/>
  <c r="U93" i="2" s="1"/>
  <c r="F36" i="3" s="1"/>
  <c r="P93" i="2"/>
  <c r="T93" i="2" s="1"/>
  <c r="E36" i="3" s="1"/>
  <c r="O93" i="2"/>
  <c r="S93" i="2" s="1"/>
  <c r="N93" i="2"/>
  <c r="R93" i="2" s="1"/>
  <c r="Q142" i="2"/>
  <c r="U142" i="2" s="1"/>
  <c r="F59" i="3" s="1"/>
  <c r="P142" i="2"/>
  <c r="T142" i="2" s="1"/>
  <c r="E59" i="3" s="1"/>
  <c r="O142" i="2"/>
  <c r="S142" i="2" s="1"/>
  <c r="D59" i="3" s="1"/>
  <c r="N142" i="2"/>
  <c r="R142" i="2" s="1"/>
  <c r="N179" i="2"/>
  <c r="R179" i="2" s="1"/>
  <c r="Q179" i="2"/>
  <c r="U179" i="2" s="1"/>
  <c r="P179" i="2"/>
  <c r="T179" i="2" s="1"/>
  <c r="O179" i="2"/>
  <c r="S179" i="2" s="1"/>
  <c r="Q212" i="2"/>
  <c r="U212" i="2" s="1"/>
  <c r="P212" i="2"/>
  <c r="T212" i="2" s="1"/>
  <c r="N212" i="2"/>
  <c r="R212" i="2" s="1"/>
  <c r="O212" i="2"/>
  <c r="S212" i="2" s="1"/>
  <c r="N19" i="2"/>
  <c r="R19" i="2" s="1"/>
  <c r="Q19" i="2"/>
  <c r="U19" i="2" s="1"/>
  <c r="F10" i="3" s="1"/>
  <c r="P19" i="2"/>
  <c r="T19" i="2" s="1"/>
  <c r="E10" i="3" s="1"/>
  <c r="O19" i="2"/>
  <c r="S19" i="2" s="1"/>
  <c r="D3" i="11" s="1"/>
  <c r="E3" i="11" s="1"/>
  <c r="N180" i="2"/>
  <c r="R180" i="2" s="1"/>
  <c r="O180" i="2"/>
  <c r="S180" i="2" s="1"/>
  <c r="D97" i="3" s="1"/>
  <c r="D98" i="3" s="1"/>
  <c r="Q180" i="2"/>
  <c r="U180" i="2" s="1"/>
  <c r="F97" i="3" s="1"/>
  <c r="F98" i="3" s="1"/>
  <c r="P180" i="2"/>
  <c r="T180" i="2" s="1"/>
  <c r="Q203" i="2"/>
  <c r="U203" i="2" s="1"/>
  <c r="F126" i="3" s="1"/>
  <c r="F127" i="3" s="1"/>
  <c r="P203" i="2"/>
  <c r="T203" i="2" s="1"/>
  <c r="N203" i="2"/>
  <c r="R203" i="2" s="1"/>
  <c r="O203" i="2"/>
  <c r="S203" i="2" s="1"/>
  <c r="D126" i="3" s="1"/>
  <c r="D127" i="3" s="1"/>
  <c r="Q222" i="2"/>
  <c r="U222" i="2" s="1"/>
  <c r="F150" i="3" s="1"/>
  <c r="P222" i="2"/>
  <c r="T222" i="2" s="1"/>
  <c r="O222" i="2"/>
  <c r="S222" i="2" s="1"/>
  <c r="D150" i="3" s="1"/>
  <c r="N222" i="2"/>
  <c r="R222" i="2" s="1"/>
  <c r="N174" i="2"/>
  <c r="R174" i="2" s="1"/>
  <c r="Q174" i="2"/>
  <c r="U174" i="2" s="1"/>
  <c r="F93" i="3" s="1"/>
  <c r="F94" i="3" s="1"/>
  <c r="P174" i="2"/>
  <c r="T174" i="2" s="1"/>
  <c r="D60" i="11" s="1"/>
  <c r="E60" i="11" s="1"/>
  <c r="O174" i="2"/>
  <c r="S174" i="2" s="1"/>
  <c r="D93" i="3" s="1"/>
  <c r="D94" i="3" s="1"/>
  <c r="N39" i="2"/>
  <c r="R39" i="2" s="1"/>
  <c r="Q39" i="2"/>
  <c r="U39" i="2" s="1"/>
  <c r="P39" i="2"/>
  <c r="T39" i="2" s="1"/>
  <c r="O39" i="2"/>
  <c r="S39" i="2" s="1"/>
  <c r="Q199" i="2"/>
  <c r="U199" i="2" s="1"/>
  <c r="F121" i="3" s="1"/>
  <c r="P199" i="2"/>
  <c r="T199" i="2" s="1"/>
  <c r="O199" i="2"/>
  <c r="S199" i="2" s="1"/>
  <c r="D121" i="3" s="1"/>
  <c r="N199" i="2"/>
  <c r="R199" i="2" s="1"/>
  <c r="Q109" i="2"/>
  <c r="U109" i="2" s="1"/>
  <c r="F48" i="3" s="1"/>
  <c r="P109" i="2"/>
  <c r="T109" i="2" s="1"/>
  <c r="E48" i="3" s="1"/>
  <c r="N109" i="2"/>
  <c r="R109" i="2" s="1"/>
  <c r="O109" i="2"/>
  <c r="S109" i="2" s="1"/>
  <c r="D48" i="3" s="1"/>
  <c r="Q132" i="2"/>
  <c r="U132" i="2" s="1"/>
  <c r="F55" i="3" s="1"/>
  <c r="P132" i="2"/>
  <c r="T132" i="2" s="1"/>
  <c r="E55" i="3" s="1"/>
  <c r="N132" i="2"/>
  <c r="R132" i="2" s="1"/>
  <c r="O132" i="2"/>
  <c r="S132" i="2" s="1"/>
  <c r="N13" i="2"/>
  <c r="R13" i="2" s="1"/>
  <c r="P13" i="2"/>
  <c r="T13" i="2" s="1"/>
  <c r="Q13" i="2"/>
  <c r="U13" i="2" s="1"/>
  <c r="O13" i="2"/>
  <c r="S13" i="2" s="1"/>
  <c r="Q138" i="2"/>
  <c r="U138" i="2" s="1"/>
  <c r="F57" i="3" s="1"/>
  <c r="P138" i="2"/>
  <c r="T138" i="2" s="1"/>
  <c r="E57" i="3" s="1"/>
  <c r="N138" i="2"/>
  <c r="R138" i="2" s="1"/>
  <c r="O138" i="2"/>
  <c r="S138" i="2" s="1"/>
  <c r="N68" i="2"/>
  <c r="R68" i="2" s="1"/>
  <c r="Q68" i="2"/>
  <c r="U68" i="2" s="1"/>
  <c r="P68" i="2"/>
  <c r="T68" i="2" s="1"/>
  <c r="O68" i="2"/>
  <c r="S68" i="2" s="1"/>
  <c r="N71" i="2"/>
  <c r="R71" i="2" s="1"/>
  <c r="Q71" i="2"/>
  <c r="U71" i="2" s="1"/>
  <c r="O71" i="2"/>
  <c r="S71" i="2" s="1"/>
  <c r="P71" i="2"/>
  <c r="T71" i="2" s="1"/>
  <c r="Q98" i="2"/>
  <c r="U98" i="2" s="1"/>
  <c r="F39" i="3" s="1"/>
  <c r="P98" i="2"/>
  <c r="T98" i="2" s="1"/>
  <c r="E39" i="3" s="1"/>
  <c r="N98" i="2"/>
  <c r="R98" i="2" s="1"/>
  <c r="O98" i="2"/>
  <c r="S98" i="2" s="1"/>
  <c r="N87" i="2"/>
  <c r="R87" i="2" s="1"/>
  <c r="Q87" i="2"/>
  <c r="U87" i="2" s="1"/>
  <c r="F117" i="3" s="1"/>
  <c r="O87" i="2"/>
  <c r="S87" i="2" s="1"/>
  <c r="D117" i="3" s="1"/>
  <c r="P87" i="2"/>
  <c r="T87" i="2" s="1"/>
  <c r="E117" i="3" s="1"/>
  <c r="Q99" i="2"/>
  <c r="U99" i="2" s="1"/>
  <c r="F38" i="3" s="1"/>
  <c r="P99" i="2"/>
  <c r="T99" i="2" s="1"/>
  <c r="E38" i="3" s="1"/>
  <c r="O99" i="2"/>
  <c r="S99" i="2" s="1"/>
  <c r="N99" i="2"/>
  <c r="R99" i="2" s="1"/>
  <c r="N63" i="2"/>
  <c r="R63" i="2" s="1"/>
  <c r="Q63" i="2"/>
  <c r="U63" i="2" s="1"/>
  <c r="F111" i="3" s="1"/>
  <c r="P63" i="2"/>
  <c r="T63" i="2" s="1"/>
  <c r="E111" i="3" s="1"/>
  <c r="O63" i="2"/>
  <c r="S63" i="2" s="1"/>
  <c r="D111" i="3" s="1"/>
  <c r="N3" i="2"/>
  <c r="R3" i="2" s="1"/>
  <c r="Q3" i="2"/>
  <c r="U3" i="2" s="1"/>
  <c r="F68" i="3" s="1"/>
  <c r="P3" i="2"/>
  <c r="T3" i="2" s="1"/>
  <c r="D46" i="11" s="1"/>
  <c r="E46" i="11" s="1"/>
  <c r="O3" i="2"/>
  <c r="S3" i="2" s="1"/>
  <c r="D3" i="9" s="1"/>
  <c r="D2" i="14" s="1"/>
  <c r="N74" i="2"/>
  <c r="R74" i="2" s="1"/>
  <c r="Q74" i="2"/>
  <c r="U74" i="2" s="1"/>
  <c r="F30" i="3" s="1"/>
  <c r="P74" i="2"/>
  <c r="T74" i="2" s="1"/>
  <c r="E30" i="3" s="1"/>
  <c r="O74" i="2"/>
  <c r="S74" i="2" s="1"/>
  <c r="Q122" i="2"/>
  <c r="U122" i="2" s="1"/>
  <c r="P122" i="2"/>
  <c r="T122" i="2" s="1"/>
  <c r="N122" i="2"/>
  <c r="R122" i="2" s="1"/>
  <c r="O122" i="2"/>
  <c r="S122" i="2" s="1"/>
  <c r="N69" i="2"/>
  <c r="R69" i="2" s="1"/>
  <c r="Q69" i="2"/>
  <c r="U69" i="2" s="1"/>
  <c r="F28" i="3" s="1"/>
  <c r="O69" i="2"/>
  <c r="S69" i="2" s="1"/>
  <c r="P69" i="2"/>
  <c r="T69" i="2" s="1"/>
  <c r="E28" i="3" s="1"/>
  <c r="N12" i="2"/>
  <c r="R12" i="2" s="1"/>
  <c r="O12" i="2"/>
  <c r="S12" i="2" s="1"/>
  <c r="Q12" i="2"/>
  <c r="U12" i="2" s="1"/>
  <c r="P12" i="2"/>
  <c r="T12" i="2" s="1"/>
  <c r="N36" i="2"/>
  <c r="R36" i="2" s="1"/>
  <c r="Q36" i="2"/>
  <c r="U36" i="2" s="1"/>
  <c r="F19" i="3" s="1"/>
  <c r="P36" i="2"/>
  <c r="T36" i="2" s="1"/>
  <c r="E19" i="3" s="1"/>
  <c r="O36" i="2"/>
  <c r="S36" i="2" s="1"/>
  <c r="Q184" i="2"/>
  <c r="U184" i="2" s="1"/>
  <c r="F102" i="3" s="1"/>
  <c r="P184" i="2"/>
  <c r="T184" i="2" s="1"/>
  <c r="N184" i="2"/>
  <c r="R184" i="2" s="1"/>
  <c r="O184" i="2"/>
  <c r="S184" i="2" s="1"/>
  <c r="D102" i="3" s="1"/>
  <c r="N43" i="2"/>
  <c r="R43" i="2" s="1"/>
  <c r="P43" i="2"/>
  <c r="T43" i="2" s="1"/>
  <c r="E23" i="3" s="1"/>
  <c r="Q43" i="2"/>
  <c r="U43" i="2" s="1"/>
  <c r="F23" i="3" s="1"/>
  <c r="O43" i="2"/>
  <c r="S43" i="2" s="1"/>
  <c r="D23" i="3" s="1"/>
  <c r="Q218" i="2"/>
  <c r="U218" i="2" s="1"/>
  <c r="F148" i="3" s="1"/>
  <c r="F149" i="3" s="1"/>
  <c r="P218" i="2"/>
  <c r="T218" i="2" s="1"/>
  <c r="O218" i="2"/>
  <c r="S218" i="2" s="1"/>
  <c r="D148" i="3" s="1"/>
  <c r="D149" i="3" s="1"/>
  <c r="N218" i="2"/>
  <c r="R218" i="2" s="1"/>
  <c r="N156" i="2"/>
  <c r="R156" i="2" s="1"/>
  <c r="Q156" i="2"/>
  <c r="U156" i="2" s="1"/>
  <c r="P156" i="2"/>
  <c r="T156" i="2" s="1"/>
  <c r="O156" i="2"/>
  <c r="S156" i="2" s="1"/>
  <c r="N33" i="2"/>
  <c r="R33" i="2" s="1"/>
  <c r="Q33" i="2"/>
  <c r="U33" i="2" s="1"/>
  <c r="F17" i="3" s="1"/>
  <c r="P33" i="2"/>
  <c r="T33" i="2" s="1"/>
  <c r="E17" i="3" s="1"/>
  <c r="O33" i="2"/>
  <c r="S33" i="2" s="1"/>
  <c r="D10" i="11" s="1"/>
  <c r="E10" i="11" s="1"/>
  <c r="Q120" i="2"/>
  <c r="U120" i="2" s="1"/>
  <c r="P120" i="2"/>
  <c r="T120" i="2" s="1"/>
  <c r="N120" i="2"/>
  <c r="R120" i="2" s="1"/>
  <c r="O120" i="2"/>
  <c r="S120" i="2" s="1"/>
  <c r="Q219" i="2"/>
  <c r="U219" i="2" s="1"/>
  <c r="P219" i="2"/>
  <c r="T219" i="2" s="1"/>
  <c r="O219" i="2"/>
  <c r="S219" i="2" s="1"/>
  <c r="N219" i="2"/>
  <c r="R219" i="2" s="1"/>
  <c r="N163" i="2"/>
  <c r="R163" i="2" s="1"/>
  <c r="Q163" i="2"/>
  <c r="U163" i="2" s="1"/>
  <c r="F76" i="3" s="1"/>
  <c r="F77" i="3" s="1"/>
  <c r="P163" i="2"/>
  <c r="T163" i="2" s="1"/>
  <c r="O163" i="2"/>
  <c r="S163" i="2" s="1"/>
  <c r="D76" i="3" s="1"/>
  <c r="D77" i="3" s="1"/>
  <c r="N31" i="2"/>
  <c r="R31" i="2" s="1"/>
  <c r="P31" i="2"/>
  <c r="T31" i="2" s="1"/>
  <c r="E15" i="3" s="1"/>
  <c r="Q31" i="2"/>
  <c r="U31" i="2" s="1"/>
  <c r="F15" i="3" s="1"/>
  <c r="O31" i="2"/>
  <c r="S31" i="2" s="1"/>
  <c r="Q201" i="2"/>
  <c r="U201" i="2" s="1"/>
  <c r="P201" i="2"/>
  <c r="T201" i="2" s="1"/>
  <c r="O201" i="2"/>
  <c r="S201" i="2" s="1"/>
  <c r="N201" i="2"/>
  <c r="R201" i="2" s="1"/>
  <c r="Q214" i="2"/>
  <c r="U214" i="2" s="1"/>
  <c r="P214" i="2"/>
  <c r="T214" i="2" s="1"/>
  <c r="N214" i="2"/>
  <c r="R214" i="2" s="1"/>
  <c r="O214" i="2"/>
  <c r="S214" i="2" s="1"/>
  <c r="Q112" i="2"/>
  <c r="U112" i="2" s="1"/>
  <c r="P112" i="2"/>
  <c r="T112" i="2" s="1"/>
  <c r="N112" i="2"/>
  <c r="R112" i="2" s="1"/>
  <c r="O112" i="2"/>
  <c r="S112" i="2" s="1"/>
  <c r="Q143" i="2"/>
  <c r="U143" i="2" s="1"/>
  <c r="F151" i="3" s="1"/>
  <c r="P143" i="2"/>
  <c r="T143" i="2" s="1"/>
  <c r="D89" i="11" s="1"/>
  <c r="E89" i="11" s="1"/>
  <c r="O143" i="2"/>
  <c r="S143" i="2" s="1"/>
  <c r="N143" i="2"/>
  <c r="R143" i="2" s="1"/>
  <c r="N78" i="2"/>
  <c r="R78" i="2" s="1"/>
  <c r="Q78" i="2"/>
  <c r="U78" i="2" s="1"/>
  <c r="F159" i="3" s="1"/>
  <c r="P78" i="2"/>
  <c r="T78" i="2" s="1"/>
  <c r="E159" i="3" s="1"/>
  <c r="O78" i="2"/>
  <c r="S78" i="2" s="1"/>
  <c r="D159" i="3" s="1"/>
  <c r="Q97" i="2"/>
  <c r="U97" i="2" s="1"/>
  <c r="F161" i="3" s="1"/>
  <c r="P97" i="2"/>
  <c r="T97" i="2" s="1"/>
  <c r="E161" i="3" s="1"/>
  <c r="O97" i="2"/>
  <c r="S97" i="2" s="1"/>
  <c r="D161" i="3" s="1"/>
  <c r="N97" i="2"/>
  <c r="R97" i="2" s="1"/>
  <c r="Q220" i="2"/>
  <c r="U220" i="2" s="1"/>
  <c r="P220" i="2"/>
  <c r="T220" i="2" s="1"/>
  <c r="O220" i="2"/>
  <c r="S220" i="2" s="1"/>
  <c r="N220" i="2"/>
  <c r="R220" i="2" s="1"/>
  <c r="Q54" i="2"/>
  <c r="U54" i="2" s="1"/>
  <c r="F103" i="3" s="1"/>
  <c r="P54" i="2"/>
  <c r="T54" i="2" s="1"/>
  <c r="N54" i="2"/>
  <c r="R54" i="2" s="1"/>
  <c r="O54" i="2"/>
  <c r="S54" i="2" s="1"/>
  <c r="D103" i="3" s="1"/>
  <c r="Q128" i="2"/>
  <c r="U128" i="2" s="1"/>
  <c r="F51" i="3" s="1"/>
  <c r="P128" i="2"/>
  <c r="T128" i="2" s="1"/>
  <c r="E51" i="3" s="1"/>
  <c r="N128" i="2"/>
  <c r="R128" i="2" s="1"/>
  <c r="O128" i="2"/>
  <c r="S128" i="2" s="1"/>
  <c r="N162" i="2"/>
  <c r="R162" i="2" s="1"/>
  <c r="P162" i="2"/>
  <c r="T162" i="2" s="1"/>
  <c r="Q162" i="2"/>
  <c r="U162" i="2" s="1"/>
  <c r="F75" i="3" s="1"/>
  <c r="O162" i="2"/>
  <c r="S162" i="2" s="1"/>
  <c r="D75" i="3" s="1"/>
  <c r="N46" i="2"/>
  <c r="R46" i="2" s="1"/>
  <c r="Q46" i="2"/>
  <c r="U46" i="2" s="1"/>
  <c r="F24" i="3" s="1"/>
  <c r="P46" i="2"/>
  <c r="T46" i="2" s="1"/>
  <c r="E24" i="3" s="1"/>
  <c r="O46" i="2"/>
  <c r="S46" i="2" s="1"/>
  <c r="D24" i="3" s="1"/>
  <c r="Q126" i="2"/>
  <c r="U126" i="2" s="1"/>
  <c r="P126" i="2"/>
  <c r="T126" i="2" s="1"/>
  <c r="N126" i="2"/>
  <c r="R126" i="2" s="1"/>
  <c r="O126" i="2"/>
  <c r="S126" i="2" s="1"/>
  <c r="N172" i="2"/>
  <c r="R172" i="2" s="1"/>
  <c r="Q172" i="2"/>
  <c r="U172" i="2" s="1"/>
  <c r="F87" i="3" s="1"/>
  <c r="F88" i="3" s="1"/>
  <c r="P172" i="2"/>
  <c r="T172" i="2" s="1"/>
  <c r="D57" i="11" s="1"/>
  <c r="E57" i="11" s="1"/>
  <c r="O172" i="2"/>
  <c r="S172" i="2" s="1"/>
  <c r="D87" i="3" s="1"/>
  <c r="D88" i="3" s="1"/>
  <c r="N88" i="2"/>
  <c r="R88" i="2" s="1"/>
  <c r="Q88" i="2"/>
  <c r="U88" i="2" s="1"/>
  <c r="P88" i="2"/>
  <c r="T88" i="2" s="1"/>
  <c r="O88" i="2"/>
  <c r="S88" i="2" s="1"/>
  <c r="N44" i="2"/>
  <c r="R44" i="2" s="1"/>
  <c r="Q44" i="2"/>
  <c r="U44" i="2" s="1"/>
  <c r="P44" i="2"/>
  <c r="T44" i="2" s="1"/>
  <c r="O44" i="2"/>
  <c r="S44" i="2" s="1"/>
  <c r="N151" i="2"/>
  <c r="R151" i="2" s="1"/>
  <c r="P151" i="2"/>
  <c r="T151" i="2" s="1"/>
  <c r="D44" i="11" s="1"/>
  <c r="E44" i="11" s="1"/>
  <c r="Q151" i="2"/>
  <c r="U151" i="2" s="1"/>
  <c r="F66" i="3" s="1"/>
  <c r="O151" i="2"/>
  <c r="S151" i="2" s="1"/>
  <c r="D66" i="3" s="1"/>
  <c r="N27" i="2"/>
  <c r="R27" i="2" s="1"/>
  <c r="Q27" i="2"/>
  <c r="U27" i="2" s="1"/>
  <c r="O27" i="2"/>
  <c r="S27" i="2" s="1"/>
  <c r="P27" i="2"/>
  <c r="T27" i="2" s="1"/>
  <c r="N191" i="2"/>
  <c r="R191" i="2" s="1"/>
  <c r="Q191" i="2"/>
  <c r="U191" i="2" s="1"/>
  <c r="F109" i="3" s="1"/>
  <c r="F110" i="3" s="1"/>
  <c r="P191" i="2"/>
  <c r="T191" i="2" s="1"/>
  <c r="O191" i="2"/>
  <c r="S191" i="2" s="1"/>
  <c r="D109" i="3" s="1"/>
  <c r="D110" i="3" s="1"/>
  <c r="Q108" i="2"/>
  <c r="U108" i="2" s="1"/>
  <c r="F45" i="3" s="1"/>
  <c r="P108" i="2"/>
  <c r="T108" i="2" s="1"/>
  <c r="E45" i="3" s="1"/>
  <c r="O108" i="2"/>
  <c r="S108" i="2" s="1"/>
  <c r="N108" i="2"/>
  <c r="R108" i="2" s="1"/>
  <c r="N5" i="2"/>
  <c r="R5" i="2" s="1"/>
  <c r="P5" i="2"/>
  <c r="T5" i="2" s="1"/>
  <c r="E71" i="3" s="1"/>
  <c r="Q5" i="2"/>
  <c r="U5" i="2" s="1"/>
  <c r="F71" i="3" s="1"/>
  <c r="O5" i="2"/>
  <c r="S5" i="2" s="1"/>
  <c r="D71" i="3" s="1"/>
  <c r="N166" i="2"/>
  <c r="R166" i="2" s="1"/>
  <c r="Q166" i="2"/>
  <c r="U166" i="2" s="1"/>
  <c r="F82" i="3" s="1"/>
  <c r="P166" i="2"/>
  <c r="T166" i="2" s="1"/>
  <c r="D54" i="11" s="1"/>
  <c r="E54" i="11" s="1"/>
  <c r="O166" i="2"/>
  <c r="S166" i="2" s="1"/>
  <c r="D82" i="3" s="1"/>
  <c r="N66" i="2"/>
  <c r="R66" i="2" s="1"/>
  <c r="Q66" i="2"/>
  <c r="U66" i="2" s="1"/>
  <c r="F11" i="3" s="1"/>
  <c r="P66" i="2"/>
  <c r="T66" i="2" s="1"/>
  <c r="E11" i="3" s="1"/>
  <c r="O66" i="2"/>
  <c r="S66" i="2" s="1"/>
  <c r="D11" i="3" s="1"/>
  <c r="Q111" i="2"/>
  <c r="U111" i="2" s="1"/>
  <c r="P111" i="2"/>
  <c r="T111" i="2" s="1"/>
  <c r="O111" i="2"/>
  <c r="S111" i="2" s="1"/>
  <c r="N111" i="2"/>
  <c r="R111" i="2" s="1"/>
  <c r="Q131" i="2"/>
  <c r="U131" i="2" s="1"/>
  <c r="P131" i="2"/>
  <c r="T131" i="2" s="1"/>
  <c r="N131" i="2"/>
  <c r="R131" i="2" s="1"/>
  <c r="O131" i="2"/>
  <c r="S131" i="2" s="1"/>
  <c r="Q146" i="2"/>
  <c r="U146" i="2" s="1"/>
  <c r="P146" i="2"/>
  <c r="T146" i="2" s="1"/>
  <c r="O146" i="2"/>
  <c r="S146" i="2" s="1"/>
  <c r="N146" i="2"/>
  <c r="R146" i="2" s="1"/>
  <c r="N167" i="2"/>
  <c r="R167" i="2" s="1"/>
  <c r="P167" i="2"/>
  <c r="T167" i="2" s="1"/>
  <c r="O167" i="2"/>
  <c r="S167" i="2" s="1"/>
  <c r="Q167" i="2"/>
  <c r="U167" i="2" s="1"/>
  <c r="N177" i="2"/>
  <c r="R177" i="2" s="1"/>
  <c r="O177" i="2"/>
  <c r="S177" i="2" s="1"/>
  <c r="Q177" i="2"/>
  <c r="U177" i="2" s="1"/>
  <c r="P177" i="2"/>
  <c r="T177" i="2" s="1"/>
  <c r="N181" i="2"/>
  <c r="R181" i="2" s="1"/>
  <c r="P181" i="2"/>
  <c r="T181" i="2" s="1"/>
  <c r="O181" i="2"/>
  <c r="S181" i="2" s="1"/>
  <c r="Q181" i="2"/>
  <c r="U181" i="2" s="1"/>
  <c r="N72" i="2"/>
  <c r="R72" i="2" s="1"/>
  <c r="Q72" i="2"/>
  <c r="U72" i="2" s="1"/>
  <c r="P72" i="2"/>
  <c r="T72" i="2" s="1"/>
  <c r="O72" i="2"/>
  <c r="S72" i="2" s="1"/>
  <c r="Q94" i="2"/>
  <c r="U94" i="2" s="1"/>
  <c r="P94" i="2"/>
  <c r="T94" i="2" s="1"/>
  <c r="N94" i="2"/>
  <c r="R94" i="2" s="1"/>
  <c r="O94" i="2"/>
  <c r="S94" i="2" s="1"/>
  <c r="Q118" i="2"/>
  <c r="U118" i="2" s="1"/>
  <c r="P118" i="2"/>
  <c r="T118" i="2" s="1"/>
  <c r="N118" i="2"/>
  <c r="R118" i="2" s="1"/>
  <c r="O118" i="2"/>
  <c r="S118" i="2" s="1"/>
  <c r="Q127" i="2"/>
  <c r="U127" i="2" s="1"/>
  <c r="F52" i="3" s="1"/>
  <c r="P127" i="2"/>
  <c r="T127" i="2" s="1"/>
  <c r="E52" i="3" s="1"/>
  <c r="N127" i="2"/>
  <c r="R127" i="2" s="1"/>
  <c r="O127" i="2"/>
  <c r="S127" i="2" s="1"/>
  <c r="Q136" i="2"/>
  <c r="U136" i="2" s="1"/>
  <c r="F54" i="3" s="1"/>
  <c r="P136" i="2"/>
  <c r="T136" i="2" s="1"/>
  <c r="E54" i="3" s="1"/>
  <c r="N136" i="2"/>
  <c r="R136" i="2" s="1"/>
  <c r="O136" i="2"/>
  <c r="S136" i="2" s="1"/>
  <c r="N45" i="2"/>
  <c r="R45" i="2" s="1"/>
  <c r="Q45" i="2"/>
  <c r="U45" i="2" s="1"/>
  <c r="P45" i="2"/>
  <c r="T45" i="2" s="1"/>
  <c r="O45" i="2"/>
  <c r="S45" i="2" s="1"/>
  <c r="N73" i="2"/>
  <c r="R73" i="2" s="1"/>
  <c r="Q73" i="2"/>
  <c r="U73" i="2" s="1"/>
  <c r="O73" i="2"/>
  <c r="S73" i="2" s="1"/>
  <c r="P73" i="2"/>
  <c r="T73" i="2" s="1"/>
  <c r="N42" i="2"/>
  <c r="R42" i="2" s="1"/>
  <c r="Q42" i="2"/>
  <c r="U42" i="2" s="1"/>
  <c r="P42" i="2"/>
  <c r="T42" i="2" s="1"/>
  <c r="O42" i="2"/>
  <c r="S42" i="2" s="1"/>
  <c r="D11" i="10" s="1"/>
  <c r="E11" i="10" s="1"/>
  <c r="N64" i="2"/>
  <c r="R64" i="2" s="1"/>
  <c r="Q64" i="2"/>
  <c r="U64" i="2" s="1"/>
  <c r="O64" i="2"/>
  <c r="S64" i="2" s="1"/>
  <c r="P64" i="2"/>
  <c r="T64" i="2" s="1"/>
  <c r="N23" i="2"/>
  <c r="R23" i="2" s="1"/>
  <c r="Q23" i="2"/>
  <c r="U23" i="2" s="1"/>
  <c r="O23" i="2"/>
  <c r="S23" i="2" s="1"/>
  <c r="P23" i="2"/>
  <c r="T23" i="2" s="1"/>
  <c r="Q105" i="2"/>
  <c r="U105" i="2" s="1"/>
  <c r="F124" i="3" s="1"/>
  <c r="P105" i="2"/>
  <c r="T105" i="2" s="1"/>
  <c r="D75" i="11" s="1"/>
  <c r="E75" i="11" s="1"/>
  <c r="O105" i="2"/>
  <c r="S105" i="2" s="1"/>
  <c r="N105" i="2"/>
  <c r="R105" i="2" s="1"/>
  <c r="N58" i="2"/>
  <c r="R58" i="2" s="1"/>
  <c r="Q58" i="2"/>
  <c r="U58" i="2" s="1"/>
  <c r="P58" i="2"/>
  <c r="T58" i="2" s="1"/>
  <c r="O58" i="2"/>
  <c r="S58" i="2" s="1"/>
  <c r="N22" i="2"/>
  <c r="R22" i="2" s="1"/>
  <c r="P22" i="2"/>
  <c r="T22" i="2" s="1"/>
  <c r="O22" i="2"/>
  <c r="S22" i="2" s="1"/>
  <c r="Q22" i="2"/>
  <c r="U22" i="2" s="1"/>
  <c r="N29" i="2"/>
  <c r="R29" i="2" s="1"/>
  <c r="P29" i="2"/>
  <c r="T29" i="2" s="1"/>
  <c r="E14" i="3" s="1"/>
  <c r="Q29" i="2"/>
  <c r="U29" i="2" s="1"/>
  <c r="F14" i="3" s="1"/>
  <c r="O29" i="2"/>
  <c r="S29" i="2" s="1"/>
  <c r="D14" i="3" s="1"/>
  <c r="N85" i="2"/>
  <c r="R85" i="2" s="1"/>
  <c r="Q85" i="2"/>
  <c r="U85" i="2" s="1"/>
  <c r="F32" i="3" s="1"/>
  <c r="O85" i="2"/>
  <c r="S85" i="2" s="1"/>
  <c r="D21" i="11" s="1"/>
  <c r="E21" i="11" s="1"/>
  <c r="P85" i="2"/>
  <c r="T85" i="2" s="1"/>
  <c r="E32" i="3" s="1"/>
  <c r="N79" i="2"/>
  <c r="R79" i="2" s="1"/>
  <c r="Q79" i="2"/>
  <c r="U79" i="2" s="1"/>
  <c r="O79" i="2"/>
  <c r="S79" i="2" s="1"/>
  <c r="D10" i="12" s="1"/>
  <c r="E10" i="12" s="1"/>
  <c r="P79" i="2"/>
  <c r="T79" i="2" s="1"/>
  <c r="N81" i="2"/>
  <c r="R81" i="2" s="1"/>
  <c r="Q81" i="2"/>
  <c r="U81" i="2" s="1"/>
  <c r="O81" i="2"/>
  <c r="S81" i="2" s="1"/>
  <c r="P81" i="2"/>
  <c r="T81" i="2" s="1"/>
  <c r="N41" i="2"/>
  <c r="R41" i="2" s="1"/>
  <c r="Q41" i="2"/>
  <c r="U41" i="2" s="1"/>
  <c r="F21" i="3" s="1"/>
  <c r="P41" i="2"/>
  <c r="T41" i="2" s="1"/>
  <c r="E21" i="3" s="1"/>
  <c r="O41" i="2"/>
  <c r="S41" i="2" s="1"/>
  <c r="N193" i="2"/>
  <c r="R193" i="2" s="1"/>
  <c r="Q193" i="2"/>
  <c r="U193" i="2" s="1"/>
  <c r="F112" i="3" s="1"/>
  <c r="O193" i="2"/>
  <c r="S193" i="2" s="1"/>
  <c r="D112" i="3" s="1"/>
  <c r="P193" i="2"/>
  <c r="T193" i="2" s="1"/>
  <c r="Q119" i="2"/>
  <c r="U119" i="2" s="1"/>
  <c r="P119" i="2"/>
  <c r="T119" i="2" s="1"/>
  <c r="N119" i="2"/>
  <c r="R119" i="2" s="1"/>
  <c r="O119" i="2"/>
  <c r="S119" i="2" s="1"/>
  <c r="D26" i="11" s="1"/>
  <c r="E26" i="11" s="1"/>
  <c r="Q144" i="2"/>
  <c r="U144" i="2" s="1"/>
  <c r="F61" i="3" s="1"/>
  <c r="P144" i="2"/>
  <c r="T144" i="2" s="1"/>
  <c r="E61" i="3" s="1"/>
  <c r="O144" i="2"/>
  <c r="S144" i="2" s="1"/>
  <c r="N144" i="2"/>
  <c r="R144" i="2" s="1"/>
  <c r="N16" i="2"/>
  <c r="R16" i="2" s="1"/>
  <c r="P16" i="2"/>
  <c r="T16" i="2" s="1"/>
  <c r="E8" i="3" s="1"/>
  <c r="Q16" i="2"/>
  <c r="U16" i="2" s="1"/>
  <c r="F8" i="3" s="1"/>
  <c r="O16" i="2"/>
  <c r="S16" i="2" s="1"/>
  <c r="N186" i="2"/>
  <c r="R186" i="2" s="1"/>
  <c r="Q186" i="2"/>
  <c r="U186" i="2" s="1"/>
  <c r="P186" i="2"/>
  <c r="T186" i="2" s="1"/>
  <c r="O186" i="2"/>
  <c r="S186" i="2" s="1"/>
  <c r="Q205" i="2"/>
  <c r="U205" i="2" s="1"/>
  <c r="P205" i="2"/>
  <c r="T205" i="2" s="1"/>
  <c r="N205" i="2"/>
  <c r="R205" i="2" s="1"/>
  <c r="O205" i="2"/>
  <c r="S205" i="2" s="1"/>
  <c r="Q223" i="2"/>
  <c r="U223" i="2" s="1"/>
  <c r="P223" i="2"/>
  <c r="T223" i="2" s="1"/>
  <c r="O223" i="2"/>
  <c r="S223" i="2" s="1"/>
  <c r="N223" i="2"/>
  <c r="R223" i="2" s="1"/>
  <c r="N18" i="2"/>
  <c r="R18" i="2" s="1"/>
  <c r="P18" i="2"/>
  <c r="T18" i="2" s="1"/>
  <c r="E22" i="3" s="1"/>
  <c r="Q18" i="2"/>
  <c r="U18" i="2" s="1"/>
  <c r="F22" i="3" s="1"/>
  <c r="O18" i="2"/>
  <c r="S18" i="2" s="1"/>
  <c r="D22" i="3" s="1"/>
  <c r="N34" i="2"/>
  <c r="R34" i="2" s="1"/>
  <c r="Q34" i="2"/>
  <c r="U34" i="2" s="1"/>
  <c r="F18" i="3" s="1"/>
  <c r="P34" i="2"/>
  <c r="T34" i="2" s="1"/>
  <c r="E18" i="3" s="1"/>
  <c r="O34" i="2"/>
  <c r="S34" i="2" s="1"/>
  <c r="Q113" i="2"/>
  <c r="U113" i="2" s="1"/>
  <c r="F46" i="3" s="1"/>
  <c r="P113" i="2"/>
  <c r="T113" i="2" s="1"/>
  <c r="E46" i="3" s="1"/>
  <c r="O113" i="2"/>
  <c r="S113" i="2" s="1"/>
  <c r="D46" i="3" s="1"/>
  <c r="N113" i="2"/>
  <c r="R113" i="2" s="1"/>
  <c r="Q217" i="2"/>
  <c r="U217" i="2" s="1"/>
  <c r="F143" i="3" s="1"/>
  <c r="P217" i="2"/>
  <c r="T217" i="2" s="1"/>
  <c r="N217" i="2"/>
  <c r="R217" i="2" s="1"/>
  <c r="O217" i="2"/>
  <c r="S217" i="2" s="1"/>
  <c r="D143" i="3" s="1"/>
  <c r="N62" i="2"/>
  <c r="R62" i="2" s="1"/>
  <c r="Q62" i="2"/>
  <c r="U62" i="2" s="1"/>
  <c r="O62" i="2"/>
  <c r="S62" i="2" s="1"/>
  <c r="P62" i="2"/>
  <c r="T62" i="2" s="1"/>
  <c r="Q145" i="2"/>
  <c r="U145" i="2" s="1"/>
  <c r="P145" i="2"/>
  <c r="T145" i="2" s="1"/>
  <c r="O145" i="2"/>
  <c r="S145" i="2" s="1"/>
  <c r="D38" i="11" s="1"/>
  <c r="E38" i="11" s="1"/>
  <c r="N145" i="2"/>
  <c r="R145" i="2" s="1"/>
  <c r="Q96" i="2"/>
  <c r="U96" i="2" s="1"/>
  <c r="F160" i="3" s="1"/>
  <c r="P96" i="2"/>
  <c r="T96" i="2" s="1"/>
  <c r="E160" i="3" s="1"/>
  <c r="N96" i="2"/>
  <c r="R96" i="2" s="1"/>
  <c r="O96" i="2"/>
  <c r="S96" i="2" s="1"/>
  <c r="D160" i="3" s="1"/>
  <c r="N189" i="2"/>
  <c r="R189" i="2" s="1"/>
  <c r="Q189" i="2"/>
  <c r="U189" i="2" s="1"/>
  <c r="F106" i="3" s="1"/>
  <c r="P189" i="2"/>
  <c r="T189" i="2" s="1"/>
  <c r="E106" i="3" s="1"/>
  <c r="O189" i="2"/>
  <c r="S189" i="2" s="1"/>
  <c r="D106" i="3" s="1"/>
  <c r="N182" i="2"/>
  <c r="R182" i="2" s="1"/>
  <c r="Q182" i="2"/>
  <c r="U182" i="2" s="1"/>
  <c r="F100" i="3" s="1"/>
  <c r="P182" i="2"/>
  <c r="T182" i="2" s="1"/>
  <c r="E100" i="3" s="1"/>
  <c r="O182" i="2"/>
  <c r="S182" i="2" s="1"/>
  <c r="D100" i="3" s="1"/>
  <c r="Q107" i="2"/>
  <c r="U107" i="2" s="1"/>
  <c r="P107" i="2"/>
  <c r="T107" i="2" s="1"/>
  <c r="N107" i="2"/>
  <c r="R107" i="2" s="1"/>
  <c r="O107" i="2"/>
  <c r="S107" i="2" s="1"/>
  <c r="N59" i="2"/>
  <c r="R59" i="2" s="1"/>
  <c r="Q59" i="2"/>
  <c r="U59" i="2" s="1"/>
  <c r="O59" i="2"/>
  <c r="S59" i="2" s="1"/>
  <c r="P59" i="2"/>
  <c r="T59" i="2" s="1"/>
  <c r="N17" i="2"/>
  <c r="R17" i="2" s="1"/>
  <c r="O17" i="2"/>
  <c r="S17" i="2" s="1"/>
  <c r="Q17" i="2"/>
  <c r="U17" i="2" s="1"/>
  <c r="F9" i="3" s="1"/>
  <c r="P17" i="2"/>
  <c r="T17" i="2" s="1"/>
  <c r="E9" i="3" s="1"/>
  <c r="N187" i="2"/>
  <c r="R187" i="2" s="1"/>
  <c r="Q187" i="2"/>
  <c r="U187" i="2" s="1"/>
  <c r="F144" i="3" s="1"/>
  <c r="F145" i="3" s="1"/>
  <c r="O187" i="2"/>
  <c r="S187" i="2" s="1"/>
  <c r="D144" i="3" s="1"/>
  <c r="D145" i="3" s="1"/>
  <c r="P187" i="2"/>
  <c r="T187" i="2" s="1"/>
  <c r="Q117" i="2"/>
  <c r="U117" i="2" s="1"/>
  <c r="P117" i="2"/>
  <c r="T117" i="2" s="1"/>
  <c r="N117" i="2"/>
  <c r="R117" i="2" s="1"/>
  <c r="O117" i="2"/>
  <c r="S117" i="2" s="1"/>
  <c r="Q202" i="2"/>
  <c r="U202" i="2" s="1"/>
  <c r="F125" i="3" s="1"/>
  <c r="P202" i="2"/>
  <c r="T202" i="2" s="1"/>
  <c r="N202" i="2"/>
  <c r="R202" i="2" s="1"/>
  <c r="O202" i="2"/>
  <c r="S202" i="2" s="1"/>
  <c r="D125" i="3" s="1"/>
  <c r="Q130" i="2"/>
  <c r="U130" i="2" s="1"/>
  <c r="F135" i="3" s="1"/>
  <c r="P130" i="2"/>
  <c r="T130" i="2" s="1"/>
  <c r="D81" i="11" s="1"/>
  <c r="E81" i="11" s="1"/>
  <c r="N130" i="2"/>
  <c r="R130" i="2" s="1"/>
  <c r="O130" i="2"/>
  <c r="S130" i="2" s="1"/>
  <c r="N165" i="2"/>
  <c r="R165" i="2" s="1"/>
  <c r="P165" i="2"/>
  <c r="T165" i="2" s="1"/>
  <c r="U165" i="2"/>
  <c r="O165" i="2"/>
  <c r="S165" i="2" s="1"/>
  <c r="N80" i="2"/>
  <c r="R80" i="2" s="1"/>
  <c r="Q80" i="2"/>
  <c r="U80" i="2" s="1"/>
  <c r="F31" i="3" s="1"/>
  <c r="P80" i="2"/>
  <c r="T80" i="2" s="1"/>
  <c r="E31" i="3" s="1"/>
  <c r="O80" i="2"/>
  <c r="S80" i="2" s="1"/>
  <c r="D19" i="11" s="1"/>
  <c r="E19" i="11" s="1"/>
  <c r="Q211" i="2"/>
  <c r="U211" i="2" s="1"/>
  <c r="P211" i="2"/>
  <c r="T211" i="2" s="1"/>
  <c r="N211" i="2"/>
  <c r="R211" i="2" s="1"/>
  <c r="O211" i="2"/>
  <c r="S211" i="2" s="1"/>
  <c r="N171" i="2"/>
  <c r="R171" i="2" s="1"/>
  <c r="P171" i="2"/>
  <c r="T171" i="2" s="1"/>
  <c r="Q171" i="2"/>
  <c r="U171" i="2" s="1"/>
  <c r="O171" i="2"/>
  <c r="S171" i="2" s="1"/>
  <c r="N50" i="2"/>
  <c r="R50" i="2" s="1"/>
  <c r="P50" i="2"/>
  <c r="T50" i="2" s="1"/>
  <c r="O50" i="2"/>
  <c r="S50" i="2" s="1"/>
  <c r="Q50" i="2"/>
  <c r="U50" i="2" s="1"/>
  <c r="N197" i="2"/>
  <c r="R197" i="2" s="1"/>
  <c r="Q197" i="2"/>
  <c r="U197" i="2" s="1"/>
  <c r="F119" i="3" s="1"/>
  <c r="O197" i="2"/>
  <c r="S197" i="2" s="1"/>
  <c r="D119" i="3" s="1"/>
  <c r="P197" i="2"/>
  <c r="T197" i="2" s="1"/>
  <c r="Q123" i="2"/>
  <c r="U123" i="2" s="1"/>
  <c r="P123" i="2"/>
  <c r="T123" i="2" s="1"/>
  <c r="N123" i="2"/>
  <c r="R123" i="2" s="1"/>
  <c r="O123" i="2"/>
  <c r="S123" i="2" s="1"/>
  <c r="N158" i="2"/>
  <c r="R158" i="2" s="1"/>
  <c r="Q158" i="2"/>
  <c r="U158" i="2" s="1"/>
  <c r="F84" i="3" s="1"/>
  <c r="F86" i="3" s="1"/>
  <c r="P158" i="2"/>
  <c r="T158" i="2" s="1"/>
  <c r="O158" i="2"/>
  <c r="S158" i="2" s="1"/>
  <c r="D84" i="3" s="1"/>
  <c r="D86" i="3" s="1"/>
  <c r="N14" i="2"/>
  <c r="R14" i="2" s="1"/>
  <c r="Q14" i="2"/>
  <c r="U14" i="2" s="1"/>
  <c r="P14" i="2"/>
  <c r="T14" i="2" s="1"/>
  <c r="O14" i="2"/>
  <c r="S14" i="2" s="1"/>
  <c r="N30" i="2"/>
  <c r="R30" i="2" s="1"/>
  <c r="O30" i="2"/>
  <c r="S30" i="2" s="1"/>
  <c r="Q30" i="2"/>
  <c r="U30" i="2" s="1"/>
  <c r="P30" i="2"/>
  <c r="T30" i="2" s="1"/>
  <c r="N178" i="2"/>
  <c r="R178" i="2" s="1"/>
  <c r="Q178" i="2"/>
  <c r="U178" i="2" s="1"/>
  <c r="F146" i="3" s="1"/>
  <c r="F147" i="3" s="1"/>
  <c r="P178" i="2"/>
  <c r="T178" i="2" s="1"/>
  <c r="O178" i="2"/>
  <c r="S178" i="2" s="1"/>
  <c r="D146" i="3" s="1"/>
  <c r="D147" i="3" s="1"/>
  <c r="N53" i="2"/>
  <c r="R53" i="2" s="1"/>
  <c r="Q53" i="2"/>
  <c r="U53" i="2" s="1"/>
  <c r="O53" i="2"/>
  <c r="S53" i="2" s="1"/>
  <c r="P53" i="2"/>
  <c r="T53" i="2" s="1"/>
  <c r="N67" i="2"/>
  <c r="R67" i="2" s="1"/>
  <c r="Q67" i="2"/>
  <c r="U67" i="2" s="1"/>
  <c r="F29" i="3" s="1"/>
  <c r="O67" i="2"/>
  <c r="S67" i="2" s="1"/>
  <c r="P67" i="2"/>
  <c r="T67" i="2" s="1"/>
  <c r="E29" i="3" s="1"/>
  <c r="Q198" i="2"/>
  <c r="U198" i="2" s="1"/>
  <c r="F120" i="3" s="1"/>
  <c r="P198" i="2"/>
  <c r="T198" i="2" s="1"/>
  <c r="E120" i="3" s="1"/>
  <c r="N198" i="2"/>
  <c r="R198" i="2" s="1"/>
  <c r="O198" i="2"/>
  <c r="S198" i="2" s="1"/>
  <c r="D120" i="3" s="1"/>
  <c r="Q114" i="2"/>
  <c r="U114" i="2" s="1"/>
  <c r="P114" i="2"/>
  <c r="T114" i="2" s="1"/>
  <c r="N114" i="2"/>
  <c r="R114" i="2" s="1"/>
  <c r="O114" i="2"/>
  <c r="S114" i="2" s="1"/>
  <c r="Q124" i="2"/>
  <c r="U124" i="2" s="1"/>
  <c r="P124" i="2"/>
  <c r="T124" i="2" s="1"/>
  <c r="N124" i="2"/>
  <c r="R124" i="2" s="1"/>
  <c r="O124" i="2"/>
  <c r="S124" i="2" s="1"/>
  <c r="D12" i="12" s="1"/>
  <c r="E12" i="12" s="1"/>
  <c r="Q135" i="2"/>
  <c r="U135" i="2" s="1"/>
  <c r="P135" i="2"/>
  <c r="T135" i="2" s="1"/>
  <c r="N135" i="2"/>
  <c r="R135" i="2" s="1"/>
  <c r="O135" i="2"/>
  <c r="S135" i="2" s="1"/>
  <c r="P2" i="2"/>
  <c r="T2" i="2" s="1"/>
  <c r="E2" i="3" s="1"/>
  <c r="N2" i="2"/>
  <c r="R2" i="2" s="1"/>
  <c r="O2" i="2"/>
  <c r="S2" i="2" s="1"/>
  <c r="D2" i="3" s="1"/>
  <c r="Q2" i="2"/>
  <c r="U2" i="2" s="1"/>
  <c r="F2" i="3" s="1"/>
  <c r="N15" i="2"/>
  <c r="R15" i="2" s="1"/>
  <c r="Q15" i="2"/>
  <c r="U15" i="2" s="1"/>
  <c r="F7" i="3" s="1"/>
  <c r="P15" i="2"/>
  <c r="T15" i="2" s="1"/>
  <c r="E7" i="3" s="1"/>
  <c r="O15" i="2"/>
  <c r="S15" i="2" s="1"/>
  <c r="D7" i="3" s="1"/>
  <c r="N28" i="2"/>
  <c r="R28" i="2" s="1"/>
  <c r="P28" i="2"/>
  <c r="T28" i="2" s="1"/>
  <c r="E13" i="3" s="1"/>
  <c r="Q28" i="2"/>
  <c r="U28" i="2" s="1"/>
  <c r="F13" i="3" s="1"/>
  <c r="O28" i="2"/>
  <c r="S28" i="2" s="1"/>
  <c r="N35" i="2"/>
  <c r="R35" i="2" s="1"/>
  <c r="Q35" i="2"/>
  <c r="U35" i="2" s="1"/>
  <c r="P35" i="2"/>
  <c r="T35" i="2" s="1"/>
  <c r="O35" i="2"/>
  <c r="S35" i="2" s="1"/>
  <c r="N190" i="2"/>
  <c r="R190" i="2" s="1"/>
  <c r="Q190" i="2"/>
  <c r="U190" i="2" s="1"/>
  <c r="F108" i="3" s="1"/>
  <c r="O190" i="2"/>
  <c r="S190" i="2" s="1"/>
  <c r="D108" i="3" s="1"/>
  <c r="P190" i="2"/>
  <c r="T190" i="2" s="1"/>
  <c r="D65" i="11" s="1"/>
  <c r="E65" i="11" s="1"/>
  <c r="N83" i="2"/>
  <c r="R83" i="2" s="1"/>
  <c r="Q83" i="2"/>
  <c r="U83" i="2" s="1"/>
  <c r="F33" i="3" s="1"/>
  <c r="O83" i="2"/>
  <c r="S83" i="2" s="1"/>
  <c r="P83" i="2"/>
  <c r="T83" i="2" s="1"/>
  <c r="E33" i="3" s="1"/>
  <c r="Q104" i="2"/>
  <c r="U104" i="2" s="1"/>
  <c r="F44" i="3" s="1"/>
  <c r="P104" i="2"/>
  <c r="T104" i="2" s="1"/>
  <c r="E44" i="3" s="1"/>
  <c r="N104" i="2"/>
  <c r="R104" i="2" s="1"/>
  <c r="O104" i="2"/>
  <c r="S104" i="2" s="1"/>
  <c r="D44" i="3" s="1"/>
  <c r="Q204" i="2"/>
  <c r="U204" i="2" s="1"/>
  <c r="P204" i="2"/>
  <c r="T204" i="2" s="1"/>
  <c r="N204" i="2"/>
  <c r="R204" i="2" s="1"/>
  <c r="O204" i="2"/>
  <c r="S204" i="2" s="1"/>
  <c r="N57" i="2"/>
  <c r="R57" i="2" s="1"/>
  <c r="Q57" i="2"/>
  <c r="U57" i="2" s="1"/>
  <c r="F107" i="3" s="1"/>
  <c r="P57" i="2"/>
  <c r="T57" i="2" s="1"/>
  <c r="D66" i="11" s="1"/>
  <c r="E66" i="11" s="1"/>
  <c r="O57" i="2"/>
  <c r="S57" i="2" s="1"/>
  <c r="Q147" i="2"/>
  <c r="U147" i="2" s="1"/>
  <c r="F60" i="3" s="1"/>
  <c r="P147" i="2"/>
  <c r="T147" i="2" s="1"/>
  <c r="E60" i="3" s="1"/>
  <c r="O147" i="2"/>
  <c r="S147" i="2" s="1"/>
  <c r="N147" i="2"/>
  <c r="R147" i="2" s="1"/>
  <c r="Q129" i="2"/>
  <c r="U129" i="2" s="1"/>
  <c r="P129" i="2"/>
  <c r="T129" i="2" s="1"/>
  <c r="N129" i="2"/>
  <c r="R129" i="2" s="1"/>
  <c r="O129" i="2"/>
  <c r="S129" i="2" s="1"/>
  <c r="Q103" i="2"/>
  <c r="U103" i="2" s="1"/>
  <c r="P103" i="2"/>
  <c r="T103" i="2" s="1"/>
  <c r="O103" i="2"/>
  <c r="S103" i="2" s="1"/>
  <c r="N103" i="2"/>
  <c r="R103" i="2" s="1"/>
  <c r="Q101" i="2"/>
  <c r="U101" i="2" s="1"/>
  <c r="F41" i="3" s="1"/>
  <c r="P101" i="2"/>
  <c r="T101" i="2" s="1"/>
  <c r="E41" i="3" s="1"/>
  <c r="O101" i="2"/>
  <c r="S101" i="2" s="1"/>
  <c r="N101" i="2"/>
  <c r="R101" i="2" s="1"/>
  <c r="Q100" i="2"/>
  <c r="U100" i="2" s="1"/>
  <c r="F42" i="3" s="1"/>
  <c r="P100" i="2"/>
  <c r="T100" i="2" s="1"/>
  <c r="E42" i="3" s="1"/>
  <c r="N100" i="2"/>
  <c r="R100" i="2" s="1"/>
  <c r="O100" i="2"/>
  <c r="S100" i="2" s="1"/>
  <c r="D42" i="3" s="1"/>
  <c r="Q106" i="2"/>
  <c r="U106" i="2" s="1"/>
  <c r="P106" i="2"/>
  <c r="T106" i="2" s="1"/>
  <c r="O106" i="2"/>
  <c r="S106" i="2" s="1"/>
  <c r="N106" i="2"/>
  <c r="R106" i="2" s="1"/>
  <c r="N51" i="2"/>
  <c r="R51" i="2" s="1"/>
  <c r="Q51" i="2"/>
  <c r="U51" i="2" s="1"/>
  <c r="F101" i="3" s="1"/>
  <c r="O51" i="2"/>
  <c r="S51" i="2" s="1"/>
  <c r="P51" i="2"/>
  <c r="T51" i="2" s="1"/>
  <c r="E101" i="3" s="1"/>
  <c r="N11" i="2"/>
  <c r="R11" i="2" s="1"/>
  <c r="Q11" i="2"/>
  <c r="U11" i="2" s="1"/>
  <c r="P11" i="2"/>
  <c r="T11" i="2" s="1"/>
  <c r="O11" i="2"/>
  <c r="S11" i="2" s="1"/>
  <c r="N40" i="2"/>
  <c r="R40" i="2" s="1"/>
  <c r="Q40" i="2"/>
  <c r="U40" i="2" s="1"/>
  <c r="P40" i="2"/>
  <c r="T40" i="2" s="1"/>
  <c r="O40" i="2"/>
  <c r="S40" i="2" s="1"/>
  <c r="Q89" i="2"/>
  <c r="U89" i="2" s="1"/>
  <c r="F35" i="3" s="1"/>
  <c r="P89" i="2"/>
  <c r="T89" i="2" s="1"/>
  <c r="E35" i="3" s="1"/>
  <c r="N89" i="2"/>
  <c r="R89" i="2" s="1"/>
  <c r="O89" i="2"/>
  <c r="S89" i="2" s="1"/>
  <c r="D35" i="3" s="1"/>
  <c r="Q115" i="2"/>
  <c r="U115" i="2" s="1"/>
  <c r="P115" i="2"/>
  <c r="T115" i="2" s="1"/>
  <c r="N115" i="2"/>
  <c r="R115" i="2" s="1"/>
  <c r="O115" i="2"/>
  <c r="S115" i="2" s="1"/>
  <c r="N61" i="2"/>
  <c r="R61" i="2" s="1"/>
  <c r="Q61" i="2"/>
  <c r="U61" i="2" s="1"/>
  <c r="F25" i="3" s="1"/>
  <c r="P61" i="2"/>
  <c r="T61" i="2" s="1"/>
  <c r="E25" i="3" s="1"/>
  <c r="O61" i="2"/>
  <c r="S61" i="2" s="1"/>
  <c r="D25" i="3" s="1"/>
  <c r="N169" i="2"/>
  <c r="R169" i="2" s="1"/>
  <c r="O169" i="2"/>
  <c r="S169" i="2" s="1"/>
  <c r="D128" i="3" s="1"/>
  <c r="D129" i="3" s="1"/>
  <c r="Q169" i="2"/>
  <c r="U169" i="2" s="1"/>
  <c r="F128" i="3" s="1"/>
  <c r="F129" i="3" s="1"/>
  <c r="P169" i="2"/>
  <c r="T169" i="2" s="1"/>
  <c r="N70" i="2"/>
  <c r="R70" i="2" s="1"/>
  <c r="Q70" i="2"/>
  <c r="U70" i="2" s="1"/>
  <c r="P70" i="2"/>
  <c r="T70" i="2" s="1"/>
  <c r="O70" i="2"/>
  <c r="S70" i="2" s="1"/>
  <c r="Q133" i="2"/>
  <c r="U133" i="2" s="1"/>
  <c r="P133" i="2"/>
  <c r="T133" i="2" s="1"/>
  <c r="N133" i="2"/>
  <c r="R133" i="2" s="1"/>
  <c r="O133" i="2"/>
  <c r="S133" i="2" s="1"/>
  <c r="D31" i="11" s="1"/>
  <c r="E31" i="11" s="1"/>
  <c r="N170" i="2"/>
  <c r="R170" i="2" s="1"/>
  <c r="Q170" i="2"/>
  <c r="U170" i="2" s="1"/>
  <c r="F130" i="3" s="1"/>
  <c r="O170" i="2"/>
  <c r="S170" i="2" s="1"/>
  <c r="D130" i="3" s="1"/>
  <c r="P170" i="2"/>
  <c r="T170" i="2" s="1"/>
  <c r="E130" i="3" s="1"/>
  <c r="N82" i="2"/>
  <c r="R82" i="2" s="1"/>
  <c r="Q82" i="2"/>
  <c r="U82" i="2" s="1"/>
  <c r="P82" i="2"/>
  <c r="T82" i="2" s="1"/>
  <c r="O82" i="2"/>
  <c r="S82" i="2" s="1"/>
  <c r="Q209" i="2"/>
  <c r="U209" i="2" s="1"/>
  <c r="F137" i="3" s="1"/>
  <c r="F138" i="3" s="1"/>
  <c r="P209" i="2"/>
  <c r="T209" i="2" s="1"/>
  <c r="N209" i="2"/>
  <c r="R209" i="2" s="1"/>
  <c r="O209" i="2"/>
  <c r="S209" i="2" s="1"/>
  <c r="D137" i="3" s="1"/>
  <c r="D138" i="3" s="1"/>
  <c r="N86" i="2"/>
  <c r="R86" i="2" s="1"/>
  <c r="Q86" i="2"/>
  <c r="U86" i="2" s="1"/>
  <c r="P86" i="2"/>
  <c r="T86" i="2" s="1"/>
  <c r="O86" i="2"/>
  <c r="S86" i="2" s="1"/>
  <c r="D11" i="12" s="1"/>
  <c r="E11" i="12" s="1"/>
  <c r="Q213" i="2"/>
  <c r="U213" i="2" s="1"/>
  <c r="F139" i="3" s="1"/>
  <c r="F140" i="3" s="1"/>
  <c r="P213" i="2"/>
  <c r="T213" i="2" s="1"/>
  <c r="N213" i="2"/>
  <c r="R213" i="2" s="1"/>
  <c r="O213" i="2"/>
  <c r="S213" i="2" s="1"/>
  <c r="D139" i="3" s="1"/>
  <c r="D140" i="3" s="1"/>
  <c r="N38" i="2"/>
  <c r="R38" i="2" s="1"/>
  <c r="Q38" i="2"/>
  <c r="U38" i="2" s="1"/>
  <c r="F20" i="3" s="1"/>
  <c r="P38" i="2"/>
  <c r="T38" i="2" s="1"/>
  <c r="E20" i="3" s="1"/>
  <c r="O38" i="2"/>
  <c r="S38" i="2" s="1"/>
  <c r="Q121" i="2"/>
  <c r="U121" i="2" s="1"/>
  <c r="P121" i="2"/>
  <c r="T121" i="2" s="1"/>
  <c r="N121" i="2"/>
  <c r="R121" i="2" s="1"/>
  <c r="O121" i="2"/>
  <c r="S121" i="2" s="1"/>
  <c r="Q221" i="2"/>
  <c r="U221" i="2" s="1"/>
  <c r="P221" i="2"/>
  <c r="T221" i="2" s="1"/>
  <c r="O221" i="2"/>
  <c r="S221" i="2" s="1"/>
  <c r="N221" i="2"/>
  <c r="R221" i="2" s="1"/>
  <c r="N4" i="2"/>
  <c r="R4" i="2" s="1"/>
  <c r="P4" i="2"/>
  <c r="T4" i="2" s="1"/>
  <c r="Q4" i="2"/>
  <c r="U4" i="2" s="1"/>
  <c r="F70" i="3" s="1"/>
  <c r="O4" i="2"/>
  <c r="S4" i="2" s="1"/>
  <c r="D70" i="3" s="1"/>
  <c r="N47" i="2"/>
  <c r="R47" i="2" s="1"/>
  <c r="Q47" i="2"/>
  <c r="U47" i="2" s="1"/>
  <c r="P47" i="2"/>
  <c r="T47" i="2" s="1"/>
  <c r="O47" i="2"/>
  <c r="S47" i="2" s="1"/>
  <c r="N48" i="2"/>
  <c r="R48" i="2" s="1"/>
  <c r="Q48" i="2"/>
  <c r="U48" i="2" s="1"/>
  <c r="F156" i="3" s="1"/>
  <c r="P48" i="2"/>
  <c r="T48" i="2" s="1"/>
  <c r="E156" i="3" s="1"/>
  <c r="O48" i="2"/>
  <c r="S48" i="2" s="1"/>
  <c r="D156" i="3" s="1"/>
  <c r="N161" i="2"/>
  <c r="R161" i="2" s="1"/>
  <c r="Q161" i="2"/>
  <c r="U161" i="2" s="1"/>
  <c r="F118" i="3" s="1"/>
  <c r="P161" i="2"/>
  <c r="T161" i="2" s="1"/>
  <c r="E118" i="3" s="1"/>
  <c r="O161" i="2"/>
  <c r="S161" i="2" s="1"/>
  <c r="D118" i="3" s="1"/>
  <c r="N160" i="2"/>
  <c r="R160" i="2" s="1"/>
  <c r="P160" i="2"/>
  <c r="T160" i="2" s="1"/>
  <c r="Q160" i="2"/>
  <c r="U160" i="2" s="1"/>
  <c r="O160" i="2"/>
  <c r="S160" i="2" s="1"/>
  <c r="N52" i="2"/>
  <c r="R52" i="2" s="1"/>
  <c r="Q52" i="2"/>
  <c r="U52" i="2" s="1"/>
  <c r="P52" i="2"/>
  <c r="T52" i="2" s="1"/>
  <c r="D31" i="10" s="1"/>
  <c r="E31" i="10" s="1"/>
  <c r="O52" i="2"/>
  <c r="S52" i="2" s="1"/>
  <c r="Q21" i="2"/>
  <c r="U21" i="2" s="1"/>
  <c r="N21" i="2"/>
  <c r="R21" i="2" s="1"/>
  <c r="P21" i="2"/>
  <c r="T21" i="2" s="1"/>
  <c r="D53" i="11" s="1"/>
  <c r="E53" i="11" s="1"/>
  <c r="O21" i="2"/>
  <c r="S21" i="2" s="1"/>
  <c r="Q140" i="2"/>
  <c r="U140" i="2" s="1"/>
  <c r="F58" i="3" s="1"/>
  <c r="P140" i="2"/>
  <c r="T140" i="2" s="1"/>
  <c r="E58" i="3" s="1"/>
  <c r="O140" i="2"/>
  <c r="S140" i="2" s="1"/>
  <c r="N140" i="2"/>
  <c r="R140" i="2" s="1"/>
  <c r="Q110" i="2"/>
  <c r="U110" i="2" s="1"/>
  <c r="F47" i="3" s="1"/>
  <c r="P110" i="2"/>
  <c r="T110" i="2" s="1"/>
  <c r="E47" i="3" s="1"/>
  <c r="O110" i="2"/>
  <c r="S110" i="2" s="1"/>
  <c r="D28" i="11" s="1"/>
  <c r="E28" i="11" s="1"/>
  <c r="N110" i="2"/>
  <c r="R110" i="2" s="1"/>
  <c r="Q125" i="2"/>
  <c r="U125" i="2" s="1"/>
  <c r="F50" i="3" s="1"/>
  <c r="P125" i="2"/>
  <c r="T125" i="2" s="1"/>
  <c r="E50" i="3" s="1"/>
  <c r="N125" i="2"/>
  <c r="R125" i="2" s="1"/>
  <c r="O125" i="2"/>
  <c r="S125" i="2" s="1"/>
  <c r="Q25" i="2"/>
  <c r="U25" i="2" s="1"/>
  <c r="F12" i="3" s="1"/>
  <c r="O25" i="2"/>
  <c r="S25" i="2" s="1"/>
  <c r="P25" i="2"/>
  <c r="T25" i="2" s="1"/>
  <c r="E12" i="3" s="1"/>
  <c r="N25" i="2"/>
  <c r="R25" i="2" s="1"/>
  <c r="R175" i="2"/>
  <c r="D37" i="11" l="1"/>
  <c r="E37" i="11" s="1"/>
  <c r="D56" i="9"/>
  <c r="H30" i="14" s="1"/>
  <c r="D39" i="11"/>
  <c r="E39" i="11" s="1"/>
  <c r="D57" i="9"/>
  <c r="H31" i="14" s="1"/>
  <c r="D7" i="12"/>
  <c r="E7" i="12" s="1"/>
  <c r="D13" i="11"/>
  <c r="E13" i="11" s="1"/>
  <c r="D52" i="9"/>
  <c r="H26" i="14" s="1"/>
  <c r="D25" i="11"/>
  <c r="E25" i="11" s="1"/>
  <c r="D58" i="3"/>
  <c r="D34" i="11"/>
  <c r="E34" i="11" s="1"/>
  <c r="D14" i="12"/>
  <c r="E14" i="12" s="1"/>
  <c r="D33" i="3"/>
  <c r="D20" i="11"/>
  <c r="E20" i="11" s="1"/>
  <c r="D29" i="3"/>
  <c r="D16" i="11"/>
  <c r="E16" i="11" s="1"/>
  <c r="D55" i="10"/>
  <c r="E55" i="10" s="1"/>
  <c r="H35" i="15" s="1"/>
  <c r="D45" i="12"/>
  <c r="E45" i="12" s="1"/>
  <c r="D62" i="10"/>
  <c r="E62" i="10" s="1"/>
  <c r="D40" i="15" s="1"/>
  <c r="D56" i="11"/>
  <c r="E56" i="11" s="1"/>
  <c r="D19" i="12"/>
  <c r="E19" i="12" s="1"/>
  <c r="D61" i="3"/>
  <c r="D36" i="11"/>
  <c r="E36" i="11" s="1"/>
  <c r="D45" i="3"/>
  <c r="D27" i="11"/>
  <c r="E27" i="11" s="1"/>
  <c r="D66" i="10"/>
  <c r="E66" i="10" s="1"/>
  <c r="D44" i="15" s="1"/>
  <c r="D23" i="12"/>
  <c r="E23" i="12" s="1"/>
  <c r="D67" i="11"/>
  <c r="E67" i="11" s="1"/>
  <c r="D60" i="10"/>
  <c r="E60" i="10" s="1"/>
  <c r="D38" i="15" s="1"/>
  <c r="D50" i="11"/>
  <c r="E50" i="11" s="1"/>
  <c r="D17" i="12"/>
  <c r="E17" i="12" s="1"/>
  <c r="D28" i="3"/>
  <c r="D17" i="11"/>
  <c r="E17" i="11" s="1"/>
  <c r="D38" i="3"/>
  <c r="D24" i="11"/>
  <c r="E24" i="11" s="1"/>
  <c r="D36" i="3"/>
  <c r="D23" i="11"/>
  <c r="E23" i="11" s="1"/>
  <c r="D64" i="10"/>
  <c r="E64" i="10" s="1"/>
  <c r="D42" i="15" s="1"/>
  <c r="D85" i="11"/>
  <c r="E85" i="11" s="1"/>
  <c r="D61" i="11"/>
  <c r="E61" i="11" s="1"/>
  <c r="D21" i="12"/>
  <c r="E21" i="12" s="1"/>
  <c r="D47" i="11"/>
  <c r="E47" i="11" s="1"/>
  <c r="D32" i="12"/>
  <c r="E32" i="12" s="1"/>
  <c r="D40" i="10"/>
  <c r="E40" i="10" s="1"/>
  <c r="D28" i="15" s="1"/>
  <c r="D31" i="12"/>
  <c r="E31" i="12" s="1"/>
  <c r="D48" i="11"/>
  <c r="E48" i="11" s="1"/>
  <c r="D29" i="10"/>
  <c r="E29" i="10" s="1"/>
  <c r="D45" i="11"/>
  <c r="E45" i="11" s="1"/>
  <c r="D6" i="10"/>
  <c r="E6" i="10" s="1"/>
  <c r="D8" i="11"/>
  <c r="E8" i="11" s="1"/>
  <c r="D4" i="12"/>
  <c r="E4" i="12" s="1"/>
  <c r="E70" i="3"/>
  <c r="D43" i="11"/>
  <c r="E43" i="11" s="1"/>
  <c r="D74" i="10"/>
  <c r="E74" i="10" s="1"/>
  <c r="H42" i="15" s="1"/>
  <c r="D27" i="12"/>
  <c r="E27" i="12" s="1"/>
  <c r="D83" i="11"/>
  <c r="E83" i="11" s="1"/>
  <c r="D72" i="10"/>
  <c r="E72" i="10" s="1"/>
  <c r="H40" i="15" s="1"/>
  <c r="D82" i="11"/>
  <c r="E82" i="11" s="1"/>
  <c r="D26" i="12"/>
  <c r="E26" i="12" s="1"/>
  <c r="D51" i="10"/>
  <c r="E51" i="10" s="1"/>
  <c r="H31" i="15" s="1"/>
  <c r="D41" i="12"/>
  <c r="E41" i="12" s="1"/>
  <c r="D74" i="11"/>
  <c r="E74" i="11" s="1"/>
  <c r="D53" i="10"/>
  <c r="E53" i="10" s="1"/>
  <c r="H33" i="15" s="1"/>
  <c r="D84" i="11"/>
  <c r="E84" i="11" s="1"/>
  <c r="D43" i="12"/>
  <c r="E43" i="12" s="1"/>
  <c r="D45" i="10"/>
  <c r="E45" i="10" s="1"/>
  <c r="D33" i="15" s="1"/>
  <c r="D35" i="12"/>
  <c r="E35" i="12" s="1"/>
  <c r="D49" i="11"/>
  <c r="E49" i="11" s="1"/>
  <c r="E103" i="3"/>
  <c r="D64" i="11"/>
  <c r="E64" i="11" s="1"/>
  <c r="D75" i="10"/>
  <c r="E75" i="10" s="1"/>
  <c r="H43" i="15" s="1"/>
  <c r="D28" i="12"/>
  <c r="E28" i="12" s="1"/>
  <c r="D87" i="11"/>
  <c r="E87" i="11" s="1"/>
  <c r="D37" i="12"/>
  <c r="E37" i="12" s="1"/>
  <c r="D63" i="11"/>
  <c r="E63" i="11" s="1"/>
  <c r="D50" i="10"/>
  <c r="E50" i="10" s="1"/>
  <c r="H30" i="15" s="1"/>
  <c r="D72" i="11"/>
  <c r="E72" i="11" s="1"/>
  <c r="D40" i="12"/>
  <c r="E40" i="12" s="1"/>
  <c r="D56" i="10"/>
  <c r="E56" i="10" s="1"/>
  <c r="H36" i="15" s="1"/>
  <c r="D88" i="11"/>
  <c r="E88" i="11" s="1"/>
  <c r="D71" i="10"/>
  <c r="E71" i="10" s="1"/>
  <c r="H39" i="15" s="1"/>
  <c r="D25" i="12"/>
  <c r="E25" i="12" s="1"/>
  <c r="D76" i="11"/>
  <c r="E76" i="11" s="1"/>
  <c r="D73" i="10"/>
  <c r="E73" i="10" s="1"/>
  <c r="H41" i="15" s="1"/>
  <c r="D78" i="11"/>
  <c r="E78" i="11" s="1"/>
  <c r="D20" i="12"/>
  <c r="E20" i="12" s="1"/>
  <c r="D55" i="11"/>
  <c r="E55" i="11" s="1"/>
  <c r="D4" i="11"/>
  <c r="E4" i="11" s="1"/>
  <c r="D2" i="12"/>
  <c r="E2" i="12" s="1"/>
  <c r="D50" i="3"/>
  <c r="D13" i="12"/>
  <c r="E13" i="12" s="1"/>
  <c r="E128" i="3"/>
  <c r="D77" i="11"/>
  <c r="E77" i="11" s="1"/>
  <c r="D13" i="3"/>
  <c r="D9" i="11"/>
  <c r="E9" i="11" s="1"/>
  <c r="D44" i="12"/>
  <c r="E44" i="12" s="1"/>
  <c r="D86" i="11"/>
  <c r="E86" i="11" s="1"/>
  <c r="D8" i="10"/>
  <c r="E8" i="10" s="1"/>
  <c r="D12" i="11"/>
  <c r="E12" i="11" s="1"/>
  <c r="D6" i="12"/>
  <c r="E6" i="12" s="1"/>
  <c r="D8" i="3"/>
  <c r="D33" i="11"/>
  <c r="E33" i="11" s="1"/>
  <c r="D48" i="10"/>
  <c r="E48" i="10" s="1"/>
  <c r="H28" i="15" s="1"/>
  <c r="D68" i="11"/>
  <c r="E68" i="11" s="1"/>
  <c r="D38" i="12"/>
  <c r="E38" i="12" s="1"/>
  <c r="D8" i="12"/>
  <c r="E8" i="12" s="1"/>
  <c r="D14" i="11"/>
  <c r="E14" i="11" s="1"/>
  <c r="D54" i="3"/>
  <c r="D30" i="11"/>
  <c r="E30" i="11" s="1"/>
  <c r="D52" i="3"/>
  <c r="D32" i="11"/>
  <c r="E32" i="11" s="1"/>
  <c r="D7" i="11"/>
  <c r="E7" i="11" s="1"/>
  <c r="D3" i="12"/>
  <c r="E3" i="12" s="1"/>
  <c r="D5" i="12"/>
  <c r="E5" i="12" s="1"/>
  <c r="D11" i="11"/>
  <c r="E11" i="11" s="1"/>
  <c r="D30" i="3"/>
  <c r="D9" i="12"/>
  <c r="E9" i="12" s="1"/>
  <c r="D18" i="11"/>
  <c r="E18" i="11" s="1"/>
  <c r="D65" i="10"/>
  <c r="E65" i="10" s="1"/>
  <c r="D43" i="15" s="1"/>
  <c r="D62" i="11"/>
  <c r="E62" i="11" s="1"/>
  <c r="D22" i="12"/>
  <c r="E22" i="12" s="1"/>
  <c r="D16" i="3"/>
  <c r="D6" i="11"/>
  <c r="E6" i="11" s="1"/>
  <c r="D16" i="10"/>
  <c r="E16" i="10" s="1"/>
  <c r="D22" i="11"/>
  <c r="E22" i="11" s="1"/>
  <c r="D49" i="10"/>
  <c r="E49" i="10" s="1"/>
  <c r="H29" i="15" s="1"/>
  <c r="D70" i="11"/>
  <c r="E70" i="11" s="1"/>
  <c r="D39" i="12"/>
  <c r="E39" i="12" s="1"/>
  <c r="D73" i="11"/>
  <c r="E73" i="11" s="1"/>
  <c r="D24" i="12"/>
  <c r="E24" i="12" s="1"/>
  <c r="E122" i="3"/>
  <c r="D71" i="11"/>
  <c r="E71" i="11" s="1"/>
  <c r="E40" i="3"/>
  <c r="D70" i="10"/>
  <c r="E70" i="10" s="1"/>
  <c r="H38" i="15" s="1"/>
  <c r="D41" i="3"/>
  <c r="D18" i="10"/>
  <c r="E18" i="10" s="1"/>
  <c r="D60" i="3"/>
  <c r="D25" i="10"/>
  <c r="E25" i="10" s="1"/>
  <c r="E107" i="3"/>
  <c r="D32" i="10"/>
  <c r="E32" i="10" s="1"/>
  <c r="E68" i="3"/>
  <c r="D28" i="10"/>
  <c r="E28" i="10" s="1"/>
  <c r="E65" i="3"/>
  <c r="D41" i="10"/>
  <c r="E41" i="10" s="1"/>
  <c r="D29" i="15" s="1"/>
  <c r="D19" i="9"/>
  <c r="D11" i="14" s="1"/>
  <c r="D42" i="10"/>
  <c r="E42" i="10" s="1"/>
  <c r="D30" i="15" s="1"/>
  <c r="E99" i="3"/>
  <c r="D75" i="9"/>
  <c r="H38" i="14" s="1"/>
  <c r="E81" i="3"/>
  <c r="D30" i="10"/>
  <c r="E30" i="10" s="1"/>
  <c r="E139" i="3"/>
  <c r="D48" i="9"/>
  <c r="H22" i="14" s="1"/>
  <c r="D9" i="3"/>
  <c r="D2" i="10"/>
  <c r="E2" i="10" s="1"/>
  <c r="E124" i="3"/>
  <c r="D33" i="10"/>
  <c r="E33" i="10" s="1"/>
  <c r="E66" i="3"/>
  <c r="D43" i="10"/>
  <c r="E43" i="10" s="1"/>
  <c r="D31" i="15" s="1"/>
  <c r="E151" i="3"/>
  <c r="D35" i="10"/>
  <c r="E35" i="10" s="1"/>
  <c r="E148" i="3"/>
  <c r="D55" i="9"/>
  <c r="H29" i="14" s="1"/>
  <c r="D47" i="10"/>
  <c r="E47" i="10" s="1"/>
  <c r="D35" i="15" s="1"/>
  <c r="D22" i="9"/>
  <c r="D14" i="14" s="1"/>
  <c r="E83" i="3"/>
  <c r="D63" i="10"/>
  <c r="E63" i="10" s="1"/>
  <c r="D41" i="15" s="1"/>
  <c r="D47" i="3"/>
  <c r="D20" i="10"/>
  <c r="E20" i="10" s="1"/>
  <c r="D53" i="9"/>
  <c r="H27" i="14" s="1"/>
  <c r="E135" i="3"/>
  <c r="D34" i="10"/>
  <c r="E34" i="10" s="1"/>
  <c r="D20" i="3"/>
  <c r="D9" i="10"/>
  <c r="E9" i="10" s="1"/>
  <c r="D22" i="10"/>
  <c r="E22" i="10" s="1"/>
  <c r="D50" i="9"/>
  <c r="H24" i="14" s="1"/>
  <c r="D31" i="3"/>
  <c r="D14" i="10"/>
  <c r="E14" i="10" s="1"/>
  <c r="E144" i="3"/>
  <c r="D54" i="10"/>
  <c r="E54" i="10" s="1"/>
  <c r="H34" i="15" s="1"/>
  <c r="D32" i="9"/>
  <c r="H15" i="14" s="1"/>
  <c r="D21" i="3"/>
  <c r="D10" i="10"/>
  <c r="E10" i="10" s="1"/>
  <c r="D51" i="3"/>
  <c r="D21" i="10"/>
  <c r="E21" i="10" s="1"/>
  <c r="D19" i="10"/>
  <c r="E19" i="10" s="1"/>
  <c r="D54" i="9"/>
  <c r="H28" i="14" s="1"/>
  <c r="D15" i="3"/>
  <c r="D5" i="10"/>
  <c r="E5" i="10" s="1"/>
  <c r="D17" i="3"/>
  <c r="D4" i="10"/>
  <c r="E4" i="10" s="1"/>
  <c r="D19" i="3"/>
  <c r="D7" i="10"/>
  <c r="E7" i="10" s="1"/>
  <c r="D39" i="3"/>
  <c r="D17" i="10"/>
  <c r="E17" i="10" s="1"/>
  <c r="D57" i="3"/>
  <c r="D24" i="10"/>
  <c r="E24" i="10" s="1"/>
  <c r="D55" i="3"/>
  <c r="D49" i="9"/>
  <c r="H23" i="14" s="1"/>
  <c r="D10" i="3"/>
  <c r="D3" i="10"/>
  <c r="E3" i="10" s="1"/>
  <c r="D56" i="3"/>
  <c r="D23" i="10"/>
  <c r="E23" i="10" s="1"/>
  <c r="D51" i="9"/>
  <c r="H25" i="14" s="1"/>
  <c r="E109" i="3"/>
  <c r="D44" i="9"/>
  <c r="D28" i="14" s="1"/>
  <c r="E95" i="3"/>
  <c r="D41" i="9"/>
  <c r="D25" i="14" s="1"/>
  <c r="E137" i="3"/>
  <c r="D47" i="9"/>
  <c r="H21" i="14" s="1"/>
  <c r="E126" i="3"/>
  <c r="D46" i="9"/>
  <c r="D30" i="14" s="1"/>
  <c r="E123" i="3"/>
  <c r="D45" i="9"/>
  <c r="D29" i="14" s="1"/>
  <c r="E97" i="3"/>
  <c r="D43" i="9"/>
  <c r="D27" i="14" s="1"/>
  <c r="D101" i="3"/>
  <c r="D8" i="9"/>
  <c r="D7" i="14" s="1"/>
  <c r="E146" i="3"/>
  <c r="D33" i="9"/>
  <c r="H16" i="14" s="1"/>
  <c r="E84" i="3"/>
  <c r="D38" i="9"/>
  <c r="D22" i="14" s="1"/>
  <c r="D32" i="3"/>
  <c r="D14" i="9"/>
  <c r="H7" i="14" s="1"/>
  <c r="D124" i="3"/>
  <c r="D10" i="9"/>
  <c r="H3" i="14" s="1"/>
  <c r="E82" i="3"/>
  <c r="D21" i="9"/>
  <c r="D13" i="14" s="1"/>
  <c r="E87" i="3"/>
  <c r="D39" i="9"/>
  <c r="D23" i="14" s="1"/>
  <c r="D151" i="3"/>
  <c r="D12" i="9"/>
  <c r="H5" i="14" s="1"/>
  <c r="E76" i="3"/>
  <c r="D37" i="9"/>
  <c r="D21" i="14" s="1"/>
  <c r="E93" i="3"/>
  <c r="D40" i="9"/>
  <c r="D24" i="14" s="1"/>
  <c r="E114" i="3"/>
  <c r="D25" i="9"/>
  <c r="D17" i="14" s="1"/>
  <c r="E116" i="3"/>
  <c r="D26" i="9"/>
  <c r="D18" i="14" s="1"/>
  <c r="E62" i="3"/>
  <c r="D18" i="9"/>
  <c r="D10" i="14" s="1"/>
  <c r="E67" i="3"/>
  <c r="D4" i="9"/>
  <c r="D3" i="14" s="1"/>
  <c r="E125" i="3"/>
  <c r="D29" i="9"/>
  <c r="H12" i="14" s="1"/>
  <c r="E143" i="3"/>
  <c r="D31" i="9"/>
  <c r="H14" i="14" s="1"/>
  <c r="E75" i="3"/>
  <c r="D20" i="9"/>
  <c r="D12" i="14" s="1"/>
  <c r="E102" i="3"/>
  <c r="E121" i="3"/>
  <c r="D28" i="9"/>
  <c r="H11" i="14" s="1"/>
  <c r="E150" i="3"/>
  <c r="D34" i="9"/>
  <c r="H17" i="14" s="1"/>
  <c r="D12" i="3"/>
  <c r="D6" i="9"/>
  <c r="D5" i="14" s="1"/>
  <c r="D81" i="3"/>
  <c r="D5" i="9"/>
  <c r="D4" i="14" s="1"/>
  <c r="D107" i="3"/>
  <c r="D9" i="9"/>
  <c r="H2" i="14" s="1"/>
  <c r="E108" i="3"/>
  <c r="D23" i="9"/>
  <c r="D15" i="14" s="1"/>
  <c r="E119" i="3"/>
  <c r="D27" i="9"/>
  <c r="H10" i="14" s="1"/>
  <c r="D135" i="3"/>
  <c r="D11" i="9"/>
  <c r="H4" i="14" s="1"/>
  <c r="D18" i="3"/>
  <c r="D7" i="9"/>
  <c r="D6" i="14" s="1"/>
  <c r="E112" i="3"/>
  <c r="D24" i="9"/>
  <c r="D16" i="14" s="1"/>
  <c r="D68" i="3"/>
  <c r="D37" i="3"/>
  <c r="D13" i="9"/>
  <c r="H6" i="14" s="1"/>
  <c r="E131" i="3"/>
  <c r="E133" i="3"/>
  <c r="D133" i="3"/>
  <c r="D134" i="3" s="1"/>
  <c r="D131" i="3"/>
  <c r="D132" i="3" s="1"/>
  <c r="F81" i="3"/>
  <c r="F131" i="3"/>
  <c r="F132" i="3" s="1"/>
  <c r="F133" i="3"/>
  <c r="F134" i="3" s="1"/>
  <c r="G16" i="6"/>
  <c r="K16" i="6" s="1"/>
  <c r="D99" i="3" s="1"/>
  <c r="F16" i="6"/>
  <c r="J16" i="6" s="1"/>
  <c r="I16" i="6"/>
  <c r="M16" i="6" s="1"/>
  <c r="F99" i="3" s="1"/>
  <c r="H12" i="6"/>
  <c r="L12" i="6" s="1"/>
  <c r="D71" i="9" s="1"/>
  <c r="D45" i="14" s="1"/>
  <c r="I12" i="6"/>
  <c r="M12" i="6" s="1"/>
  <c r="F85" i="3" s="1"/>
  <c r="H13" i="6"/>
  <c r="L13" i="6" s="1"/>
  <c r="D72" i="9" s="1"/>
  <c r="H35" i="14" s="1"/>
  <c r="I13" i="6"/>
  <c r="M13" i="6" s="1"/>
  <c r="G13" i="6"/>
  <c r="K13" i="6" s="1"/>
  <c r="G12" i="6"/>
  <c r="K12" i="6" s="1"/>
  <c r="D85" i="3" s="1"/>
  <c r="I18" i="6"/>
  <c r="M18" i="6" s="1"/>
  <c r="F18" i="6"/>
  <c r="J18" i="6" s="1"/>
  <c r="H18" i="6"/>
  <c r="L18" i="6" s="1"/>
  <c r="D77" i="9" s="1"/>
  <c r="H40" i="14" s="1"/>
  <c r="G18" i="6"/>
  <c r="K18" i="6" s="1"/>
  <c r="I3" i="6"/>
  <c r="M3" i="6" s="1"/>
  <c r="H3" i="6"/>
  <c r="L3" i="6" s="1"/>
  <c r="D62" i="9" s="1"/>
  <c r="D36" i="14" s="1"/>
  <c r="F3" i="6"/>
  <c r="J3" i="6" s="1"/>
  <c r="G3" i="6"/>
  <c r="K3" i="6" s="1"/>
  <c r="H14" i="6"/>
  <c r="L14" i="6" s="1"/>
  <c r="D73" i="9" s="1"/>
  <c r="H36" i="14" s="1"/>
  <c r="I14" i="6"/>
  <c r="M14" i="6" s="1"/>
  <c r="G14" i="6"/>
  <c r="K14" i="6" s="1"/>
  <c r="F14" i="6"/>
  <c r="J14" i="6" s="1"/>
  <c r="I6" i="6"/>
  <c r="M6" i="6" s="1"/>
  <c r="F73" i="3" s="1"/>
  <c r="G6" i="6"/>
  <c r="K6" i="6" s="1"/>
  <c r="D73" i="3" s="1"/>
  <c r="H6" i="6"/>
  <c r="L6" i="6" s="1"/>
  <c r="D65" i="9" s="1"/>
  <c r="D39" i="14" s="1"/>
  <c r="F6" i="6"/>
  <c r="J6" i="6" s="1"/>
  <c r="G15" i="6"/>
  <c r="K15" i="6" s="1"/>
  <c r="F15" i="6"/>
  <c r="J15" i="6" s="1"/>
  <c r="H15" i="6"/>
  <c r="L15" i="6" s="1"/>
  <c r="D74" i="9" s="1"/>
  <c r="H37" i="14" s="1"/>
  <c r="I15" i="6"/>
  <c r="M15" i="6" s="1"/>
  <c r="I19" i="6"/>
  <c r="M19" i="6" s="1"/>
  <c r="G19" i="6"/>
  <c r="K19" i="6" s="1"/>
  <c r="F19" i="6"/>
  <c r="J19" i="6" s="1"/>
  <c r="H19" i="6"/>
  <c r="L19" i="6" s="1"/>
  <c r="D78" i="9" s="1"/>
  <c r="H41" i="14" s="1"/>
  <c r="F17" i="6"/>
  <c r="J17" i="6" s="1"/>
  <c r="H17" i="6"/>
  <c r="L17" i="6" s="1"/>
  <c r="G17" i="6"/>
  <c r="K17" i="6" s="1"/>
  <c r="D105" i="3" s="1"/>
  <c r="I17" i="6"/>
  <c r="M17" i="6" s="1"/>
  <c r="F105" i="3" s="1"/>
  <c r="H20" i="6"/>
  <c r="L20" i="6" s="1"/>
  <c r="D79" i="9" s="1"/>
  <c r="H42" i="14" s="1"/>
  <c r="F20" i="6"/>
  <c r="J20" i="6" s="1"/>
  <c r="I20" i="6"/>
  <c r="M20" i="6" s="1"/>
  <c r="G20" i="6"/>
  <c r="K20" i="6" s="1"/>
  <c r="I8" i="6"/>
  <c r="M8" i="6" s="1"/>
  <c r="F8" i="6"/>
  <c r="J8" i="6" s="1"/>
  <c r="G8" i="6"/>
  <c r="K8" i="6" s="1"/>
  <c r="H8" i="6"/>
  <c r="L8" i="6" s="1"/>
  <c r="D67" i="9" s="1"/>
  <c r="D41" i="14" s="1"/>
  <c r="F5" i="6"/>
  <c r="J5" i="6" s="1"/>
  <c r="I5" i="6"/>
  <c r="M5" i="6" s="1"/>
  <c r="F64" i="3" s="1"/>
  <c r="G5" i="6"/>
  <c r="K5" i="6" s="1"/>
  <c r="D64" i="3" s="1"/>
  <c r="H5" i="6"/>
  <c r="L5" i="6" s="1"/>
  <c r="D64" i="9" s="1"/>
  <c r="D38" i="14" s="1"/>
  <c r="I2" i="6"/>
  <c r="M2" i="6" s="1"/>
  <c r="F63" i="3" s="1"/>
  <c r="G2" i="6"/>
  <c r="K2" i="6" s="1"/>
  <c r="D63" i="3" s="1"/>
  <c r="F2" i="6"/>
  <c r="J2" i="6" s="1"/>
  <c r="H2" i="6"/>
  <c r="L2" i="6" s="1"/>
  <c r="I4" i="6"/>
  <c r="M4" i="6" s="1"/>
  <c r="F72" i="3" s="1"/>
  <c r="G4" i="6"/>
  <c r="K4" i="6" s="1"/>
  <c r="D72" i="3" s="1"/>
  <c r="H4" i="6"/>
  <c r="L4" i="6" s="1"/>
  <c r="D63" i="9" s="1"/>
  <c r="D37" i="14" s="1"/>
  <c r="F4" i="6"/>
  <c r="J4" i="6" s="1"/>
  <c r="F11" i="6"/>
  <c r="J11" i="6" s="1"/>
  <c r="H11" i="6"/>
  <c r="L11" i="6" s="1"/>
  <c r="G11" i="6"/>
  <c r="K11" i="6" s="1"/>
  <c r="D91" i="3" s="1"/>
  <c r="D92" i="3" s="1"/>
  <c r="I11" i="6"/>
  <c r="M11" i="6" s="1"/>
  <c r="F91" i="3" s="1"/>
  <c r="F92" i="3" s="1"/>
  <c r="F10" i="6"/>
  <c r="J10" i="6" s="1"/>
  <c r="H10" i="6"/>
  <c r="L10" i="6" s="1"/>
  <c r="I10" i="6"/>
  <c r="M10" i="6" s="1"/>
  <c r="F89" i="3" s="1"/>
  <c r="F90" i="3" s="1"/>
  <c r="G10" i="6"/>
  <c r="K10" i="6" s="1"/>
  <c r="D89" i="3" s="1"/>
  <c r="D90" i="3" s="1"/>
  <c r="H7" i="6"/>
  <c r="L7" i="6" s="1"/>
  <c r="D66" i="9" s="1"/>
  <c r="D40" i="14" s="1"/>
  <c r="F7" i="6"/>
  <c r="J7" i="6" s="1"/>
  <c r="G7" i="6"/>
  <c r="K7" i="6" s="1"/>
  <c r="D78" i="3" s="1"/>
  <c r="D79" i="3" s="1"/>
  <c r="I7" i="6"/>
  <c r="M7" i="6" s="1"/>
  <c r="F78" i="3" s="1"/>
  <c r="F79" i="3" s="1"/>
  <c r="G9" i="6"/>
  <c r="K9" i="6" s="1"/>
  <c r="D80" i="3" s="1"/>
  <c r="I9" i="6"/>
  <c r="M9" i="6" s="1"/>
  <c r="F80" i="3" s="1"/>
  <c r="H9" i="6"/>
  <c r="L9" i="6" s="1"/>
  <c r="D68" i="9" s="1"/>
  <c r="D42" i="14" s="1"/>
  <c r="F9" i="6"/>
  <c r="J9" i="6" s="1"/>
  <c r="Q207" i="2"/>
  <c r="U207" i="2" s="1"/>
  <c r="F136" i="3" s="1"/>
  <c r="P207" i="2"/>
  <c r="T207" i="2" s="1"/>
  <c r="N207" i="2"/>
  <c r="R207" i="2" s="1"/>
  <c r="O207" i="2"/>
  <c r="S207" i="2" s="1"/>
  <c r="D136" i="3" s="1"/>
  <c r="N7" i="2"/>
  <c r="R7" i="2" s="1"/>
  <c r="Q7" i="2"/>
  <c r="U7" i="2" s="1"/>
  <c r="F3" i="3" s="1"/>
  <c r="P7" i="2"/>
  <c r="T7" i="2" s="1"/>
  <c r="E3" i="3" s="1"/>
  <c r="O7" i="2"/>
  <c r="S7" i="2" s="1"/>
  <c r="D3" i="3" s="1"/>
  <c r="D59" i="11" l="1"/>
  <c r="E59" i="11" s="1"/>
  <c r="D69" i="9"/>
  <c r="D43" i="14" s="1"/>
  <c r="D42" i="11"/>
  <c r="E42" i="11" s="1"/>
  <c r="D61" i="9"/>
  <c r="D35" i="14" s="1"/>
  <c r="D13" i="15" a="1"/>
  <c r="D13" i="15" s="1"/>
  <c r="D58" i="11"/>
  <c r="E58" i="11" s="1"/>
  <c r="D70" i="9"/>
  <c r="D44" i="14" s="1"/>
  <c r="D3" i="15" a="1"/>
  <c r="D3" i="15" s="1"/>
  <c r="H3" i="15" a="1"/>
  <c r="H3" i="15" s="1"/>
  <c r="D52" i="10"/>
  <c r="E52" i="10" s="1"/>
  <c r="H32" i="15" s="1"/>
  <c r="D42" i="12"/>
  <c r="E42" i="12" s="1"/>
  <c r="D80" i="11"/>
  <c r="E80" i="11" s="1"/>
  <c r="D18" i="12"/>
  <c r="E18" i="12" s="1"/>
  <c r="D51" i="11"/>
  <c r="E51" i="11" s="1"/>
  <c r="D36" i="12"/>
  <c r="E36" i="12" s="1"/>
  <c r="D52" i="11"/>
  <c r="E52" i="11" s="1"/>
  <c r="D41" i="11"/>
  <c r="E41" i="11" s="1"/>
  <c r="D34" i="12"/>
  <c r="E34" i="12" s="1"/>
  <c r="E89" i="3"/>
  <c r="E91" i="3"/>
  <c r="E105" i="3"/>
  <c r="D76" i="9"/>
  <c r="H39" i="14" s="1"/>
  <c r="E78" i="3"/>
  <c r="D61" i="10"/>
  <c r="E61" i="10" s="1"/>
  <c r="D39" i="15" s="1"/>
  <c r="E63" i="3"/>
  <c r="E64" i="3"/>
  <c r="D44" i="10"/>
  <c r="E44" i="10" s="1"/>
  <c r="D32" i="15" s="1"/>
  <c r="E80" i="3"/>
  <c r="D46" i="10"/>
  <c r="E46" i="10" s="1"/>
  <c r="D34" i="15" s="1"/>
  <c r="E72" i="3"/>
  <c r="E73" i="3"/>
  <c r="E85" i="3"/>
  <c r="E136" i="3"/>
  <c r="D30" i="9"/>
  <c r="H13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38" authorId="0" shapeId="0" xr:uid="{E3F5A1D1-D914-4B43-964A-A2CE5D176E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<sst xmlns="http://schemas.openxmlformats.org/spreadsheetml/2006/main" count="2931" uniqueCount="1038">
  <si>
    <t>Apples, Granny</t>
  </si>
  <si>
    <t>Apples, Gala</t>
  </si>
  <si>
    <t>Beets, Cut 25#</t>
  </si>
  <si>
    <t>Broccoli Crowns</t>
  </si>
  <si>
    <t>Broccoli 14 ct</t>
  </si>
  <si>
    <t>Broccoli Flor 6/3#</t>
  </si>
  <si>
    <t>Brussel Sprouts</t>
  </si>
  <si>
    <t>Cabbage, Bag</t>
  </si>
  <si>
    <t>Cabbage, Red</t>
  </si>
  <si>
    <t>Cabbage, Savoy</t>
  </si>
  <si>
    <t>Canteloupes</t>
  </si>
  <si>
    <t>Carrots,50#</t>
  </si>
  <si>
    <t>Carrots, Baby 30/1#</t>
  </si>
  <si>
    <t>Carrots, Rainbow</t>
  </si>
  <si>
    <t>Cauliflower</t>
  </si>
  <si>
    <t>Celery 30 ct</t>
  </si>
  <si>
    <t>Collards, Dozen</t>
  </si>
  <si>
    <t>Corn, Yellow</t>
  </si>
  <si>
    <t>Grapes, Red SL</t>
  </si>
  <si>
    <t>Grapes, White SL</t>
  </si>
  <si>
    <t>Honeydews</t>
  </si>
  <si>
    <t>Jicama</t>
  </si>
  <si>
    <t>Kale</t>
  </si>
  <si>
    <t>Kiwi, Bulk</t>
  </si>
  <si>
    <t>Lemons, 140</t>
  </si>
  <si>
    <t>Mangoes</t>
  </si>
  <si>
    <t>Mushroom, Crimini</t>
  </si>
  <si>
    <t>Mushroom, 10#</t>
  </si>
  <si>
    <t>Napa</t>
  </si>
  <si>
    <t>Onions, Red 25#</t>
  </si>
  <si>
    <t>Onions, Yellow 50#</t>
  </si>
  <si>
    <t>Oranges, 113 ct</t>
  </si>
  <si>
    <t>Oranges, 125 ct</t>
  </si>
  <si>
    <t>Parsnips, 25#</t>
  </si>
  <si>
    <t>Pears, Bosc</t>
  </si>
  <si>
    <t>Pears, Green</t>
  </si>
  <si>
    <t>Peppers, Green</t>
  </si>
  <si>
    <t>Peppers, Red</t>
  </si>
  <si>
    <t>Peppers, Yellow</t>
  </si>
  <si>
    <t>Pineapples</t>
  </si>
  <si>
    <t>Potatoes, 90 ct</t>
  </si>
  <si>
    <t>Potatoes, Red A</t>
  </si>
  <si>
    <t>Potatoes, Sweet JBO</t>
  </si>
  <si>
    <t>Tomatoes, Roma</t>
  </si>
  <si>
    <t>Tomatoes, Grape</t>
  </si>
  <si>
    <t>Tomatoes, Cherry</t>
  </si>
  <si>
    <t>Tomatoes, 5x6</t>
  </si>
  <si>
    <t>Turnips, Cut 25#</t>
  </si>
  <si>
    <t>Radishes, 40#</t>
  </si>
  <si>
    <t>Rutabags</t>
  </si>
  <si>
    <t>Sno Peas 10#</t>
  </si>
  <si>
    <t>Squash, Acorn</t>
  </si>
  <si>
    <t>Squash, Butternut</t>
  </si>
  <si>
    <t>Squash, Yellow 1/2</t>
  </si>
  <si>
    <t>Squash, Yellow Full</t>
  </si>
  <si>
    <t>Squash, Zuke 1/2</t>
  </si>
  <si>
    <t>Squash, Zuke Full</t>
  </si>
  <si>
    <t>Sugar Snaps</t>
  </si>
  <si>
    <t xml:space="preserve">Strawberries </t>
  </si>
  <si>
    <t>Watermelon, (IND)</t>
  </si>
  <si>
    <t>SQUASH, SLICED (20# CASE)</t>
  </si>
  <si>
    <t>STRAWBERRIES, TRIMMED (50 X 2oz)</t>
  </si>
  <si>
    <t>BROCCOLI FLORETS (6x3#CASE)</t>
  </si>
  <si>
    <t>BRUSSELS SPROUT, TRIMMED &amp; HALVED (4 X 5# CASE)</t>
  </si>
  <si>
    <t>CANTALOUPE, CUBED (50 X 2.7oz)</t>
  </si>
  <si>
    <t>CANTALOUPE CUBED (5# CASE)</t>
  </si>
  <si>
    <t>CANTALOUPE, HALVED (5#CASE)</t>
  </si>
  <si>
    <t>CANTALOUPE, SLICED (10# CASE)</t>
  </si>
  <si>
    <t>CARROT, STICKS SNAKPAK (50X2oz)</t>
  </si>
  <si>
    <t>CARROT STICKS (10# CASE)</t>
  </si>
  <si>
    <t>CARROT, STICKS (BWW)(4 X 5# CASE)</t>
  </si>
  <si>
    <t>BABY CARROTS (50/2oz) W/ LIGHT RANCH</t>
  </si>
  <si>
    <t>CABBAGE, CHOPPED (20# CASE)</t>
  </si>
  <si>
    <t>CORN, SHUCKED (4 X 12)</t>
  </si>
  <si>
    <t>CORN SHUCKED &amp; CUT (1 BUSH)</t>
  </si>
  <si>
    <t>CHERRY TOMATOES SNAKPAK (50 X 2oz)</t>
  </si>
  <si>
    <t>CHERRY TOMATOES SNAKPAK (50 X 2oz) W/ LIGHT RANCH</t>
  </si>
  <si>
    <t>CUCUMBER, DICED (2 X 5# CASE)</t>
  </si>
  <si>
    <t>CUCUMBER, SLICED (2 X 5# CASE)</t>
  </si>
  <si>
    <t>PEPPER, GREEN, DICED, (10# CASE)</t>
  </si>
  <si>
    <t>PEPPERS, DICED, TRI COLOR, (10# CASE)</t>
  </si>
  <si>
    <t>PEPPER, GREEN DICED (5# TRAY)</t>
  </si>
  <si>
    <t>PEPPER, YELLOW DICED (10# TRAY)</t>
  </si>
  <si>
    <t>PEPPER, RED, DICED (10# TRAY)</t>
  </si>
  <si>
    <t>TOMATOES, DICED (10# CASE)</t>
  </si>
  <si>
    <t>TOMATOES, DICED (5# CASE)</t>
  </si>
  <si>
    <t>PEPPER, DICED YELLOW(5# CASE)</t>
  </si>
  <si>
    <t>FRUIT MIXED (5# CASE)</t>
  </si>
  <si>
    <t>FAJITA MIX, PEPPER &amp; ONION, JULIENNE (2 X 5) (10# CASE)</t>
  </si>
  <si>
    <t>FRUIT TRAY (5# CASE)</t>
  </si>
  <si>
    <t>HONEYDEW, HALVED (5# CASE)</t>
  </si>
  <si>
    <t>HONEYDEW, CUBED, (50 X 2.7oz)</t>
  </si>
  <si>
    <t>PEPPER, GREEN JULIENNE, (10# TRAY)</t>
  </si>
  <si>
    <t>PEPPER, GREEN, JULIENNE (20# CASE)</t>
  </si>
  <si>
    <t>PEPPER, JUL GREEN (5# CASE)</t>
  </si>
  <si>
    <t>PEPPERS, JULIENNE, TRI COLOR, (10# CASE)</t>
  </si>
  <si>
    <t>PEPPER, RED JULIENNE (10# TRAY)</t>
  </si>
  <si>
    <t>PEPPER, YELLOW JULIENNE (10# TRAY)</t>
  </si>
  <si>
    <t>KIWI, PEELED &amp; SLICED (5# CASE)</t>
  </si>
  <si>
    <t>KIWI, WEDGED SNAKPAK (50 X 2oz)</t>
  </si>
  <si>
    <t>LEMON WEDGES, (2 X 5# CASE)</t>
  </si>
  <si>
    <t>POTATOES, QUARTERED (20# CASE)</t>
  </si>
  <si>
    <t>POTATO, QUARTERED RED (20# CASE)</t>
  </si>
  <si>
    <t>RAW FRIES (20# CASE)</t>
  </si>
  <si>
    <t>ONIONS, RED JULIENNE (20# CASE)</t>
  </si>
  <si>
    <t>ONIONS, RED SLICED (10# CASE)</t>
  </si>
  <si>
    <t>CABBAGE, SHRED RED (20# CASE)</t>
  </si>
  <si>
    <t>TOMATOES, SLICED (10# CASE)</t>
  </si>
  <si>
    <t>ONIONS, YELLOW DICED (20# CASE)</t>
  </si>
  <si>
    <t>ONIONS, YELLOW JULIENNE (20# CASE)</t>
  </si>
  <si>
    <t>ONIONS, YELLOW PEELED (20# CASE)</t>
  </si>
  <si>
    <t>ONIONS, YELLOW SLICED (10# CASE)</t>
  </si>
  <si>
    <t>ZUCCHINI SLICED (20# CASE)</t>
  </si>
  <si>
    <t>POTATOES, WHOLE PEELED (20# CASE)</t>
  </si>
  <si>
    <t>NAPA CABBAGE, SHREDDED (4 X 5)</t>
  </si>
  <si>
    <t>ORANGE SLICES, (2 X 5# TRAY)</t>
  </si>
  <si>
    <t>ORANGE WEDGE SNAKPAK (50 X 4.7oz.)</t>
  </si>
  <si>
    <t>PAPAYA, CHUNKS SNAKPAK (50/2oz)</t>
  </si>
  <si>
    <t>PARSNIP, PEEL &amp; DICED (10# CASE)</t>
  </si>
  <si>
    <t>PICO DE GALLO (2 x 1 GAL/CASE)</t>
  </si>
  <si>
    <t>PEARS, WEDGED (100 X 2oz)</t>
  </si>
  <si>
    <t>PEARS, WEDGED (50 X 2oz)</t>
  </si>
  <si>
    <t>PINEAPPLE, HALVED (5# CASE)</t>
  </si>
  <si>
    <t>PINEAPPLE CUT (5# CASE)</t>
  </si>
  <si>
    <t>PINEAPPLE, SLICED (10# CASE)</t>
  </si>
  <si>
    <t>POTATOES, DICED (20# CASE)</t>
  </si>
  <si>
    <t>POTATOES, DICED (10# BAG)</t>
  </si>
  <si>
    <t>POTATO, DICED, SKIN ON (20# CASE)</t>
  </si>
  <si>
    <t>POTATOES, HASH BROWN (20# CASE)</t>
  </si>
  <si>
    <t>POTATOES, RED QUARTERED (10# BAG)</t>
  </si>
  <si>
    <t>POTATOES, SLICED (20# CASE)</t>
  </si>
  <si>
    <t>POTATOES, SLICED (10# BAG)</t>
  </si>
  <si>
    <t>POTATO, WEDGES (20# CASE)</t>
  </si>
  <si>
    <t>POTATOES, WHOLE PEELED (10# BAG)</t>
  </si>
  <si>
    <t>PEPPER STICKS, SNAKPAK (50 X 2oz)</t>
  </si>
  <si>
    <t>PEPPER STICK, RED, YELLOW, (50 X 2oz)</t>
  </si>
  <si>
    <t>RADISH, MATCHSTICKS, SNAKPAK (50 X 2oz)</t>
  </si>
  <si>
    <t>RADISH, MATCHSTICKS, SNAKPAK (50 X 2oz) W/ LIGHT RANCH</t>
  </si>
  <si>
    <t>RADISH SLICED (20# CASE)</t>
  </si>
  <si>
    <t>RADISH, SHREDDED (20# CASE)</t>
  </si>
  <si>
    <t>ONIONS, RED SLICED (20# CASE)</t>
  </si>
  <si>
    <t>RAW FRIES (10# BAG)</t>
  </si>
  <si>
    <t>ONIONS, RED DICED (20# CASE)</t>
  </si>
  <si>
    <t>ONIONS, RED DICED (5# BAG)</t>
  </si>
  <si>
    <t>ONIONS, RED JULIENNE (10# CASE)</t>
  </si>
  <si>
    <t>ONIONS, RED JULIENNE (5# BAG)</t>
  </si>
  <si>
    <t>ONIONS, RED PEELED (20# CASE)</t>
  </si>
  <si>
    <t>RUTABAGAS, DICED (20# CASE)</t>
  </si>
  <si>
    <t>ROOT VEGETABLES, MIXED (4 X 3# CS)</t>
  </si>
  <si>
    <t>SUGAR SNAPS, SNAKPAK  (50 X 2oz)</t>
  </si>
  <si>
    <t>SUGAR SNAPS, SNAKPAK (50 X 2oz) W/ LIGHT RANCH</t>
  </si>
  <si>
    <t>CRIMINI, SLICED (5# CASE)</t>
  </si>
  <si>
    <t>SWEET POTATOES, DICED (20# CASE)</t>
  </si>
  <si>
    <t>SWEET POTATOES, PEELED (20# CASE)</t>
  </si>
  <si>
    <t>SWEET POTATO, PEELED, DICED (20# CASE)</t>
  </si>
  <si>
    <t>SWEET POTATOES, PEELED, QUARTERED (20# CASE)</t>
  </si>
  <si>
    <t>SWEET POTATO, PEELED &amp; SHRED (20# CASE)</t>
  </si>
  <si>
    <t>SWEET POTATO, PEELED STICKS (20# CASE)</t>
  </si>
  <si>
    <t>SWEET POTATO, WEDGES (20# CASE)</t>
  </si>
  <si>
    <t>SQUASH, HALF-MOON (50 X 2oz)</t>
  </si>
  <si>
    <t>SQUASH, HALFMOON (50 X 2 oz) W/ LIGHT RANCH</t>
  </si>
  <si>
    <t>SQUASH, JULIENNE, (2 X 5# BAG)</t>
  </si>
  <si>
    <t>SQUASH, SLICED (5# BAG)</t>
  </si>
  <si>
    <t>STRAWBERRIES, TRIMMED, WASHED (5# TRAY)</t>
  </si>
  <si>
    <t>STRAWBERRIES, SLICED (5# CASE)</t>
  </si>
  <si>
    <t>SWEET POTATO STICKS, SNAKPAK (100 X 2oz)</t>
  </si>
  <si>
    <t>SWEET POTATO STICKS, SNAKPAK (50 X 2oz)</t>
  </si>
  <si>
    <t>SWEET POTATO STICKS, SNAKPAK (50 X 2oz) W/ LIGHT RANCH</t>
  </si>
  <si>
    <t>TANGERINE WEDGE SNAKPAK (50 X 3.5oz)</t>
  </si>
  <si>
    <t>TURNIP GREENS, CHOPPED (6 X 2#)</t>
  </si>
  <si>
    <t>TURNIP STICKS SNAKPAK (50 X 2oz) W/ LIGHT RANCH</t>
  </si>
  <si>
    <t>TURNIP, DICED, (20# CASE)</t>
  </si>
  <si>
    <t>WATERMELON, SNAKPAK, (50 X 2oz)</t>
  </si>
  <si>
    <t>WATERMELON, CUT (5# CASE)</t>
  </si>
  <si>
    <t>WATERMELON RADISH STICKS (100 X 2oz)</t>
  </si>
  <si>
    <t>ONIONS, YELLOW DICED (10# CASE)</t>
  </si>
  <si>
    <t>ONIONS, YELLOW JULIENNE (10# CASE)</t>
  </si>
  <si>
    <t>ONIONS, YELLOW SLICED (20# CASE)</t>
  </si>
  <si>
    <t>ONIONS, SLICED, (5# TUB)</t>
  </si>
  <si>
    <t>ZUCHHINI, SLICED (50 X 2oz)</t>
  </si>
  <si>
    <t>ZUCHHINI, SLICED W/ RANCH (50 X 2oz)</t>
  </si>
  <si>
    <t>CABBAGE, DICED ZESTO (20# CASE)</t>
  </si>
  <si>
    <t>ZUCCHINI, DICED (2 X 5# TRAYS)</t>
  </si>
  <si>
    <t>ZUCCHINI, JULIENNE, (2 X 5# BAG)</t>
  </si>
  <si>
    <t>AC</t>
  </si>
  <si>
    <t>APD</t>
  </si>
  <si>
    <t>APP100</t>
  </si>
  <si>
    <t>APP50</t>
  </si>
  <si>
    <t>APPG100</t>
  </si>
  <si>
    <t>APPGR</t>
  </si>
  <si>
    <t>BB</t>
  </si>
  <si>
    <t>BD</t>
  </si>
  <si>
    <t>BET</t>
  </si>
  <si>
    <t>BF</t>
  </si>
  <si>
    <t>BFW</t>
  </si>
  <si>
    <t>BROF</t>
  </si>
  <si>
    <t>BROF63</t>
  </si>
  <si>
    <t>BRS</t>
  </si>
  <si>
    <t>BRU</t>
  </si>
  <si>
    <t>BRUH</t>
  </si>
  <si>
    <t>C</t>
  </si>
  <si>
    <t>CAN50</t>
  </si>
  <si>
    <t>CANC</t>
  </si>
  <si>
    <t>CANH</t>
  </si>
  <si>
    <t>CANSL</t>
  </si>
  <si>
    <t>CAR50</t>
  </si>
  <si>
    <t>CARD</t>
  </si>
  <si>
    <t>CARST</t>
  </si>
  <si>
    <t>CARST10</t>
  </si>
  <si>
    <t>CARSTBW</t>
  </si>
  <si>
    <t>CB100</t>
  </si>
  <si>
    <t>CB50</t>
  </si>
  <si>
    <t>CB50W</t>
  </si>
  <si>
    <t>CCAR50</t>
  </si>
  <si>
    <t>CCAR50W</t>
  </si>
  <si>
    <t>CCARR</t>
  </si>
  <si>
    <t>CCARR50</t>
  </si>
  <si>
    <t>CCARR50W</t>
  </si>
  <si>
    <t>CCCAR</t>
  </si>
  <si>
    <t>CCCAR10</t>
  </si>
  <si>
    <t>CE5</t>
  </si>
  <si>
    <t>CE5W</t>
  </si>
  <si>
    <t>CELD</t>
  </si>
  <si>
    <t>CELD10</t>
  </si>
  <si>
    <t>CELST</t>
  </si>
  <si>
    <t>CF50W</t>
  </si>
  <si>
    <t>CFL</t>
  </si>
  <si>
    <t>CHCAB</t>
  </si>
  <si>
    <t>COL</t>
  </si>
  <si>
    <t>CORN</t>
  </si>
  <si>
    <t>CORNHALF</t>
  </si>
  <si>
    <t>CT</t>
  </si>
  <si>
    <t>CTW</t>
  </si>
  <si>
    <t>CU5</t>
  </si>
  <si>
    <t>CU5W</t>
  </si>
  <si>
    <t>CUKD10</t>
  </si>
  <si>
    <t>CUKS10</t>
  </si>
  <si>
    <t>DCAR10</t>
  </si>
  <si>
    <t>DP10</t>
  </si>
  <si>
    <t>DP10M</t>
  </si>
  <si>
    <t>DP5</t>
  </si>
  <si>
    <t>DPY</t>
  </si>
  <si>
    <t>DRA</t>
  </si>
  <si>
    <t>DRP</t>
  </si>
  <si>
    <t>DT</t>
  </si>
  <si>
    <t>DT5</t>
  </si>
  <si>
    <t>DYP</t>
  </si>
  <si>
    <t>FF</t>
  </si>
  <si>
    <t>FM</t>
  </si>
  <si>
    <t>FM10</t>
  </si>
  <si>
    <t>FMJ</t>
  </si>
  <si>
    <t>FTRAY</t>
  </si>
  <si>
    <t>GP</t>
  </si>
  <si>
    <t>GP50</t>
  </si>
  <si>
    <t>GPL</t>
  </si>
  <si>
    <t>GRW</t>
  </si>
  <si>
    <t>GT</t>
  </si>
  <si>
    <t>GTW</t>
  </si>
  <si>
    <t>GW</t>
  </si>
  <si>
    <t>HH</t>
  </si>
  <si>
    <t>HO50</t>
  </si>
  <si>
    <t>HON</t>
  </si>
  <si>
    <t>HONS</t>
  </si>
  <si>
    <t>JP10</t>
  </si>
  <si>
    <t>JP20</t>
  </si>
  <si>
    <t>JP5</t>
  </si>
  <si>
    <t>JPM</t>
  </si>
  <si>
    <t>JPR</t>
  </si>
  <si>
    <t>JPY</t>
  </si>
  <si>
    <t>JSH2/5</t>
  </si>
  <si>
    <t>JSP</t>
  </si>
  <si>
    <t>JSPW</t>
  </si>
  <si>
    <t>KI5</t>
  </si>
  <si>
    <t>KI50</t>
  </si>
  <si>
    <t>LEM2/5</t>
  </si>
  <si>
    <t>MANG</t>
  </si>
  <si>
    <t>NAPA, SHRED</t>
  </si>
  <si>
    <t>OSL</t>
  </si>
  <si>
    <t>OW</t>
  </si>
  <si>
    <t>PAPSP</t>
  </si>
  <si>
    <t>PARD</t>
  </si>
  <si>
    <t>PARS</t>
  </si>
  <si>
    <t>PCAR</t>
  </si>
  <si>
    <t>PDG2/1</t>
  </si>
  <si>
    <t>PE100</t>
  </si>
  <si>
    <t>PE50</t>
  </si>
  <si>
    <t>PH</t>
  </si>
  <si>
    <t>PINC</t>
  </si>
  <si>
    <t>PINSL</t>
  </si>
  <si>
    <t>POTD</t>
  </si>
  <si>
    <t>POTDB</t>
  </si>
  <si>
    <t>POTDSO</t>
  </si>
  <si>
    <t>POTHB</t>
  </si>
  <si>
    <t>POTQ</t>
  </si>
  <si>
    <t>POTQR</t>
  </si>
  <si>
    <t>POTQRB</t>
  </si>
  <si>
    <t>POTSL</t>
  </si>
  <si>
    <t>POTSLB</t>
  </si>
  <si>
    <t>POTWED</t>
  </si>
  <si>
    <t>POTWP</t>
  </si>
  <si>
    <t>POTWPB</t>
  </si>
  <si>
    <t>PS</t>
  </si>
  <si>
    <t>PSTK</t>
  </si>
  <si>
    <t>PSTK100</t>
  </si>
  <si>
    <t>R</t>
  </si>
  <si>
    <t>RAD5</t>
  </si>
  <si>
    <t>RADS</t>
  </si>
  <si>
    <t>RADSH</t>
  </si>
  <si>
    <t>RF</t>
  </si>
  <si>
    <t>RFB</t>
  </si>
  <si>
    <t>ROND</t>
  </si>
  <si>
    <t>RONDB</t>
  </si>
  <si>
    <t>RONJ</t>
  </si>
  <si>
    <t>RONJ10</t>
  </si>
  <si>
    <t>RONJB</t>
  </si>
  <si>
    <t>RONP</t>
  </si>
  <si>
    <t>RONR5</t>
  </si>
  <si>
    <t>RONSL</t>
  </si>
  <si>
    <t>RONSL10</t>
  </si>
  <si>
    <t>RUTD</t>
  </si>
  <si>
    <t>RV</t>
  </si>
  <si>
    <t>S5</t>
  </si>
  <si>
    <t>S5W</t>
  </si>
  <si>
    <t>SC5</t>
  </si>
  <si>
    <t>SHCAR</t>
  </si>
  <si>
    <t>SLAW</t>
  </si>
  <si>
    <t>SLAW50/50</t>
  </si>
  <si>
    <t>SLAWD</t>
  </si>
  <si>
    <t>SLAWF</t>
  </si>
  <si>
    <t>SPD</t>
  </si>
  <si>
    <t>SPP</t>
  </si>
  <si>
    <t>SPPD</t>
  </si>
  <si>
    <t>SPPQ</t>
  </si>
  <si>
    <t>SPSH</t>
  </si>
  <si>
    <t>SPST</t>
  </si>
  <si>
    <t>SPW</t>
  </si>
  <si>
    <t>SQ50</t>
  </si>
  <si>
    <t>SQ50W</t>
  </si>
  <si>
    <t>SQJ</t>
  </si>
  <si>
    <t>SQS</t>
  </si>
  <si>
    <t>SQSB</t>
  </si>
  <si>
    <t>SR</t>
  </si>
  <si>
    <t>ST</t>
  </si>
  <si>
    <t>STR</t>
  </si>
  <si>
    <t>STR50</t>
  </si>
  <si>
    <t>STRS</t>
  </si>
  <si>
    <t>SW100</t>
  </si>
  <si>
    <t>SW50</t>
  </si>
  <si>
    <t>SW5W</t>
  </si>
  <si>
    <t>TANG</t>
  </si>
  <si>
    <t>TC</t>
  </si>
  <si>
    <t>TS</t>
  </si>
  <si>
    <t>TSW</t>
  </si>
  <si>
    <t>TURND</t>
  </si>
  <si>
    <t>W50</t>
  </si>
  <si>
    <t>WAC</t>
  </si>
  <si>
    <t>WR</t>
  </si>
  <si>
    <t>YOND</t>
  </si>
  <si>
    <t>YOND10</t>
  </si>
  <si>
    <t>YONJ</t>
  </si>
  <si>
    <t>YONJ10</t>
  </si>
  <si>
    <t>YONP</t>
  </si>
  <si>
    <t>YONSL</t>
  </si>
  <si>
    <t>YONSL10</t>
  </si>
  <si>
    <t>YONT</t>
  </si>
  <si>
    <t>Z50</t>
  </si>
  <si>
    <t>Z50W</t>
  </si>
  <si>
    <t>ZES</t>
  </si>
  <si>
    <t>ZUD10</t>
  </si>
  <si>
    <t>ZUJ</t>
  </si>
  <si>
    <t>ZUS</t>
  </si>
  <si>
    <t>ZUS5</t>
  </si>
  <si>
    <t>ZUCCHINI, SLICED (5# CASE)</t>
  </si>
  <si>
    <t>DESCRIPTION</t>
  </si>
  <si>
    <t>ITEM CODE</t>
  </si>
  <si>
    <t>CASE WT</t>
  </si>
  <si>
    <t>LABOR</t>
  </si>
  <si>
    <t>PACKAGING</t>
  </si>
  <si>
    <t>UNIT COST</t>
  </si>
  <si>
    <t>LABOR HOUR</t>
  </si>
  <si>
    <t>PACKAGING TYPE</t>
  </si>
  <si>
    <t>4/5 NEW KRAFT</t>
  </si>
  <si>
    <t>BOX COST</t>
  </si>
  <si>
    <t>BAG COST</t>
  </si>
  <si>
    <t>TRAY COST</t>
  </si>
  <si>
    <t>LABELS / TAPE</t>
  </si>
  <si>
    <t>TOTAL COST</t>
  </si>
  <si>
    <t>2/5 TUB</t>
  </si>
  <si>
    <t>1/5 TUB</t>
  </si>
  <si>
    <t>2/10 NEW KRAFT</t>
  </si>
  <si>
    <t>1/5 TRAY</t>
  </si>
  <si>
    <t>Product</t>
  </si>
  <si>
    <t>Price</t>
  </si>
  <si>
    <t>Packaging Type</t>
  </si>
  <si>
    <t>Base Product</t>
  </si>
  <si>
    <t>Yield (LB/Prod)</t>
  </si>
  <si>
    <t>Cost/LB (Price/Yield)</t>
  </si>
  <si>
    <t>Ranch?</t>
  </si>
  <si>
    <t>No</t>
  </si>
  <si>
    <t>Yes</t>
  </si>
  <si>
    <t>Snakpak</t>
  </si>
  <si>
    <t>Snakpak or Foodservice?</t>
  </si>
  <si>
    <t>Foodservice</t>
  </si>
  <si>
    <t>25% Rounded</t>
  </si>
  <si>
    <t>30% Rounded</t>
  </si>
  <si>
    <t>35% Rounded</t>
  </si>
  <si>
    <t>40% Rounded</t>
  </si>
  <si>
    <t>4/3 TUB</t>
  </si>
  <si>
    <t>BUTTERNUT SQUASH DICED (20# CASE)</t>
  </si>
  <si>
    <t>BRUSSEL SPROUTS, SHREDDED</t>
  </si>
  <si>
    <t>Blueberries 1/2 Pint</t>
  </si>
  <si>
    <t>Blueberries 1 Pint</t>
  </si>
  <si>
    <t>2/5 FRUIT TRAY</t>
  </si>
  <si>
    <t>2/5 ONION TRAY</t>
  </si>
  <si>
    <t>1/5 FRUIT TRAY</t>
  </si>
  <si>
    <t>1/5 ONION TRAY</t>
  </si>
  <si>
    <t>SNAKPAK 50CT</t>
  </si>
  <si>
    <t>SNAKPAK 100CT</t>
  </si>
  <si>
    <t>4/3 NEW KRAFT</t>
  </si>
  <si>
    <t>Papaya, 9ct</t>
  </si>
  <si>
    <t>Tangerine, 140ct</t>
  </si>
  <si>
    <t>KALE, SHREDDED (4 X 1# CASE)</t>
  </si>
  <si>
    <t>KAL</t>
  </si>
  <si>
    <t>CARROT STICKS (20# CASE)</t>
  </si>
  <si>
    <t>CUW5</t>
  </si>
  <si>
    <t>5# WHOLE PRODUCE</t>
  </si>
  <si>
    <t>ONIONS, YELLOW WHOLE (5# CASE)</t>
  </si>
  <si>
    <t>YOW5</t>
  </si>
  <si>
    <t>ONIONS, RED WHOLE (5# CASE)</t>
  </si>
  <si>
    <t>ROW5</t>
  </si>
  <si>
    <t>PEPPER, GREEN WHOLE (5# CASE)</t>
  </si>
  <si>
    <t>GPW5</t>
  </si>
  <si>
    <t>RPW5</t>
  </si>
  <si>
    <t>PEPPER, RED WHOLE (5# CASE)</t>
  </si>
  <si>
    <t>8ct FRUIT CUPS</t>
  </si>
  <si>
    <t>SNAKPAK 50CT 10# TRAY</t>
  </si>
  <si>
    <t>GAV</t>
  </si>
  <si>
    <t>Guava</t>
  </si>
  <si>
    <t>KUM</t>
  </si>
  <si>
    <t>BO</t>
  </si>
  <si>
    <t>KUMQUAT WHOLE, (50 X 2oz)</t>
  </si>
  <si>
    <t>Ugly Fruit 30#</t>
  </si>
  <si>
    <t>UGLY FRUIT  WEDGE SNAKPAK (50 X 3.5oz)</t>
  </si>
  <si>
    <t>UF</t>
  </si>
  <si>
    <t>ONIONS, YELLOW THIN SLICED (5# CASE)</t>
  </si>
  <si>
    <t>LYONT</t>
  </si>
  <si>
    <t>Dragon Fruit 10#</t>
  </si>
  <si>
    <t>DF50</t>
  </si>
  <si>
    <t xml:space="preserve"> </t>
  </si>
  <si>
    <t>CIL</t>
  </si>
  <si>
    <t>Cilantro 60ct</t>
  </si>
  <si>
    <t>Beets, Candystripe 25#</t>
  </si>
  <si>
    <t>BE50</t>
  </si>
  <si>
    <t>Kumquat, Bulk 10#</t>
  </si>
  <si>
    <t>GB50</t>
  </si>
  <si>
    <t>PARSNIP, COIN CUT, (4 X 5# CASE)</t>
  </si>
  <si>
    <t>Pico De Gallo</t>
  </si>
  <si>
    <t>Carrots, Baby Slims 4/5#</t>
  </si>
  <si>
    <t>Green Beans 10#</t>
  </si>
  <si>
    <t>Oranges, Blood 88ct 40#</t>
  </si>
  <si>
    <t>Cucumber, Select</t>
  </si>
  <si>
    <t>4/3 SMALL COLLARD</t>
  </si>
  <si>
    <t>Bok Choy</t>
  </si>
  <si>
    <t>BOK CHOY, CHOPPED (4 X 5# CASE)</t>
  </si>
  <si>
    <t>BC</t>
  </si>
  <si>
    <t>Jalapenos</t>
  </si>
  <si>
    <t>JALAPENO, SLICED (2X5#CASE)</t>
  </si>
  <si>
    <t>JS</t>
  </si>
  <si>
    <t>GREEN ONION, SLICED, (2X5#CASE)</t>
  </si>
  <si>
    <t>GRO10</t>
  </si>
  <si>
    <t>Onions, Green 4x2#</t>
  </si>
  <si>
    <t>MIKE</t>
  </si>
  <si>
    <t>CARROTS, BABY, (50 X 2oz)</t>
  </si>
  <si>
    <t>ONIONS, RED RINGS (2# BAG)</t>
  </si>
  <si>
    <t>AS50</t>
  </si>
  <si>
    <t>Asparagus, 11# standard</t>
  </si>
  <si>
    <t>Beans, Various, #10 can</t>
  </si>
  <si>
    <t>BEANS, VARIOUS (50 x 2oz)</t>
  </si>
  <si>
    <t>BEAN50</t>
  </si>
  <si>
    <t>Cost/Oz</t>
  </si>
  <si>
    <t>Item 1</t>
  </si>
  <si>
    <t>Item 2</t>
  </si>
  <si>
    <t>Combined Unit Cost</t>
  </si>
  <si>
    <t>25% Markup</t>
  </si>
  <si>
    <t>30% Markup</t>
  </si>
  <si>
    <t>35% Markup</t>
  </si>
  <si>
    <t>40% Markup</t>
  </si>
  <si>
    <t>Item Name</t>
  </si>
  <si>
    <t>$15.00 for Ranch</t>
  </si>
  <si>
    <t>$18.40/ 100 cups cost</t>
  </si>
  <si>
    <t>$9.20 cost per 50ct case</t>
  </si>
  <si>
    <t>JALAPENO, WHOLE, (5# CASE)</t>
  </si>
  <si>
    <t>CELERY  / GRAPE TOMATOES (50 X 2oz)</t>
  </si>
  <si>
    <t>CELERY / PEARS (50 X 2oz)</t>
  </si>
  <si>
    <t>CELERY /  RED GRAPES (50 X 2.5oz)</t>
  </si>
  <si>
    <t>GRAPE TOMATO / RED GRAPE (50 X 2.5oz)</t>
  </si>
  <si>
    <t>BROCCOLI / GRAPE TOMATO (50 X 2oz)</t>
  </si>
  <si>
    <t>CARROT /  BROCCOLI (50 X 2oz)</t>
  </si>
  <si>
    <t>GRAPE TOMATO / MANGO (50 X 2oz)</t>
  </si>
  <si>
    <t>MANGO, CHUNKS (50x2oz)</t>
  </si>
  <si>
    <t>APPLE / CARROT (50 X 2oz)</t>
  </si>
  <si>
    <t>APPLE / CELERY (50/2oz)</t>
  </si>
  <si>
    <t>BROCCOLI / CAULIFLOWER (50 X 2oz)</t>
  </si>
  <si>
    <t>APPLE / RED GRAPE (50 X 2.3oz)</t>
  </si>
  <si>
    <t>APPLE / PEAR (50/2oz)</t>
  </si>
  <si>
    <t>CANTALOUPE / HONEYDEW (50 X 2.7oz)</t>
  </si>
  <si>
    <t>JICAMA / MANGO (50 X 2oz)</t>
  </si>
  <si>
    <t>JICAMA / PINEAPPLE (50 X 2.3oz)</t>
  </si>
  <si>
    <t>PINEAPPLE  (50 X 2.3oz)</t>
  </si>
  <si>
    <t>APPLE / TURNIP (50/2oz)</t>
  </si>
  <si>
    <t>TURNIP STICKS (50 X 2oz)</t>
  </si>
  <si>
    <t>CUCUMBER /  PINEAPPLE (50 X 2.3oz)</t>
  </si>
  <si>
    <t>JW5</t>
  </si>
  <si>
    <t>APPLE, GREEN WEDGES (4 X 3)</t>
  </si>
  <si>
    <t>APPLE, RED WEDGES (50 X 2oz)</t>
  </si>
  <si>
    <t>APPLE, RED WEDGES (100 X 2oz)</t>
  </si>
  <si>
    <t>APPLE, GREEN WEDGES (50 X 2oz)</t>
  </si>
  <si>
    <t>APPLE, GREEN WEDGES (100 X 2oz)</t>
  </si>
  <si>
    <t>ASPARAGUS STICKS (50 X 2oz)</t>
  </si>
  <si>
    <t>BABY CARROTS  (100 X 2oz)</t>
  </si>
  <si>
    <t>BABY CARROTS  (50 X 2oz)</t>
  </si>
  <si>
    <t>BEETS, DICED (2X5#CASE)</t>
  </si>
  <si>
    <t>APPLE, GREEN DICED (4X5# CASE)</t>
  </si>
  <si>
    <t>APPLE, RED DICED (4X5# CASE)</t>
  </si>
  <si>
    <t>APPLE, RED WEDGES (4X3#CASE)</t>
  </si>
  <si>
    <t>ACORN SQUASH, DICED  (4X5#CASE)</t>
  </si>
  <si>
    <t>BEETS, CANDYSTRIPE (50 X 2oz)</t>
  </si>
  <si>
    <t>BLOOD ORANGE WEDGES (50 X 3.5oz)</t>
  </si>
  <si>
    <t>BLUEBERRIES  (50 X 2oz)</t>
  </si>
  <si>
    <t xml:space="preserve">BROCCOLI FLORET  (50 X 2oz) </t>
  </si>
  <si>
    <t>BROCCOLI FLORET  (50 X 2oz) W/  LIGHT RANCH</t>
  </si>
  <si>
    <t>BROCCOLI FLORETS (4X3# CASE)</t>
  </si>
  <si>
    <t>BROCCOLI SLAW (4X3#CASE)</t>
  </si>
  <si>
    <t>GRAPES, RED  (50 X 3oz)</t>
  </si>
  <si>
    <t>GRAPES, RED  (100 X 3oz)</t>
  </si>
  <si>
    <t>GRAPES, RED  (5# CASE)</t>
  </si>
  <si>
    <t>CARROTS, RAINBOW COINS  (50 X 2oz)</t>
  </si>
  <si>
    <t>CARROTS, RAINBOW COINS  (100 X 2oz)</t>
  </si>
  <si>
    <t>CARROTS, RAINBOW COINS (50 X 2oz) W/ LIGHT RANCH</t>
  </si>
  <si>
    <t>CARROTS, COINS  (50 X 2oz)</t>
  </si>
  <si>
    <t>CARROTS, COINS  (50 X 2oz) W/ LIGHT RANCH</t>
  </si>
  <si>
    <t>CAULIFLOWER FLORET  (50 X 2oz)</t>
  </si>
  <si>
    <t>CAULIFLOWER FLORET  (50 X 2oz) W/ LIGHT RANCH</t>
  </si>
  <si>
    <t>CELERY STICKS  (50 X 2oz)</t>
  </si>
  <si>
    <t>CELERY STICKS  (50 X 2oz) W/ LIGHT RANCH</t>
  </si>
  <si>
    <t>CARROTS, MATCHSTICK (4X5# CASE)</t>
  </si>
  <si>
    <t>CARROTS, COINS  (2X5# CASE)</t>
  </si>
  <si>
    <t>CARROTS, COINS (4X5# CASE)</t>
  </si>
  <si>
    <t>CARROTS, DICED (2X5# CASE)</t>
  </si>
  <si>
    <t>CARROTS, DICED (4X5#  CASE)</t>
  </si>
  <si>
    <t>CARROTS, PEELED (4X5# CASE)</t>
  </si>
  <si>
    <t>CAULIFLOWER FLORETS (4X3# CASE)</t>
  </si>
  <si>
    <t>CELERY STICKS (4X5# CASE)</t>
  </si>
  <si>
    <t>CELERY, DICED (2X5# CASE)</t>
  </si>
  <si>
    <t>CELERY, DICED (4X5# CASE)</t>
  </si>
  <si>
    <t>CILANTRO, CLEAN &amp; TRIM (4X1# CASE)</t>
  </si>
  <si>
    <t>COLESLAW, DICED (4X5# CASE)</t>
  </si>
  <si>
    <t>COLESLAW, FINE SHREDDED, (4X5# CASE)</t>
  </si>
  <si>
    <t>COLESLAW, SAVOY BLEND (2X5# CASE)</t>
  </si>
  <si>
    <t>COLESLAW, SHREDDED MIX (4X5# CASE)</t>
  </si>
  <si>
    <t>COLLARDS, CLEANED/CUT (6X2# CASE)</t>
  </si>
  <si>
    <t>CUCUMBER, COINS (50 X 2oz) W/ LIGHT RANCH</t>
  </si>
  <si>
    <t>CUCUMBER, COINS (50 X 2oz)</t>
  </si>
  <si>
    <t>CUCUMBER, WHOLE (5# CASE)</t>
  </si>
  <si>
    <t>DRAGON FRUIT, WEDGES (50 X 2oz)</t>
  </si>
  <si>
    <t>FRENCH FRIES (4X5# CASE)</t>
  </si>
  <si>
    <t>GRAPE TOMATO  (50 X 2oz) W/ LIGHT RANCH</t>
  </si>
  <si>
    <t>GRAPE TOMATO  (50 X 2oz)</t>
  </si>
  <si>
    <t>FRUIT, MIXED (2X5# CASE)</t>
  </si>
  <si>
    <t>GREEN BEANS  (50 X 2oz)</t>
  </si>
  <si>
    <t>GUAVA, WEDGES  (50 X 2oz)</t>
  </si>
  <si>
    <t>HONEYDEW, SLICED (2X5# CASE)</t>
  </si>
  <si>
    <t>HONEYDEW, CUBED (5# CASE)</t>
  </si>
  <si>
    <t>JICAMA, STICKS (50 X 2oz)</t>
  </si>
  <si>
    <t>JICAMA, STICKS (50 X 2oz) W/ LIGHT RANCH</t>
  </si>
  <si>
    <t>JICAMA, SHRED 1/8' (2X5# CASE)</t>
  </si>
  <si>
    <t>CONCHA</t>
  </si>
  <si>
    <t>33 MIKE</t>
  </si>
  <si>
    <t>SNACK PACKS</t>
  </si>
  <si>
    <t>CARROT /  PEARS (50 X 2oz)</t>
  </si>
  <si>
    <t>CARROT /  CELERY (50 X 2oz)</t>
  </si>
  <si>
    <t>BAD FORMULA - not 50/50, should be 85/15</t>
  </si>
  <si>
    <t>Potatoes, Sweet WHITE</t>
  </si>
  <si>
    <t>SWEET WHITE POTATO STICKS, SNAKPAK (50 X 2oz)</t>
  </si>
  <si>
    <t>SWEET WHITE POTATO STICKS, SNAKPAK (50 X 2oz) W/ LIGHT RANCH</t>
  </si>
  <si>
    <t>SWW50</t>
  </si>
  <si>
    <t>SWW5W</t>
  </si>
  <si>
    <t>STRAWBERRIES, WHITE, TRIMMED (50 X 2oz)</t>
  </si>
  <si>
    <t>STRW50</t>
  </si>
  <si>
    <t>Strawberries, White</t>
  </si>
  <si>
    <t>GRAPES, COTTON CANDY  (50 X 3oz)</t>
  </si>
  <si>
    <t>Grapes, Cotton Candy</t>
  </si>
  <si>
    <t xml:space="preserve"> average (18.26 x 1.20 matching) = $21.91</t>
  </si>
  <si>
    <t xml:space="preserve">Pepper Mix </t>
  </si>
  <si>
    <t xml:space="preserve">Pico de Gallo </t>
  </si>
  <si>
    <t>X</t>
  </si>
  <si>
    <t>Coleslaw, ZESTOS  (4x5)(20#cs)</t>
  </si>
  <si>
    <t xml:space="preserve">Apples, Red Wedges      </t>
  </si>
  <si>
    <t>50 x 2oz</t>
  </si>
  <si>
    <t>Apple/Pear Combo</t>
  </si>
  <si>
    <t xml:space="preserve">Apple/Grape Combo      </t>
  </si>
  <si>
    <t>50 x 2.3oz</t>
  </si>
  <si>
    <t xml:space="preserve">Apples, Red Wedges  </t>
  </si>
  <si>
    <t>100 x 2oz</t>
  </si>
  <si>
    <t>Apples, Green Wedges</t>
  </si>
  <si>
    <t>4 x 3lb</t>
  </si>
  <si>
    <t>Apples, Red Wedges</t>
  </si>
  <si>
    <t>1 x 5lb</t>
  </si>
  <si>
    <t>Apple, Red, Diced (Skin on)</t>
  </si>
  <si>
    <t>4 x 5lb</t>
  </si>
  <si>
    <t>Apple, Green, Diced (Skin on)</t>
  </si>
  <si>
    <t>Apple/Celery</t>
  </si>
  <si>
    <t>Apple/Turnip Sticks</t>
  </si>
  <si>
    <t>Asparagus, Sticks</t>
  </si>
  <si>
    <t xml:space="preserve">Blueberries   </t>
  </si>
  <si>
    <t>Broccoli Florets</t>
  </si>
  <si>
    <t>Broccoli Florets w/ Light Ranch Cups</t>
  </si>
  <si>
    <t>Broccoli/Cauliflower Florets</t>
  </si>
  <si>
    <t>Broccoli/Cauliflower Florets w/ Light Ranch Cups</t>
  </si>
  <si>
    <t>Cant/Honey Chunks</t>
  </si>
  <si>
    <t>50 x 2.7oz</t>
  </si>
  <si>
    <t>Cantaloupe Chunks</t>
  </si>
  <si>
    <t>Carrots, Baby</t>
  </si>
  <si>
    <t>Carrot/Pears</t>
  </si>
  <si>
    <t>Carrots, Baby w/ Light Ranch Cups</t>
  </si>
  <si>
    <t>Carrot Coins</t>
  </si>
  <si>
    <t>Carrot Coins w/ Light Ranch Cups</t>
  </si>
  <si>
    <t xml:space="preserve">Carrots / Broccoli                        </t>
  </si>
  <si>
    <t xml:space="preserve">Carrots / Broccoli w/ Light Ranch Cups                       </t>
  </si>
  <si>
    <t>Carrot/Celery</t>
  </si>
  <si>
    <t>Carrot/Celery w/ Light Ranch Cups</t>
  </si>
  <si>
    <t xml:space="preserve">Cauliflower Florets      </t>
  </si>
  <si>
    <t xml:space="preserve">Cauliflower Florets w/ Light Ranch Cups    </t>
  </si>
  <si>
    <t xml:space="preserve">Celery Sticks                  </t>
  </si>
  <si>
    <t xml:space="preserve">Celery Sticks w/ Light Ranch Cups              </t>
  </si>
  <si>
    <t>Cukes Sliced</t>
  </si>
  <si>
    <t>Cukes Sliced w/ Light Ranch Cups</t>
  </si>
  <si>
    <t>Cukes/Pineapple Chunks</t>
  </si>
  <si>
    <t xml:space="preserve">50 x 2.3oz </t>
  </si>
  <si>
    <t>Dragonfruit Wedges</t>
  </si>
  <si>
    <t>N/A</t>
  </si>
  <si>
    <t>Fruit Mix</t>
  </si>
  <si>
    <t xml:space="preserve">Grapes                             </t>
  </si>
  <si>
    <t>50 x 3oz</t>
  </si>
  <si>
    <t xml:space="preserve">Grapes, Cotton Candy                           </t>
  </si>
  <si>
    <t xml:space="preserve">Grapes /Grape Tomato                            </t>
  </si>
  <si>
    <t>Guava Wedges</t>
  </si>
  <si>
    <t>Honeydew Chunks</t>
  </si>
  <si>
    <t>Jicama Sticks</t>
  </si>
  <si>
    <t>Jicama Sticks w/ Light Ranch Cups</t>
  </si>
  <si>
    <t>Kiwi, Peeled, Halved, Sliced</t>
  </si>
  <si>
    <t>Kiwi Wedges</t>
  </si>
  <si>
    <t>Kumquats</t>
  </si>
  <si>
    <t>CALL</t>
  </si>
  <si>
    <t>Mango Chunks</t>
  </si>
  <si>
    <t xml:space="preserve">Orange Wedges              </t>
  </si>
  <si>
    <t>50 x 4.7oz</t>
  </si>
  <si>
    <t xml:space="preserve">Orange, Blood, Wedges              </t>
  </si>
  <si>
    <t>50 x 3.5oz</t>
  </si>
  <si>
    <t>Papaya Chunks</t>
  </si>
  <si>
    <t>Pears, Wedged</t>
  </si>
  <si>
    <t>Pear/Grapes</t>
  </si>
  <si>
    <t>Pepper Strips, Green &amp; Red</t>
  </si>
  <si>
    <t xml:space="preserve">Pineapple Chunks          </t>
  </si>
  <si>
    <t xml:space="preserve">Radish Matchsticks       </t>
  </si>
  <si>
    <t xml:space="preserve">Radish Matchsticks w/ Light Ranch Cups     </t>
  </si>
  <si>
    <t>Rainbow Carrots</t>
  </si>
  <si>
    <t>Rainbow Carrots w/ Light Ranch Cups</t>
  </si>
  <si>
    <t>Squash, Yellow Coins</t>
  </si>
  <si>
    <t>Squash, Yellow Coins w/ Light Ranch Cups</t>
  </si>
  <si>
    <t>Squash, Yellow Half-moons</t>
  </si>
  <si>
    <t>Squash, Yellow Half-moons w/ Light Ranch Cups</t>
  </si>
  <si>
    <t>Strawberries, Trimmed, Sliced</t>
  </si>
  <si>
    <t>Strawberries, Trimmed</t>
  </si>
  <si>
    <t xml:space="preserve">Sugar Snaps                   </t>
  </si>
  <si>
    <t xml:space="preserve">Sugar Snaps w/ Light Ranch Cups             </t>
  </si>
  <si>
    <t xml:space="preserve">Sweet Potato Sticks          </t>
  </si>
  <si>
    <t xml:space="preserve">Sweet Potato Sticks w/ Light Ranch Cups   </t>
  </si>
  <si>
    <t xml:space="preserve">White Sweet Potato Sticks          </t>
  </si>
  <si>
    <t xml:space="preserve">White Sweet Potato Sticks w/ Light Ranch Cups   </t>
  </si>
  <si>
    <t>Tangerine Wedges</t>
  </si>
  <si>
    <t xml:space="preserve">Tomatoes, Grape            </t>
  </si>
  <si>
    <t>Tomatoes, Grape w/ Light Ranch Cups</t>
  </si>
  <si>
    <t xml:space="preserve">Tomatoes, Cherry          </t>
  </si>
  <si>
    <t>Tomatoes, Cherry w/ Light Ranch Cups</t>
  </si>
  <si>
    <t>Turnip Sticks</t>
  </si>
  <si>
    <t>Turnip Sticks w/ Light Ranch Cups</t>
  </si>
  <si>
    <t>Watermelon Chunks</t>
  </si>
  <si>
    <t>Zuchhini, Coins</t>
  </si>
  <si>
    <t>Zuchhini, Coins w/ Light Ranch Cups</t>
  </si>
  <si>
    <t>Zuchhini, Half-moons</t>
  </si>
  <si>
    <t>Zuchhini, Half-moons w/ Light Ranch Cups</t>
  </si>
  <si>
    <t>Cucumber, Select Whole</t>
  </si>
  <si>
    <t>Jalapeno, Whole</t>
  </si>
  <si>
    <t>Onion, Red Whole</t>
  </si>
  <si>
    <t>Onion, Yellow Whole</t>
  </si>
  <si>
    <t>Pepper, Green Whole</t>
  </si>
  <si>
    <t>Pepper, Red Whole</t>
  </si>
  <si>
    <t>4x5 (20#cs)</t>
  </si>
  <si>
    <t>2x5 (10#cs)</t>
  </si>
  <si>
    <t>4x3 (12#cs)</t>
  </si>
  <si>
    <t>(48ct/cs)</t>
  </si>
  <si>
    <t>(5#cs)</t>
  </si>
  <si>
    <t>(10#cs)</t>
  </si>
  <si>
    <t>(1Gal/cs)</t>
  </si>
  <si>
    <t>50x2oz</t>
  </si>
  <si>
    <t xml:space="preserve">Acorn Squash, Peeled, Diced </t>
  </si>
  <si>
    <t>Beets, RED, Peeled, Diced, Sliced</t>
  </si>
  <si>
    <t xml:space="preserve">Beets, GOLD, Peeled, Diced, Sliced </t>
  </si>
  <si>
    <t xml:space="preserve">Beets, CANDYSTRIPE, Peeled, Diced, Sliced </t>
  </si>
  <si>
    <t>Bok Choy, Chop, Shred</t>
  </si>
  <si>
    <t xml:space="preserve">Butternut Squash, Peeled, Diced </t>
  </si>
  <si>
    <t xml:space="preserve">Cabbage, GREEN Chunked </t>
  </si>
  <si>
    <t xml:space="preserve">Cabbage, RED Shred </t>
  </si>
  <si>
    <t xml:space="preserve">Cabbage, NAPA Dice, Shred, Chopped </t>
  </si>
  <si>
    <t xml:space="preserve">Carrot, Sticks </t>
  </si>
  <si>
    <t xml:space="preserve">Carrots, Coin Cut </t>
  </si>
  <si>
    <t xml:space="preserve">Carrots, Diced </t>
  </si>
  <si>
    <t xml:space="preserve">Carrots, Matchstick </t>
  </si>
  <si>
    <t xml:space="preserve">Carrots, Whole Peeled </t>
  </si>
  <si>
    <t xml:space="preserve">Cauliflower, Florets </t>
  </si>
  <si>
    <t xml:space="preserve">Celery Sticks </t>
  </si>
  <si>
    <t xml:space="preserve">Celery, Diced </t>
  </si>
  <si>
    <t xml:space="preserve">Coleslaw, Diced </t>
  </si>
  <si>
    <t xml:space="preserve">Coleslaw, Shredded </t>
  </si>
  <si>
    <t xml:space="preserve">Corn, YELLOW, Shucked, Whole, Halved </t>
  </si>
  <si>
    <t xml:space="preserve">Cucumbers, Diced, Sliced </t>
  </si>
  <si>
    <t xml:space="preserve">Jicama, Peeled, Diced, Shred, </t>
  </si>
  <si>
    <t xml:space="preserve">Jicama, 2" Matchstick, </t>
  </si>
  <si>
    <t>Mushrooms, Sliced</t>
  </si>
  <si>
    <t xml:space="preserve">Onions, Red, Diced, Sliced, Julienne, BLAZE </t>
  </si>
  <si>
    <t xml:space="preserve">Onions, Red, Diced, Julienne </t>
  </si>
  <si>
    <t xml:space="preserve">Onions, Red, Sliced </t>
  </si>
  <si>
    <t>Onions, Yellow, Diced</t>
  </si>
  <si>
    <t>Onions, Yellow, Sliced, Diced, Julienne, BLAZE</t>
  </si>
  <si>
    <t xml:space="preserve">Onions, Yellow, Whole Peeled </t>
  </si>
  <si>
    <t xml:space="preserve">Pad Thai Mix, </t>
  </si>
  <si>
    <t xml:space="preserve">Parsnips, Diced </t>
  </si>
  <si>
    <t xml:space="preserve">Pepper, Green, Diced </t>
  </si>
  <si>
    <t xml:space="preserve">Pepper, Green, Sliced, Julienne, BLAZE </t>
  </si>
  <si>
    <t xml:space="preserve">Pepper, Red, Diced </t>
  </si>
  <si>
    <t>Pepper, Red, Sliced, Julienne, BLAZE</t>
  </si>
  <si>
    <t xml:space="preserve">Pepper, Red &amp; Yellow, Matchstix </t>
  </si>
  <si>
    <t xml:space="preserve">Pepper, Yellow, Sliced, Julienne, BLAZE </t>
  </si>
  <si>
    <t xml:space="preserve">Pepper, Yellow, Diced </t>
  </si>
  <si>
    <t>Pepper, Tri-Color Mix, Diced, Sliced, Julienne, Kabob, BLAZE</t>
  </si>
  <si>
    <t xml:space="preserve">Pico De Gallo, </t>
  </si>
  <si>
    <t xml:space="preserve">Potato, Dice, Quarter, Slice, Fries, Hashbrown (Skin on) </t>
  </si>
  <si>
    <t xml:space="preserve">Potato, Dice, Quarter, Slice, Whole, Fries, Hashbrown (Peeled) </t>
  </si>
  <si>
    <t xml:space="preserve">Potatoes, Wedged (Skin on) </t>
  </si>
  <si>
    <t>Potato, RED, Diced, Sliced, Quartered (Skin on)</t>
  </si>
  <si>
    <t>Potato, YUKON, Diced, Sliced, Quarter, Whole (Peeled)</t>
  </si>
  <si>
    <t xml:space="preserve">Rutabaga, Peeled, Diced, Sliced </t>
  </si>
  <si>
    <t xml:space="preserve">Squash, Coin Cut </t>
  </si>
  <si>
    <t xml:space="preserve">Squash, Sliced </t>
  </si>
  <si>
    <t>(20#cs)</t>
  </si>
  <si>
    <t>Squash, CHAYOTE Matchstix</t>
  </si>
  <si>
    <t xml:space="preserve">Sweet Potatoes, (Peeled) </t>
  </si>
  <si>
    <t>Sweet Potatoes, Diced, Quarter, Sliced, French Fries (Peeled)</t>
  </si>
  <si>
    <t xml:space="preserve">Sweet Potatoes, Wedged (Skin on) </t>
  </si>
  <si>
    <t xml:space="preserve">Tomatoes, Diced </t>
  </si>
  <si>
    <t xml:space="preserve">Tomatoes, Sliced </t>
  </si>
  <si>
    <t xml:space="preserve">Turnip Root, Peeled, Diced, Sliced </t>
  </si>
  <si>
    <t xml:space="preserve">Zucchini, Coin Cut </t>
  </si>
  <si>
    <t xml:space="preserve">Zucchini, Sliced </t>
  </si>
  <si>
    <t>PEAR / GRAPE (50 X 2.3oz)</t>
  </si>
  <si>
    <t>Beets, Gold 25#</t>
  </si>
  <si>
    <t>BEETS, CANDY STRIPE DICED (2X5#CASE)</t>
  </si>
  <si>
    <t>BEETS, GOLD DICED (2X5#CASE)</t>
  </si>
  <si>
    <t>PEPPER RED / YELLOW MATCHSTICK</t>
  </si>
  <si>
    <t>CHAYOTE, SQUASH 2" MATCHSTICK (2X5# CASE)</t>
  </si>
  <si>
    <t>CSM</t>
  </si>
  <si>
    <t xml:space="preserve">Squash, Chayote </t>
  </si>
  <si>
    <t xml:space="preserve">Fruit Mix </t>
  </si>
  <si>
    <t>PRODUCT</t>
  </si>
  <si>
    <t>PACK SIZE</t>
  </si>
  <si>
    <t>CURRENT PRICE</t>
  </si>
  <si>
    <t>40% MARK UP</t>
  </si>
  <si>
    <t>PRICE</t>
  </si>
  <si>
    <t>TALLY</t>
  </si>
  <si>
    <t>ITEM</t>
  </si>
  <si>
    <t>Apples, Gala 125's</t>
  </si>
  <si>
    <t>Asparagus, 11#</t>
  </si>
  <si>
    <t>Oranges, 113ct</t>
  </si>
  <si>
    <t>Oranges, 125ct</t>
  </si>
  <si>
    <t>Beets, Candy Stripe</t>
  </si>
  <si>
    <t>Parsnips, 20#</t>
  </si>
  <si>
    <t>Beets, Gold</t>
  </si>
  <si>
    <t>Blueberries</t>
  </si>
  <si>
    <t>Broccoli Crowns SC</t>
  </si>
  <si>
    <t>Broccoli Florets 6/3#</t>
  </si>
  <si>
    <t>Potatoes, 80ct</t>
  </si>
  <si>
    <t>Potatoes, 90ct</t>
  </si>
  <si>
    <t>Cabbage, bag</t>
  </si>
  <si>
    <t>Potatoes, Chef</t>
  </si>
  <si>
    <t>Cantaloupes</t>
  </si>
  <si>
    <t>Carrot Slims 4/5#</t>
  </si>
  <si>
    <t>Potatoes, Yukon A</t>
  </si>
  <si>
    <t>Rutabagas</t>
  </si>
  <si>
    <t>Snow Peas 10#</t>
  </si>
  <si>
    <t>Celery 30ct</t>
  </si>
  <si>
    <t>Squash, Chayote</t>
  </si>
  <si>
    <t>GRAPES,WHITE</t>
  </si>
  <si>
    <t xml:space="preserve">Strawberries  </t>
  </si>
  <si>
    <t>30% MARK UP</t>
  </si>
  <si>
    <t>35% MARK UP</t>
  </si>
  <si>
    <t>PICO DE GALLO</t>
  </si>
  <si>
    <t xml:space="preserve">Apples, Red Wedges     </t>
  </si>
  <si>
    <t>4 x 3#</t>
  </si>
  <si>
    <t>1 x 5#</t>
  </si>
  <si>
    <t xml:space="preserve">Pineapple Chunks         </t>
  </si>
  <si>
    <t>Strawberries, Topped</t>
  </si>
  <si>
    <t>Carrot Sticks</t>
  </si>
  <si>
    <t>4 x 5#</t>
  </si>
  <si>
    <t xml:space="preserve">Watermelon Chunks      </t>
  </si>
  <si>
    <t>Celery Sticks</t>
  </si>
  <si>
    <t>Pepper, Green Jul</t>
  </si>
  <si>
    <t>2 x 5#</t>
  </si>
  <si>
    <t>50/2oz</t>
  </si>
  <si>
    <t>Papaya Diced</t>
  </si>
  <si>
    <t>Pear Wedges</t>
  </si>
  <si>
    <t xml:space="preserve">Blueberries                    </t>
  </si>
  <si>
    <t>50/2.7oz</t>
  </si>
  <si>
    <t>Strawberries</t>
  </si>
  <si>
    <t xml:space="preserve">Red Grapes                            </t>
  </si>
  <si>
    <t>50/3oz</t>
  </si>
  <si>
    <t>50/3.5oz</t>
  </si>
  <si>
    <t xml:space="preserve">Tomatoes, Cherry         </t>
  </si>
  <si>
    <t>Mango's Chunked</t>
  </si>
  <si>
    <t xml:space="preserve">Orange Wedges             </t>
  </si>
  <si>
    <t>VEGETABLES</t>
  </si>
  <si>
    <t>50/4.7oz</t>
  </si>
  <si>
    <t xml:space="preserve">Broccoli Florets            </t>
  </si>
  <si>
    <t xml:space="preserve">Sugar Snaps                  </t>
  </si>
  <si>
    <t xml:space="preserve">Carrots Baby </t>
  </si>
  <si>
    <t xml:space="preserve">Sweet Potato Sticks     </t>
  </si>
  <si>
    <t xml:space="preserve">Carrot Sticks                 </t>
  </si>
  <si>
    <t xml:space="preserve">Sweet Potato Sticks            </t>
  </si>
  <si>
    <t xml:space="preserve">Cauliflower Florets     </t>
  </si>
  <si>
    <t xml:space="preserve">Celery Sticks                 </t>
  </si>
  <si>
    <t>Collards Chopped</t>
  </si>
  <si>
    <t>6 x 2#</t>
  </si>
  <si>
    <t>Cucumber Slices</t>
  </si>
  <si>
    <t>Pepper Sticks, Red/Grn</t>
  </si>
  <si>
    <t xml:space="preserve">Radish Matchsticks      </t>
  </si>
  <si>
    <t>BULK ITEMS</t>
  </si>
  <si>
    <t>FRUITS</t>
  </si>
  <si>
    <t>COMBO</t>
  </si>
  <si>
    <t>Onions, Yellow Sliced</t>
  </si>
  <si>
    <t xml:space="preserve">Onions, Yellow Thin Sliced </t>
  </si>
  <si>
    <t xml:space="preserve">ALL ITEMS CAN HAVE 50 LIGHT RANCH CUPS ADDED FOR $15.00/CASE </t>
  </si>
  <si>
    <t>50/2.3oz</t>
  </si>
  <si>
    <t>50/2.5oz</t>
  </si>
  <si>
    <t>Sweet Potatoes Diced (Peeled)</t>
  </si>
  <si>
    <t>Sweet Potatoes Wedged (Skin On)</t>
  </si>
  <si>
    <t>Potatoes Red Diced</t>
  </si>
  <si>
    <t xml:space="preserve">Potatoes Wedged (Skin on) </t>
  </si>
  <si>
    <t xml:space="preserve">Potatoes Diced (Peeled) </t>
  </si>
  <si>
    <t xml:space="preserve">Turnip Sticks </t>
  </si>
  <si>
    <t xml:space="preserve">Zucchini Coin Cut </t>
  </si>
  <si>
    <t xml:space="preserve">APPLE / PEAR </t>
  </si>
  <si>
    <t xml:space="preserve">APPLE / CARROT </t>
  </si>
  <si>
    <t xml:space="preserve">APPLE / CELERY </t>
  </si>
  <si>
    <t xml:space="preserve">APPLE / RED GRAPE </t>
  </si>
  <si>
    <t xml:space="preserve">APPLE / TURNIP </t>
  </si>
  <si>
    <t xml:space="preserve">BROC / CAULI </t>
  </si>
  <si>
    <t xml:space="preserve">BROC / GRAPE TOMATO </t>
  </si>
  <si>
    <t xml:space="preserve">CANTA / HONEY </t>
  </si>
  <si>
    <t xml:space="preserve">CARROT /  BROCCOLI </t>
  </si>
  <si>
    <t xml:space="preserve">CARROT /  CELERY </t>
  </si>
  <si>
    <t xml:space="preserve">CARROT /  PEARS </t>
  </si>
  <si>
    <t xml:space="preserve">CELERY  / GRAPE TOMATOES </t>
  </si>
  <si>
    <t xml:space="preserve">CELERY / PEARS </t>
  </si>
  <si>
    <t xml:space="preserve">CELERY /  RED GRAPES </t>
  </si>
  <si>
    <t xml:space="preserve">CUCUMBER /  PINEAPPLE </t>
  </si>
  <si>
    <t xml:space="preserve">GRAPE TOMATO / GRAPE </t>
  </si>
  <si>
    <t xml:space="preserve">GRAPE TOMATO / MANGO </t>
  </si>
  <si>
    <t xml:space="preserve">JICAMA / MANGO </t>
  </si>
  <si>
    <t xml:space="preserve">JICAMA / PINEAPPLE </t>
  </si>
  <si>
    <t>BULK VEGETABLES</t>
  </si>
  <si>
    <t>Cabbage, Green Chopped</t>
  </si>
  <si>
    <t>Cabbage, Red Shred</t>
  </si>
  <si>
    <t>Cauliflower Floretts</t>
  </si>
  <si>
    <t>Carrots, Matchstick</t>
  </si>
  <si>
    <t>Carrots, Sticks</t>
  </si>
  <si>
    <t>Celery, Diced</t>
  </si>
  <si>
    <t>Celery, Sticks</t>
  </si>
  <si>
    <t>Coleslaw, Diced</t>
  </si>
  <si>
    <t>Coleslaw, Shred</t>
  </si>
  <si>
    <t>Collards, Shred</t>
  </si>
  <si>
    <t>1 x 10#</t>
  </si>
  <si>
    <t>Mushrooms, Medium</t>
  </si>
  <si>
    <t>Onions, Yellow Diced</t>
  </si>
  <si>
    <t>Onions, Yellow Thin Slice</t>
  </si>
  <si>
    <t>Peppers, Green, Diced, Jul.</t>
  </si>
  <si>
    <t>Peppers, Red, Diced, Julienne</t>
  </si>
  <si>
    <t>Peppers, Yellow, Julienne</t>
  </si>
  <si>
    <t>Potato Diced (Peeled)</t>
  </si>
  <si>
    <t>2 x 10#</t>
  </si>
  <si>
    <t>Potato Wedges (Skin on)</t>
  </si>
  <si>
    <t>Squash Coin Cut</t>
  </si>
  <si>
    <t>Sweet Potato Diced (Peeled)</t>
  </si>
  <si>
    <t>Sweet Potato Wedges (Skin on)</t>
  </si>
  <si>
    <t>Tomatoes, Diced</t>
  </si>
  <si>
    <t>Zucchini Coin Cut</t>
  </si>
  <si>
    <t>BULK FRUIT</t>
  </si>
  <si>
    <t>FRUIT (ALL PRODUCTS PACKED IN EASY TO OPEN SNACK BAGS)</t>
  </si>
  <si>
    <t xml:space="preserve">Apple, Red Wedges </t>
  </si>
  <si>
    <t>100/2oz</t>
  </si>
  <si>
    <t xml:space="preserve">Apple, Green Wedges </t>
  </si>
  <si>
    <t xml:space="preserve">Apple &amp; Grape Mix </t>
  </si>
  <si>
    <t xml:space="preserve">Blueberries </t>
  </si>
  <si>
    <t>Cantaloupe &amp; Honeydew</t>
  </si>
  <si>
    <t xml:space="preserve">Red Grapes </t>
  </si>
  <si>
    <t xml:space="preserve">Kiwi Wedges </t>
  </si>
  <si>
    <t xml:space="preserve">Orange Wedges </t>
  </si>
  <si>
    <t xml:space="preserve">Pears Wedges </t>
  </si>
  <si>
    <t xml:space="preserve">Pineapples Chunks </t>
  </si>
  <si>
    <t>Tangerines</t>
  </si>
  <si>
    <t xml:space="preserve">Tomatoes, Cherry </t>
  </si>
  <si>
    <t xml:space="preserve">Watermelon, Chunks </t>
  </si>
  <si>
    <t>VEGETABLES (ALL PRODUCTS PACKED IN EASY TO OPEN SNACK BAGS)</t>
  </si>
  <si>
    <t xml:space="preserve">Broccoli Florets </t>
  </si>
  <si>
    <t xml:space="preserve">Broccoli &amp; Cauliflower Florets </t>
  </si>
  <si>
    <t xml:space="preserve">Carrots, Baby </t>
  </si>
  <si>
    <t xml:space="preserve">Celery, Sticks </t>
  </si>
  <si>
    <t>Cucumber, Slices</t>
  </si>
  <si>
    <t xml:space="preserve">Jicama, Sticks </t>
  </si>
  <si>
    <t xml:space="preserve">Sugar Snaps </t>
  </si>
  <si>
    <t xml:space="preserve">Beans, Various </t>
  </si>
  <si>
    <t xml:space="preserve">Pepper Sticks, Red &amp; Green </t>
  </si>
  <si>
    <t xml:space="preserve">Radish, Matchstick </t>
  </si>
  <si>
    <t xml:space="preserve">Squash, Yellow Halfmoon </t>
  </si>
  <si>
    <t xml:space="preserve">Sweet Potato Sticks </t>
  </si>
  <si>
    <t>50/4oz</t>
  </si>
  <si>
    <t xml:space="preserve">CALL </t>
  </si>
  <si>
    <t xml:space="preserve">BROCCOLI FLORET  (50 X 4oz) </t>
  </si>
  <si>
    <t>SUGAR SNAPS, SNAKPAK  (50 X 4oz)</t>
  </si>
  <si>
    <t>Bulk Items</t>
  </si>
  <si>
    <t>Apples, Diced</t>
  </si>
  <si>
    <t>Carrot, Baby Slims</t>
  </si>
  <si>
    <t>Jicama Chunks</t>
  </si>
  <si>
    <t>Mango’s Chunked</t>
  </si>
  <si>
    <t>Pepper Sticks, Green</t>
  </si>
  <si>
    <t>Squash, Zucchini Coins</t>
  </si>
  <si>
    <t>NAPA CABBAGE, SHREDDED (2 X 5)</t>
  </si>
  <si>
    <t xml:space="preserve">30% MARK UP </t>
  </si>
  <si>
    <t xml:space="preserve">SNACK PACKS (Vegetable items can add 50/1oz lite ranch cups $15.00) </t>
  </si>
  <si>
    <t>4 x 5# case</t>
  </si>
  <si>
    <t>2 x 5# case</t>
  </si>
  <si>
    <t>4 x3# case</t>
  </si>
  <si>
    <t xml:space="preserve">1 x 5# case </t>
  </si>
  <si>
    <t xml:space="preserve">Cabbage, Red Shred </t>
  </si>
  <si>
    <t xml:space="preserve">Cabbage, Green Chunked </t>
  </si>
  <si>
    <t xml:space="preserve">Cabbage, Napa Shred </t>
  </si>
  <si>
    <t xml:space="preserve">Carrot Sticks </t>
  </si>
  <si>
    <t xml:space="preserve">Collards, Chopped </t>
  </si>
  <si>
    <t xml:space="preserve">Onions, Red Diced, Julienne </t>
  </si>
  <si>
    <t xml:space="preserve">Onions, Red Sliced </t>
  </si>
  <si>
    <t xml:space="preserve">Onions, Yellow Diced </t>
  </si>
  <si>
    <t xml:space="preserve">Onions, Yellow Whole Peeled </t>
  </si>
  <si>
    <t xml:space="preserve">Onions, Yellow Sliced </t>
  </si>
  <si>
    <t xml:space="preserve">Pepper, Green Julienne </t>
  </si>
  <si>
    <t xml:space="preserve">Pepper, Green Diced </t>
  </si>
  <si>
    <t xml:space="preserve">Pepper, Red Diced </t>
  </si>
  <si>
    <t xml:space="preserve">Potatoes, Red Quartered </t>
  </si>
  <si>
    <t xml:space="preserve">Potatoes, Diced, Quartered, Sliced, or Whole (Peeled) </t>
  </si>
  <si>
    <t>Potatoes, Diced, Quartered, Sliced, French Fries (Skin on)</t>
  </si>
  <si>
    <t>Sweet Potatoes, Diced, Qtrs., Sliced, French Fries (Peeled)</t>
  </si>
  <si>
    <t xml:space="preserve">Squash, Butternut, Diced </t>
  </si>
  <si>
    <t>Zucchini, Diced,Blaze, Coin Cut</t>
  </si>
  <si>
    <t>Onion, Red Sliced</t>
  </si>
  <si>
    <t>Onions, Yellow Slice</t>
  </si>
  <si>
    <t>Root Vegetable Mix</t>
  </si>
  <si>
    <t>Rutabaga, Diced</t>
  </si>
  <si>
    <t>Tomato, Sliced</t>
  </si>
  <si>
    <t xml:space="preserve">Blueberries                     </t>
  </si>
  <si>
    <t>Cantaloupe/Honeydew</t>
  </si>
  <si>
    <t xml:space="preserve">Red Grapes                             </t>
  </si>
  <si>
    <t>MUSHROOMS</t>
  </si>
  <si>
    <t>10# Medium</t>
  </si>
  <si>
    <t>10# Sliced</t>
  </si>
  <si>
    <t>2/5# Sliced in Tubs</t>
  </si>
  <si>
    <t>12/8oz Whole White</t>
  </si>
  <si>
    <t>12/8oz Sliced White</t>
  </si>
  <si>
    <t>12/8oz Whole Bella</t>
  </si>
  <si>
    <t>12/8oz Sliced Bella</t>
  </si>
  <si>
    <t>4/5# Peeled Garlic</t>
  </si>
  <si>
    <t>30# Fresh Garlic</t>
  </si>
  <si>
    <t>4/5# Peeled Shallots</t>
  </si>
  <si>
    <t xml:space="preserve">PACK SIZE </t>
  </si>
  <si>
    <t xml:space="preserve">Broccoli Florets              </t>
  </si>
  <si>
    <t xml:space="preserve">Broccoli / Cauliflower Florets           </t>
  </si>
  <si>
    <t xml:space="preserve">Carrots Baby   </t>
  </si>
  <si>
    <t xml:space="preserve">Carrots Baby                 </t>
  </si>
  <si>
    <t xml:space="preserve">Cucumber Slices </t>
  </si>
  <si>
    <t xml:space="preserve">Jicama Sticks </t>
  </si>
  <si>
    <t xml:space="preserve">Pepper Sticks, Red/Grn </t>
  </si>
  <si>
    <t xml:space="preserve">Radish Matchsticks        </t>
  </si>
  <si>
    <t xml:space="preserve">Sugar Snaps                    </t>
  </si>
  <si>
    <t xml:space="preserve">Sweet Potato Sticks      </t>
  </si>
  <si>
    <t>Brussel Sprouts, Trim &amp; Halved</t>
  </si>
  <si>
    <t xml:space="preserve">APPLE / RED GRAPES </t>
  </si>
  <si>
    <t xml:space="preserve">Asparagus </t>
  </si>
  <si>
    <t xml:space="preserve">Beets, Gold </t>
  </si>
  <si>
    <t>Strawberries CA</t>
  </si>
  <si>
    <t>Average</t>
  </si>
  <si>
    <t>Highest</t>
  </si>
  <si>
    <t>Lowest</t>
  </si>
  <si>
    <t>BULK PACK</t>
  </si>
  <si>
    <t>Pineapple Chunks</t>
  </si>
  <si>
    <t>Red Grapes</t>
  </si>
  <si>
    <t>Orange Wedges</t>
  </si>
  <si>
    <t>Carrots Baby</t>
  </si>
  <si>
    <t>Sweet Potato Sticks</t>
  </si>
  <si>
    <t>Cauliflower Florets</t>
  </si>
  <si>
    <t>Sweet Potatoes Diced (Peele</t>
  </si>
  <si>
    <t>Sweet Potatoes Wedged Skin</t>
  </si>
  <si>
    <t>Potatoes Wedged (Skin on)</t>
  </si>
  <si>
    <t>Potatoes Diced (Peeled)</t>
  </si>
  <si>
    <t>Radish Matchsticks</t>
  </si>
  <si>
    <t>All items can have 50 Light Ranch</t>
  </si>
  <si>
    <t>cups added for $15.00/case</t>
  </si>
  <si>
    <t>Onion Yellow Thin Slice</t>
  </si>
  <si>
    <t>COMBOS</t>
  </si>
  <si>
    <t>GRAPE TOMATO / GRAPE (50 X 2.5oz)</t>
  </si>
  <si>
    <t>BROC / CAULI (50 X 2oz)</t>
  </si>
  <si>
    <t>BROC / GRAPE TOMATO (50 X 2oz)</t>
  </si>
  <si>
    <t>CANTA / HONEY (50 X 2.7oz)</t>
  </si>
  <si>
    <t>Apple/Grape Combo</t>
  </si>
  <si>
    <t>Broccoli / Cauliflower Florets</t>
  </si>
  <si>
    <t>Squash Yellow Halfmoon</t>
  </si>
  <si>
    <t>30/4oz</t>
  </si>
  <si>
    <t>Beans, Various</t>
  </si>
  <si>
    <t>All 50 count items can have 50 Light Ranch Cup Added For $15.00</t>
  </si>
  <si>
    <t>JUNE 3 TO JUNE 9</t>
  </si>
  <si>
    <t>call</t>
  </si>
  <si>
    <t>JUNE 17 TO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</si>
</sst>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\+#,##0.00;\-#,##0.00"/>
    <numFmt numFmtId="166" formatCode="_([$$-409]* #,##0.00_);_([$$-409]* \(#,##0.00\);_([$$-409]* &quot;-&quot;??_);_(@_)"/>
    <numFmt numFmtId="167" formatCode="\$0.00"/>
  </numFmts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i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2"/>
      <color theme="1"/>
      <name val="Calibri (Body)"/>
    </font>
    <font>
      <b/>
      <sz val="12"/>
      <color theme="1"/>
      <name val="Calibri (Body)"/>
    </font>
    <font>
      <sz val="11"/>
      <color rgb="FF000000"/>
      <name val="Calibri"/>
      <family val="2"/>
    </font>
    <font>
      <sz val="11"/>
      <color theme="1"/>
      <name val="Calibri (Body)"/>
    </font>
    <font>
      <b/>
      <sz val="11"/>
      <color theme="1"/>
      <name val="Calibri (Body)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  <family val="1"/>
    </font>
    <font>
      <b/>
      <u/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1" xfId="1" applyFont="1" applyFill="1" applyBorder="1"/>
    <xf numFmtId="44" fontId="0" fillId="3" borderId="1" xfId="1" applyFont="1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4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" xfId="2" applyFont="1" applyBorder="1" applyAlignment="1">
      <alignment horizontal="left"/>
    </xf>
    <xf numFmtId="0" fontId="0" fillId="2" borderId="1" xfId="0" applyFill="1" applyBorder="1"/>
    <xf numFmtId="44" fontId="0" fillId="3" borderId="1" xfId="0" applyNumberFormat="1" applyFill="1" applyBorder="1" applyAlignment="1">
      <alignment horizontal="center"/>
    </xf>
    <xf numFmtId="0" fontId="1" fillId="0" borderId="1" xfId="2" applyFont="1" applyBorder="1" applyAlignment="1">
      <alignment horizontal="left"/>
    </xf>
    <xf numFmtId="0" fontId="1" fillId="2" borderId="1" xfId="2" applyFont="1" applyFill="1" applyBorder="1" applyAlignment="1">
      <alignment horizontal="left"/>
    </xf>
    <xf numFmtId="8" fontId="0" fillId="2" borderId="0" xfId="0" applyNumberFormat="1" applyFill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4" fillId="0" borderId="1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14" fontId="0" fillId="0" borderId="0" xfId="0" applyNumberFormat="1"/>
    <xf numFmtId="8" fontId="0" fillId="0" borderId="0" xfId="0" applyNumberFormat="1"/>
    <xf numFmtId="0" fontId="5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 wrapText="1"/>
    </xf>
    <xf numFmtId="164" fontId="0" fillId="2" borderId="1" xfId="0" applyNumberFormat="1" applyFill="1" applyBorder="1"/>
    <xf numFmtId="44" fontId="0" fillId="2" borderId="1" xfId="0" applyNumberFormat="1" applyFill="1" applyBorder="1" applyAlignment="1">
      <alignment horizontal="center"/>
    </xf>
    <xf numFmtId="0" fontId="0" fillId="2" borderId="0" xfId="0" applyFill="1"/>
    <xf numFmtId="0" fontId="5" fillId="0" borderId="1" xfId="0" applyFont="1" applyBorder="1"/>
    <xf numFmtId="0" fontId="1" fillId="0" borderId="1" xfId="2" applyFont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4" fontId="4" fillId="0" borderId="1" xfId="2" applyNumberFormat="1" applyFont="1" applyBorder="1" applyAlignment="1">
      <alignment horizontal="left"/>
    </xf>
    <xf numFmtId="44" fontId="1" fillId="0" borderId="1" xfId="2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" fontId="0" fillId="0" borderId="0" xfId="0" applyNumberFormat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44" fontId="10" fillId="0" borderId="1" xfId="1" applyFont="1" applyBorder="1"/>
    <xf numFmtId="165" fontId="10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/>
    <xf numFmtId="0" fontId="10" fillId="0" borderId="0" xfId="0" applyFont="1"/>
    <xf numFmtId="44" fontId="10" fillId="0" borderId="0" xfId="1" applyFont="1" applyBorder="1"/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8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4" fontId="1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4" fontId="10" fillId="0" borderId="2" xfId="1" applyFont="1" applyBorder="1"/>
    <xf numFmtId="8" fontId="19" fillId="0" borderId="1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167" fontId="19" fillId="0" borderId="1" xfId="0" applyNumberFormat="1" applyFont="1" applyBorder="1" applyAlignment="1">
      <alignment horizontal="center" vertical="center" shrinkToFi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44" fontId="17" fillId="0" borderId="1" xfId="0" applyNumberFormat="1" applyFont="1" applyBorder="1" applyAlignment="1">
      <alignment horizontal="center" vertical="center" wrapText="1"/>
    </xf>
    <xf numFmtId="44" fontId="19" fillId="0" borderId="1" xfId="0" applyNumberFormat="1" applyFont="1" applyBorder="1" applyAlignment="1">
      <alignment horizontal="center" vertical="center" wrapText="1"/>
    </xf>
    <xf numFmtId="44" fontId="5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164" fontId="7" fillId="0" borderId="0" xfId="0" applyNumberFormat="1" applyFont="1" applyAlignment="1">
      <alignment horizontal="center" vertical="center"/>
    </xf>
    <xf numFmtId="8" fontId="7" fillId="0" borderId="0" xfId="0" applyNumberFormat="1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44" fontId="7" fillId="0" borderId="0" xfId="1" applyFont="1" applyFill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44" fontId="7" fillId="0" borderId="0" xfId="1" applyFont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left" vertical="center"/>
    </xf>
    <xf numFmtId="16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26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167" fontId="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164" fontId="24" fillId="0" borderId="0" xfId="0" applyNumberFormat="1" applyFont="1" applyAlignment="1">
      <alignment vertical="center" wrapText="1"/>
    </xf>
    <xf numFmtId="2" fontId="24" fillId="0" borderId="0" xfId="0" applyNumberFormat="1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44" fontId="1" fillId="3" borderId="1" xfId="1" applyFont="1" applyFill="1" applyBorder="1" applyAlignment="1">
      <alignment vertical="center"/>
    </xf>
    <xf numFmtId="44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9" fontId="27" fillId="0" borderId="0" xfId="0" applyNumberFormat="1" applyFont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8" fontId="28" fillId="0" borderId="1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shrinkToFit="1"/>
    </xf>
    <xf numFmtId="164" fontId="28" fillId="0" borderId="1" xfId="0" applyNumberFormat="1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164" fontId="29" fillId="0" borderId="0" xfId="0" applyNumberFormat="1" applyFont="1" applyAlignment="1">
      <alignment horizontal="center" vertical="center"/>
    </xf>
    <xf numFmtId="1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5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</cellXfs>
  <cellStyles count="3">
    <cellStyle name="Currency" xfId="1" builtinId="4"/>
    <cellStyle name="Heading 4" xfId="2" builtinId="19"/>
    <cellStyle name="Normal" xfId="0" builtinId="0"/>
  </cellStyles>
  <dxfs count="66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F3200A"/>
      <color rgb="FFFFEE7D"/>
      <color rgb="FFFFE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9632-D9DB-9549-BEBC-6263667E8BE0}">
  <dimension ref="A1:M309"/>
  <sheetViews>
    <sheetView zoomScale="170" zoomScaleNormal="170" workbookViewId="0">
      <selection activeCell="B66" sqref="B66"/>
    </sheetView>
  </sheetViews>
  <sheetFormatPr baseColWidth="10" defaultColWidth="11.1640625" defaultRowHeight="16" x14ac:dyDescent="0.2"/>
  <cols>
    <col min="1" max="1" width="45.6640625" style="1" bestFit="1" customWidth="1"/>
    <col min="2" max="2" width="10.83203125" style="2"/>
  </cols>
  <sheetData>
    <row r="1" spans="1:13" x14ac:dyDescent="0.2">
      <c r="A1" s="11" t="s">
        <v>391</v>
      </c>
      <c r="B1" s="12" t="s">
        <v>392</v>
      </c>
    </row>
    <row r="2" spans="1:13" x14ac:dyDescent="0.2">
      <c r="A2" s="13" t="s">
        <v>0</v>
      </c>
      <c r="B2" s="14">
        <v>27</v>
      </c>
      <c r="C2" t="s">
        <v>576</v>
      </c>
      <c r="D2">
        <v>28</v>
      </c>
      <c r="H2" t="s">
        <v>488</v>
      </c>
    </row>
    <row r="3" spans="1:13" x14ac:dyDescent="0.2">
      <c r="A3" s="13" t="s">
        <v>1</v>
      </c>
      <c r="B3" s="14">
        <v>24</v>
      </c>
      <c r="C3" t="s">
        <v>471</v>
      </c>
      <c r="D3">
        <v>24</v>
      </c>
      <c r="K3" s="26">
        <v>44910</v>
      </c>
      <c r="L3" s="26">
        <v>45092</v>
      </c>
      <c r="M3" s="26">
        <v>45200</v>
      </c>
    </row>
    <row r="4" spans="1:13" x14ac:dyDescent="0.2">
      <c r="A4" s="13" t="s">
        <v>475</v>
      </c>
      <c r="B4" s="14">
        <f>'SENN CURRENT TALLY'!B5</f>
        <v>26</v>
      </c>
      <c r="K4" s="26"/>
    </row>
    <row r="5" spans="1:13" x14ac:dyDescent="0.2">
      <c r="A5" s="13" t="s">
        <v>476</v>
      </c>
      <c r="B5" s="14">
        <v>6.1</v>
      </c>
      <c r="K5" s="26"/>
    </row>
    <row r="6" spans="1:13" x14ac:dyDescent="0.2">
      <c r="A6" s="13" t="s">
        <v>2</v>
      </c>
      <c r="B6" s="14">
        <f>'SENN CURRENT TALLY'!B6</f>
        <v>14</v>
      </c>
      <c r="H6" t="s">
        <v>489</v>
      </c>
      <c r="J6">
        <v>19.8</v>
      </c>
      <c r="K6" s="27">
        <v>20.67</v>
      </c>
      <c r="L6">
        <v>20.58</v>
      </c>
      <c r="M6" s="23">
        <v>18.399999999999999</v>
      </c>
    </row>
    <row r="7" spans="1:13" x14ac:dyDescent="0.2">
      <c r="A7" s="13" t="s">
        <v>451</v>
      </c>
      <c r="B7" s="14">
        <f>'SENN CURRENT TALLY'!B7</f>
        <v>43</v>
      </c>
    </row>
    <row r="8" spans="1:13" x14ac:dyDescent="0.2">
      <c r="A8" s="13" t="s">
        <v>766</v>
      </c>
      <c r="B8" s="14">
        <f>'SENN CURRENT TALLY'!B8</f>
        <v>32</v>
      </c>
    </row>
    <row r="9" spans="1:13" x14ac:dyDescent="0.2">
      <c r="A9" s="13" t="s">
        <v>410</v>
      </c>
      <c r="B9" s="14">
        <v>28</v>
      </c>
      <c r="C9" t="s">
        <v>448</v>
      </c>
      <c r="H9" t="s">
        <v>490</v>
      </c>
    </row>
    <row r="10" spans="1:13" x14ac:dyDescent="0.2">
      <c r="A10" s="13" t="s">
        <v>411</v>
      </c>
      <c r="B10" s="14">
        <f>'SENN CURRENT TALLY'!B9</f>
        <v>25</v>
      </c>
    </row>
    <row r="11" spans="1:13" x14ac:dyDescent="0.2">
      <c r="A11" s="13" t="s">
        <v>462</v>
      </c>
      <c r="B11" s="14">
        <f>'SENN CURRENT TALLY'!B10</f>
        <v>38</v>
      </c>
    </row>
    <row r="12" spans="1:13" x14ac:dyDescent="0.2">
      <c r="A12" s="13" t="s">
        <v>3</v>
      </c>
      <c r="B12" s="14">
        <f>'SENN CURRENT TALLY'!B11</f>
        <v>34</v>
      </c>
    </row>
    <row r="13" spans="1:13" x14ac:dyDescent="0.2">
      <c r="A13" s="13" t="s">
        <v>4</v>
      </c>
      <c r="B13" s="14">
        <v>6</v>
      </c>
    </row>
    <row r="14" spans="1:13" x14ac:dyDescent="0.2">
      <c r="A14" s="13" t="s">
        <v>5</v>
      </c>
      <c r="B14" s="14">
        <f>'SENN CURRENT TALLY'!B13</f>
        <v>36</v>
      </c>
    </row>
    <row r="15" spans="1:13" x14ac:dyDescent="0.2">
      <c r="A15" s="13" t="s">
        <v>6</v>
      </c>
      <c r="B15" s="14">
        <f>'SENN CURRENT TALLY'!B14</f>
        <v>35</v>
      </c>
    </row>
    <row r="16" spans="1:13" x14ac:dyDescent="0.2">
      <c r="A16" s="13" t="s">
        <v>7</v>
      </c>
      <c r="B16" s="14">
        <f>'SENN CURRENT TALLY'!B15</f>
        <v>11</v>
      </c>
      <c r="C16">
        <v>21</v>
      </c>
    </row>
    <row r="17" spans="1:2" x14ac:dyDescent="0.2">
      <c r="A17" s="13" t="s">
        <v>8</v>
      </c>
      <c r="B17" s="14">
        <f>'SENN CURRENT TALLY'!B16</f>
        <v>20</v>
      </c>
    </row>
    <row r="18" spans="1:2" x14ac:dyDescent="0.2">
      <c r="A18" s="13" t="s">
        <v>9</v>
      </c>
      <c r="B18" s="14">
        <v>27</v>
      </c>
    </row>
    <row r="19" spans="1:2" x14ac:dyDescent="0.2">
      <c r="A19" s="13" t="s">
        <v>10</v>
      </c>
      <c r="B19" s="14">
        <f>'SENN CURRENT TALLY'!B17</f>
        <v>22</v>
      </c>
    </row>
    <row r="20" spans="1:2" x14ac:dyDescent="0.2">
      <c r="A20" s="13" t="s">
        <v>11</v>
      </c>
      <c r="B20" s="14">
        <f>'SENN CURRENT TALLY'!B21</f>
        <v>28</v>
      </c>
    </row>
    <row r="21" spans="1:2" x14ac:dyDescent="0.2">
      <c r="A21" s="13" t="s">
        <v>457</v>
      </c>
      <c r="B21" s="14">
        <f>'SENN CURRENT TALLY'!B18</f>
        <v>25</v>
      </c>
    </row>
    <row r="22" spans="1:2" x14ac:dyDescent="0.2">
      <c r="A22" s="13" t="s">
        <v>12</v>
      </c>
      <c r="B22" s="14">
        <v>30.5</v>
      </c>
    </row>
    <row r="23" spans="1:2" x14ac:dyDescent="0.2">
      <c r="A23" s="13" t="s">
        <v>13</v>
      </c>
      <c r="B23" s="14">
        <f>'SENN CURRENT TALLY'!B20</f>
        <v>25</v>
      </c>
    </row>
    <row r="24" spans="1:2" x14ac:dyDescent="0.2">
      <c r="A24" s="13" t="s">
        <v>14</v>
      </c>
      <c r="B24" s="14">
        <f>'SENN CURRENT TALLY'!B22</f>
        <v>25</v>
      </c>
    </row>
    <row r="25" spans="1:2" x14ac:dyDescent="0.2">
      <c r="A25" s="13" t="s">
        <v>15</v>
      </c>
      <c r="B25" s="14">
        <f>'SENN CURRENT TALLY'!B23</f>
        <v>31</v>
      </c>
    </row>
    <row r="26" spans="1:2" x14ac:dyDescent="0.2">
      <c r="A26" s="13" t="s">
        <v>450</v>
      </c>
      <c r="B26" s="14">
        <v>36</v>
      </c>
    </row>
    <row r="27" spans="1:2" x14ac:dyDescent="0.2">
      <c r="A27" s="13" t="s">
        <v>16</v>
      </c>
      <c r="B27" s="14">
        <f>'SENN CURRENT TALLY'!B24</f>
        <v>24</v>
      </c>
    </row>
    <row r="28" spans="1:2" x14ac:dyDescent="0.2">
      <c r="A28" s="13" t="s">
        <v>17</v>
      </c>
      <c r="B28" s="14">
        <f>'SENN CURRENT TALLY'!B25</f>
        <v>15</v>
      </c>
    </row>
    <row r="29" spans="1:2" x14ac:dyDescent="0.2">
      <c r="A29" s="13" t="s">
        <v>460</v>
      </c>
      <c r="B29" s="14">
        <v>14</v>
      </c>
    </row>
    <row r="30" spans="1:2" x14ac:dyDescent="0.2">
      <c r="A30" s="13" t="s">
        <v>446</v>
      </c>
      <c r="B30" s="14">
        <v>70</v>
      </c>
    </row>
    <row r="31" spans="1:2" x14ac:dyDescent="0.2">
      <c r="A31" s="13" t="s">
        <v>18</v>
      </c>
      <c r="B31" s="14">
        <f>'SENN CURRENT TALLY'!B27</f>
        <v>31</v>
      </c>
    </row>
    <row r="32" spans="1:2" x14ac:dyDescent="0.2">
      <c r="A32" s="13" t="s">
        <v>19</v>
      </c>
      <c r="B32" s="14">
        <f>'SENN CURRENT TALLY'!B28</f>
        <v>31</v>
      </c>
    </row>
    <row r="33" spans="1:2" x14ac:dyDescent="0.2">
      <c r="A33" s="13" t="s">
        <v>591</v>
      </c>
      <c r="B33" s="14">
        <v>40</v>
      </c>
    </row>
    <row r="34" spans="1:2" x14ac:dyDescent="0.2">
      <c r="A34" s="13" t="s">
        <v>458</v>
      </c>
      <c r="B34" s="14">
        <v>38</v>
      </c>
    </row>
    <row r="35" spans="1:2" x14ac:dyDescent="0.2">
      <c r="A35" s="13" t="s">
        <v>437</v>
      </c>
      <c r="B35" s="14">
        <v>55</v>
      </c>
    </row>
    <row r="36" spans="1:2" x14ac:dyDescent="0.2">
      <c r="A36" s="13" t="s">
        <v>20</v>
      </c>
      <c r="B36" s="14">
        <f>'SENN CURRENT TALLY'!B29</f>
        <v>20</v>
      </c>
    </row>
    <row r="37" spans="1:2" x14ac:dyDescent="0.2">
      <c r="A37" s="13" t="s">
        <v>465</v>
      </c>
      <c r="B37" s="14">
        <v>32</v>
      </c>
    </row>
    <row r="38" spans="1:2" x14ac:dyDescent="0.2">
      <c r="A38" s="13" t="s">
        <v>21</v>
      </c>
      <c r="B38" s="14">
        <f>'SENN CURRENT TALLY'!B30</f>
        <v>32</v>
      </c>
    </row>
    <row r="39" spans="1:2" x14ac:dyDescent="0.2">
      <c r="A39" s="13" t="s">
        <v>22</v>
      </c>
      <c r="B39" s="14">
        <f>'SENN CURRENT TALLY'!B31</f>
        <v>14</v>
      </c>
    </row>
    <row r="40" spans="1:2" x14ac:dyDescent="0.2">
      <c r="A40" s="13" t="s">
        <v>23</v>
      </c>
      <c r="B40" s="14">
        <f>'SENN CURRENT TALLY'!B32</f>
        <v>38</v>
      </c>
    </row>
    <row r="41" spans="1:2" x14ac:dyDescent="0.2">
      <c r="A41" s="13" t="s">
        <v>453</v>
      </c>
      <c r="B41" s="14">
        <v>85</v>
      </c>
    </row>
    <row r="42" spans="1:2" x14ac:dyDescent="0.2">
      <c r="A42" s="13" t="s">
        <v>24</v>
      </c>
      <c r="B42" s="14">
        <f>'SENN CURRENT TALLY'!B33</f>
        <v>44</v>
      </c>
    </row>
    <row r="43" spans="1:2" x14ac:dyDescent="0.2">
      <c r="A43" s="13" t="s">
        <v>25</v>
      </c>
      <c r="B43" s="14">
        <f>'SENN CURRENT TALLY'!B34</f>
        <v>12</v>
      </c>
    </row>
    <row r="44" spans="1:2" x14ac:dyDescent="0.2">
      <c r="A44" s="13" t="s">
        <v>26</v>
      </c>
      <c r="B44" s="14">
        <v>11</v>
      </c>
    </row>
    <row r="45" spans="1:2" x14ac:dyDescent="0.2">
      <c r="A45" s="13" t="s">
        <v>27</v>
      </c>
      <c r="B45" s="14">
        <v>15.5</v>
      </c>
    </row>
    <row r="46" spans="1:2" x14ac:dyDescent="0.2">
      <c r="A46" s="13" t="s">
        <v>28</v>
      </c>
      <c r="B46" s="14">
        <f>'SENN CURRENT TALLY'!B35</f>
        <v>36</v>
      </c>
    </row>
    <row r="47" spans="1:2" x14ac:dyDescent="0.2">
      <c r="A47" s="13" t="s">
        <v>470</v>
      </c>
      <c r="B47" s="14">
        <v>25</v>
      </c>
    </row>
    <row r="48" spans="1:2" x14ac:dyDescent="0.2">
      <c r="A48" s="13" t="s">
        <v>29</v>
      </c>
      <c r="B48" s="14">
        <f>'SENN CURRENT TALLY'!E3</f>
        <v>26</v>
      </c>
    </row>
    <row r="49" spans="1:3" x14ac:dyDescent="0.2">
      <c r="A49" s="13" t="s">
        <v>30</v>
      </c>
      <c r="B49" s="14">
        <v>18</v>
      </c>
    </row>
    <row r="50" spans="1:3" x14ac:dyDescent="0.2">
      <c r="A50" s="13" t="s">
        <v>31</v>
      </c>
      <c r="B50" s="14">
        <f>'SENN CURRENT TALLY'!E5</f>
        <v>36</v>
      </c>
      <c r="C50" t="s">
        <v>577</v>
      </c>
    </row>
    <row r="51" spans="1:3" x14ac:dyDescent="0.2">
      <c r="A51" s="13" t="s">
        <v>32</v>
      </c>
      <c r="B51" s="14">
        <v>22</v>
      </c>
    </row>
    <row r="52" spans="1:3" x14ac:dyDescent="0.2">
      <c r="A52" s="13" t="s">
        <v>459</v>
      </c>
      <c r="B52" s="14">
        <v>65</v>
      </c>
    </row>
    <row r="53" spans="1:3" x14ac:dyDescent="0.2">
      <c r="A53" s="13" t="s">
        <v>419</v>
      </c>
      <c r="B53" s="14">
        <v>40</v>
      </c>
    </row>
    <row r="54" spans="1:3" x14ac:dyDescent="0.2">
      <c r="A54" s="13" t="s">
        <v>33</v>
      </c>
      <c r="B54" s="14">
        <f>'SENN CURRENT TALLY'!E7</f>
        <v>27</v>
      </c>
    </row>
    <row r="55" spans="1:3" x14ac:dyDescent="0.2">
      <c r="A55" s="13" t="s">
        <v>34</v>
      </c>
      <c r="B55" s="14">
        <v>48</v>
      </c>
    </row>
    <row r="56" spans="1:3" x14ac:dyDescent="0.2">
      <c r="A56" s="13" t="s">
        <v>35</v>
      </c>
      <c r="B56" s="14">
        <f>'SENN CURRENT TALLY'!E8</f>
        <v>48</v>
      </c>
    </row>
    <row r="57" spans="1:3" x14ac:dyDescent="0.2">
      <c r="A57" s="13" t="s">
        <v>36</v>
      </c>
      <c r="B57" s="14">
        <f>'SENN CURRENT TALLY'!E9</f>
        <v>18</v>
      </c>
    </row>
    <row r="58" spans="1:3" x14ac:dyDescent="0.2">
      <c r="A58" s="13" t="s">
        <v>37</v>
      </c>
      <c r="B58" s="14">
        <f>'SENN CURRENT TALLY'!E10</f>
        <v>34</v>
      </c>
    </row>
    <row r="59" spans="1:3" x14ac:dyDescent="0.2">
      <c r="A59" s="13" t="s">
        <v>38</v>
      </c>
      <c r="B59" s="14">
        <f>'SENN CURRENT TALLY'!E11</f>
        <v>34</v>
      </c>
    </row>
    <row r="60" spans="1:3" x14ac:dyDescent="0.2">
      <c r="A60" s="13" t="s">
        <v>39</v>
      </c>
      <c r="B60" s="14">
        <f>'SENN CURRENT TALLY'!E12</f>
        <v>18.5</v>
      </c>
    </row>
    <row r="61" spans="1:3" x14ac:dyDescent="0.2">
      <c r="A61" s="13" t="s">
        <v>40</v>
      </c>
      <c r="B61" s="14">
        <f>'SENN CURRENT TALLY'!E14</f>
        <v>20</v>
      </c>
    </row>
    <row r="62" spans="1:3" x14ac:dyDescent="0.2">
      <c r="A62" s="13" t="s">
        <v>41</v>
      </c>
      <c r="B62" s="14">
        <f>'SENN CURRENT TALLY'!E16</f>
        <v>24</v>
      </c>
    </row>
    <row r="63" spans="1:3" x14ac:dyDescent="0.2">
      <c r="A63" s="13" t="s">
        <v>42</v>
      </c>
      <c r="B63" s="14">
        <f>'SENN CURRENT TALLY'!E17</f>
        <v>14</v>
      </c>
    </row>
    <row r="64" spans="1:3" x14ac:dyDescent="0.2">
      <c r="A64" s="13" t="s">
        <v>582</v>
      </c>
      <c r="B64" s="14">
        <v>29</v>
      </c>
    </row>
    <row r="65" spans="1:2" x14ac:dyDescent="0.2">
      <c r="A65" s="13" t="s">
        <v>48</v>
      </c>
      <c r="B65" s="14">
        <v>35</v>
      </c>
    </row>
    <row r="66" spans="1:2" x14ac:dyDescent="0.2">
      <c r="A66" s="13" t="s">
        <v>49</v>
      </c>
      <c r="B66" s="14">
        <f>'SENN CURRENT TALLY'!E19</f>
        <v>29</v>
      </c>
    </row>
    <row r="67" spans="1:2" x14ac:dyDescent="0.2">
      <c r="A67" s="13" t="s">
        <v>50</v>
      </c>
      <c r="B67" s="14">
        <f>'SENN CURRENT TALLY'!E20</f>
        <v>41</v>
      </c>
    </row>
    <row r="68" spans="1:2" x14ac:dyDescent="0.2">
      <c r="A68" s="13" t="s">
        <v>51</v>
      </c>
      <c r="B68" s="14">
        <f>'SENN CURRENT TALLY'!E21</f>
        <v>21</v>
      </c>
    </row>
    <row r="69" spans="1:2" x14ac:dyDescent="0.2">
      <c r="A69" s="13" t="s">
        <v>52</v>
      </c>
      <c r="B69" s="14">
        <f>'SENN CURRENT TALLY'!E22</f>
        <v>18</v>
      </c>
    </row>
    <row r="70" spans="1:2" x14ac:dyDescent="0.2">
      <c r="A70" s="13" t="s">
        <v>772</v>
      </c>
      <c r="B70" s="14">
        <f>'SENN CURRENT TALLY'!E23</f>
        <v>28</v>
      </c>
    </row>
    <row r="71" spans="1:2" x14ac:dyDescent="0.2">
      <c r="A71" s="13" t="s">
        <v>53</v>
      </c>
      <c r="B71" s="14">
        <f>'SENN CURRENT TALLY'!E24</f>
        <v>35</v>
      </c>
    </row>
    <row r="72" spans="1:2" x14ac:dyDescent="0.2">
      <c r="A72" s="13" t="s">
        <v>54</v>
      </c>
      <c r="B72" s="14">
        <f>'SENN CURRENT TALLY'!E25</f>
        <v>16</v>
      </c>
    </row>
    <row r="73" spans="1:2" x14ac:dyDescent="0.2">
      <c r="A73" s="13" t="s">
        <v>55</v>
      </c>
      <c r="B73" s="14">
        <f>'SENN CURRENT TALLY'!E26</f>
        <v>35</v>
      </c>
    </row>
    <row r="74" spans="1:2" x14ac:dyDescent="0.2">
      <c r="A74" s="13" t="s">
        <v>56</v>
      </c>
      <c r="B74" s="14">
        <v>34</v>
      </c>
    </row>
    <row r="75" spans="1:2" x14ac:dyDescent="0.2">
      <c r="A75" s="13" t="s">
        <v>58</v>
      </c>
      <c r="B75" s="14">
        <f>'SENN CURRENT TALLY'!E28</f>
        <v>15</v>
      </c>
    </row>
    <row r="76" spans="1:2" x14ac:dyDescent="0.2">
      <c r="A76" s="13" t="s">
        <v>589</v>
      </c>
      <c r="B76" s="14">
        <v>24</v>
      </c>
    </row>
    <row r="77" spans="1:2" x14ac:dyDescent="0.2">
      <c r="A77" s="13" t="s">
        <v>57</v>
      </c>
      <c r="B77" s="14">
        <f>'SENN CURRENT TALLY'!E29</f>
        <v>32</v>
      </c>
    </row>
    <row r="78" spans="1:2" x14ac:dyDescent="0.2">
      <c r="A78" s="13" t="s">
        <v>46</v>
      </c>
      <c r="B78" s="14">
        <f>'SENN CURRENT TALLY'!E30</f>
        <v>15</v>
      </c>
    </row>
    <row r="79" spans="1:2" x14ac:dyDescent="0.2">
      <c r="A79" s="13" t="s">
        <v>45</v>
      </c>
      <c r="B79" s="14">
        <f>'SENN CURRENT TALLY'!E31</f>
        <v>15</v>
      </c>
    </row>
    <row r="80" spans="1:2" x14ac:dyDescent="0.2">
      <c r="A80" s="13" t="s">
        <v>44</v>
      </c>
      <c r="B80" s="14">
        <f>'SENN CURRENT TALLY'!E32</f>
        <v>13</v>
      </c>
    </row>
    <row r="81" spans="1:2" x14ac:dyDescent="0.2">
      <c r="A81" s="13" t="s">
        <v>43</v>
      </c>
      <c r="B81" s="14">
        <f>'SENN CURRENT TALLY'!E33</f>
        <v>20</v>
      </c>
    </row>
    <row r="82" spans="1:2" x14ac:dyDescent="0.2">
      <c r="A82" s="13" t="s">
        <v>420</v>
      </c>
      <c r="B82" s="14">
        <v>34</v>
      </c>
    </row>
    <row r="83" spans="1:2" x14ac:dyDescent="0.2">
      <c r="A83" s="13" t="s">
        <v>47</v>
      </c>
      <c r="B83" s="14">
        <f>'SENN CURRENT TALLY'!E34</f>
        <v>18</v>
      </c>
    </row>
    <row r="84" spans="1:2" x14ac:dyDescent="0.2">
      <c r="A84" s="13" t="s">
        <v>441</v>
      </c>
      <c r="B84" s="14">
        <v>55</v>
      </c>
    </row>
    <row r="85" spans="1:2" x14ac:dyDescent="0.2">
      <c r="A85" s="13" t="s">
        <v>59</v>
      </c>
      <c r="B85" s="14">
        <f>'SENN CURRENT TALLY'!E35</f>
        <v>8</v>
      </c>
    </row>
    <row r="86" spans="1:2" x14ac:dyDescent="0.2">
      <c r="A86" s="15"/>
      <c r="B86" s="8"/>
    </row>
    <row r="87" spans="1:2" x14ac:dyDescent="0.2">
      <c r="A87" s="15" t="s">
        <v>593</v>
      </c>
      <c r="B87" s="8">
        <v>27</v>
      </c>
    </row>
    <row r="88" spans="1:2" x14ac:dyDescent="0.2">
      <c r="A88" s="15" t="s">
        <v>594</v>
      </c>
      <c r="B88" s="8">
        <f>SUM((B81/20)*5)+((B49/35)*5)+((B37/10)*1)+((B26/12)*1)</f>
        <v>13.771428571428572</v>
      </c>
    </row>
    <row r="89" spans="1:2" x14ac:dyDescent="0.2">
      <c r="A89" s="15" t="s">
        <v>773</v>
      </c>
      <c r="B89" s="8">
        <f>(SUM(B19/18,B31/18,B36/15,B60/10))</f>
        <v>6.1277777777777782</v>
      </c>
    </row>
    <row r="90" spans="1:2" x14ac:dyDescent="0.2">
      <c r="A90" s="15"/>
      <c r="B90" s="8"/>
    </row>
    <row r="91" spans="1:2" x14ac:dyDescent="0.2">
      <c r="A91" s="15"/>
      <c r="B91" s="8"/>
    </row>
    <row r="92" spans="1:2" x14ac:dyDescent="0.2">
      <c r="A92" s="15"/>
      <c r="B92" s="8"/>
    </row>
    <row r="93" spans="1:2" x14ac:dyDescent="0.2">
      <c r="A93" s="15"/>
      <c r="B93" s="8"/>
    </row>
    <row r="94" spans="1:2" x14ac:dyDescent="0.2">
      <c r="A94" s="15"/>
      <c r="B94" s="8"/>
    </row>
    <row r="95" spans="1:2" x14ac:dyDescent="0.2">
      <c r="A95" s="15"/>
      <c r="B95" s="8"/>
    </row>
    <row r="96" spans="1:2" x14ac:dyDescent="0.2">
      <c r="A96" s="15"/>
      <c r="B96" s="8"/>
    </row>
    <row r="97" spans="1:2" x14ac:dyDescent="0.2">
      <c r="A97" s="15"/>
      <c r="B97" s="8"/>
    </row>
    <row r="98" spans="1:2" x14ac:dyDescent="0.2">
      <c r="A98" s="15"/>
      <c r="B98" s="8"/>
    </row>
    <row r="99" spans="1:2" x14ac:dyDescent="0.2">
      <c r="A99" s="15"/>
      <c r="B99" s="8"/>
    </row>
    <row r="100" spans="1:2" x14ac:dyDescent="0.2">
      <c r="A100" s="15"/>
      <c r="B100" s="8"/>
    </row>
    <row r="101" spans="1:2" x14ac:dyDescent="0.2">
      <c r="A101" s="15"/>
      <c r="B101" s="8"/>
    </row>
    <row r="102" spans="1:2" x14ac:dyDescent="0.2">
      <c r="A102" s="15"/>
      <c r="B102" s="8"/>
    </row>
    <row r="103" spans="1:2" x14ac:dyDescent="0.2">
      <c r="A103" s="15"/>
      <c r="B103" s="8"/>
    </row>
    <row r="104" spans="1:2" x14ac:dyDescent="0.2">
      <c r="A104" s="15"/>
      <c r="B104" s="8"/>
    </row>
    <row r="105" spans="1:2" x14ac:dyDescent="0.2">
      <c r="A105" s="15"/>
      <c r="B105" s="8"/>
    </row>
    <row r="106" spans="1:2" x14ac:dyDescent="0.2">
      <c r="A106" s="15"/>
      <c r="B106" s="8"/>
    </row>
    <row r="107" spans="1:2" x14ac:dyDescent="0.2">
      <c r="A107" s="15"/>
      <c r="B107" s="8"/>
    </row>
    <row r="108" spans="1:2" x14ac:dyDescent="0.2">
      <c r="A108" s="15"/>
      <c r="B108" s="8"/>
    </row>
    <row r="109" spans="1:2" x14ac:dyDescent="0.2">
      <c r="A109" s="15"/>
      <c r="B109" s="8"/>
    </row>
    <row r="110" spans="1:2" x14ac:dyDescent="0.2">
      <c r="A110" s="15"/>
      <c r="B110" s="8"/>
    </row>
    <row r="111" spans="1:2" x14ac:dyDescent="0.2">
      <c r="A111" s="15"/>
      <c r="B111" s="8"/>
    </row>
    <row r="112" spans="1:2" x14ac:dyDescent="0.2">
      <c r="A112" s="15"/>
      <c r="B112" s="8"/>
    </row>
    <row r="113" spans="1:2" x14ac:dyDescent="0.2">
      <c r="A113" s="15"/>
      <c r="B113" s="8"/>
    </row>
    <row r="114" spans="1:2" x14ac:dyDescent="0.2">
      <c r="A114" s="15"/>
      <c r="B114" s="8"/>
    </row>
    <row r="115" spans="1:2" x14ac:dyDescent="0.2">
      <c r="A115" s="15"/>
      <c r="B115" s="8"/>
    </row>
    <row r="116" spans="1:2" x14ac:dyDescent="0.2">
      <c r="A116" s="15"/>
      <c r="B116" s="8"/>
    </row>
    <row r="117" spans="1:2" x14ac:dyDescent="0.2">
      <c r="A117" s="15"/>
      <c r="B117" s="8"/>
    </row>
    <row r="118" spans="1:2" x14ac:dyDescent="0.2">
      <c r="A118" s="15"/>
      <c r="B118" s="8"/>
    </row>
    <row r="119" spans="1:2" x14ac:dyDescent="0.2">
      <c r="A119" s="15"/>
      <c r="B119" s="8"/>
    </row>
    <row r="120" spans="1:2" x14ac:dyDescent="0.2">
      <c r="A120" s="15"/>
      <c r="B120" s="8"/>
    </row>
    <row r="121" spans="1:2" x14ac:dyDescent="0.2">
      <c r="A121" s="15"/>
      <c r="B121" s="8"/>
    </row>
    <row r="122" spans="1:2" x14ac:dyDescent="0.2">
      <c r="A122" s="15"/>
      <c r="B122" s="8"/>
    </row>
    <row r="123" spans="1:2" x14ac:dyDescent="0.2">
      <c r="A123" s="15"/>
      <c r="B123" s="8"/>
    </row>
    <row r="124" spans="1:2" x14ac:dyDescent="0.2">
      <c r="A124" s="15"/>
      <c r="B124" s="8"/>
    </row>
    <row r="125" spans="1:2" x14ac:dyDescent="0.2">
      <c r="A125" s="15"/>
      <c r="B125" s="8"/>
    </row>
    <row r="126" spans="1:2" x14ac:dyDescent="0.2">
      <c r="A126" s="15"/>
      <c r="B126" s="8"/>
    </row>
    <row r="127" spans="1:2" x14ac:dyDescent="0.2">
      <c r="A127" s="15"/>
      <c r="B127" s="8"/>
    </row>
    <row r="128" spans="1:2" x14ac:dyDescent="0.2">
      <c r="A128" s="15"/>
      <c r="B128" s="8"/>
    </row>
    <row r="129" spans="1:2" x14ac:dyDescent="0.2">
      <c r="A129" s="15"/>
      <c r="B129" s="8"/>
    </row>
    <row r="130" spans="1:2" x14ac:dyDescent="0.2">
      <c r="A130" s="15"/>
      <c r="B130" s="8"/>
    </row>
    <row r="131" spans="1:2" x14ac:dyDescent="0.2">
      <c r="A131" s="15"/>
      <c r="B131" s="8"/>
    </row>
    <row r="132" spans="1:2" x14ac:dyDescent="0.2">
      <c r="A132" s="15"/>
      <c r="B132" s="8"/>
    </row>
    <row r="133" spans="1:2" x14ac:dyDescent="0.2">
      <c r="A133" s="15"/>
      <c r="B133" s="8"/>
    </row>
    <row r="134" spans="1:2" x14ac:dyDescent="0.2">
      <c r="A134" s="15"/>
      <c r="B134" s="8"/>
    </row>
    <row r="135" spans="1:2" x14ac:dyDescent="0.2">
      <c r="A135" s="15"/>
      <c r="B135" s="8"/>
    </row>
    <row r="136" spans="1:2" x14ac:dyDescent="0.2">
      <c r="A136" s="15"/>
      <c r="B136" s="8"/>
    </row>
    <row r="137" spans="1:2" x14ac:dyDescent="0.2">
      <c r="A137" s="15"/>
      <c r="B137" s="8"/>
    </row>
    <row r="138" spans="1:2" x14ac:dyDescent="0.2">
      <c r="A138" s="15"/>
      <c r="B138" s="8"/>
    </row>
    <row r="139" spans="1:2" x14ac:dyDescent="0.2">
      <c r="A139" s="15"/>
      <c r="B139" s="8"/>
    </row>
    <row r="140" spans="1:2" x14ac:dyDescent="0.2">
      <c r="A140" s="15"/>
      <c r="B140" s="8"/>
    </row>
    <row r="141" spans="1:2" x14ac:dyDescent="0.2">
      <c r="A141" s="15"/>
      <c r="B141" s="8"/>
    </row>
    <row r="142" spans="1:2" x14ac:dyDescent="0.2">
      <c r="A142" s="15"/>
      <c r="B142" s="8"/>
    </row>
    <row r="143" spans="1:2" x14ac:dyDescent="0.2">
      <c r="A143" s="15"/>
      <c r="B143" s="8"/>
    </row>
    <row r="144" spans="1:2" x14ac:dyDescent="0.2">
      <c r="A144" s="15"/>
      <c r="B144" s="8"/>
    </row>
    <row r="145" spans="1:2" x14ac:dyDescent="0.2">
      <c r="A145" s="15"/>
      <c r="B145" s="8"/>
    </row>
    <row r="146" spans="1:2" x14ac:dyDescent="0.2">
      <c r="A146" s="15"/>
      <c r="B146" s="8"/>
    </row>
    <row r="147" spans="1:2" x14ac:dyDescent="0.2">
      <c r="A147" s="15"/>
      <c r="B147" s="8"/>
    </row>
    <row r="148" spans="1:2" x14ac:dyDescent="0.2">
      <c r="A148" s="15"/>
      <c r="B148" s="8"/>
    </row>
    <row r="149" spans="1:2" x14ac:dyDescent="0.2">
      <c r="A149" s="15"/>
      <c r="B149" s="8"/>
    </row>
    <row r="150" spans="1:2" x14ac:dyDescent="0.2">
      <c r="A150" s="15"/>
      <c r="B150" s="8"/>
    </row>
    <row r="151" spans="1:2" x14ac:dyDescent="0.2">
      <c r="A151" s="15"/>
      <c r="B151" s="8"/>
    </row>
    <row r="152" spans="1:2" x14ac:dyDescent="0.2">
      <c r="A152" s="15"/>
      <c r="B152" s="8"/>
    </row>
    <row r="153" spans="1:2" x14ac:dyDescent="0.2">
      <c r="A153" s="15"/>
      <c r="B153" s="8"/>
    </row>
    <row r="154" spans="1:2" x14ac:dyDescent="0.2">
      <c r="A154" s="15"/>
      <c r="B154" s="8"/>
    </row>
    <row r="155" spans="1:2" x14ac:dyDescent="0.2">
      <c r="A155" s="15"/>
      <c r="B155" s="8"/>
    </row>
    <row r="156" spans="1:2" x14ac:dyDescent="0.2">
      <c r="A156" s="15"/>
      <c r="B156" s="8"/>
    </row>
    <row r="157" spans="1:2" x14ac:dyDescent="0.2">
      <c r="A157" s="15"/>
      <c r="B157" s="8"/>
    </row>
    <row r="158" spans="1:2" x14ac:dyDescent="0.2">
      <c r="A158" s="15"/>
      <c r="B158" s="8"/>
    </row>
    <row r="159" spans="1:2" x14ac:dyDescent="0.2">
      <c r="A159" s="15"/>
      <c r="B159" s="8"/>
    </row>
    <row r="160" spans="1:2" x14ac:dyDescent="0.2">
      <c r="A160" s="15"/>
      <c r="B160" s="8"/>
    </row>
    <row r="161" spans="1:2" x14ac:dyDescent="0.2">
      <c r="A161" s="15"/>
      <c r="B161" s="8"/>
    </row>
    <row r="162" spans="1:2" x14ac:dyDescent="0.2">
      <c r="A162" s="15"/>
      <c r="B162" s="8"/>
    </row>
    <row r="163" spans="1:2" x14ac:dyDescent="0.2">
      <c r="A163" s="15"/>
      <c r="B163" s="8"/>
    </row>
    <row r="164" spans="1:2" x14ac:dyDescent="0.2">
      <c r="A164" s="15"/>
      <c r="B164" s="8"/>
    </row>
    <row r="165" spans="1:2" x14ac:dyDescent="0.2">
      <c r="A165" s="15"/>
      <c r="B165" s="8"/>
    </row>
    <row r="166" spans="1:2" x14ac:dyDescent="0.2">
      <c r="A166" s="15"/>
      <c r="B166" s="8"/>
    </row>
    <row r="167" spans="1:2" x14ac:dyDescent="0.2">
      <c r="A167" s="15"/>
      <c r="B167" s="8"/>
    </row>
    <row r="168" spans="1:2" x14ac:dyDescent="0.2">
      <c r="A168" s="15"/>
      <c r="B168" s="8"/>
    </row>
    <row r="169" spans="1:2" x14ac:dyDescent="0.2">
      <c r="A169" s="15"/>
      <c r="B169" s="8"/>
    </row>
    <row r="170" spans="1:2" x14ac:dyDescent="0.2">
      <c r="A170" s="15"/>
      <c r="B170" s="8"/>
    </row>
    <row r="171" spans="1:2" x14ac:dyDescent="0.2">
      <c r="A171" s="15"/>
      <c r="B171" s="8"/>
    </row>
    <row r="172" spans="1:2" x14ac:dyDescent="0.2">
      <c r="A172" s="15"/>
      <c r="B172" s="8"/>
    </row>
    <row r="173" spans="1:2" x14ac:dyDescent="0.2">
      <c r="A173" s="15"/>
      <c r="B173" s="8"/>
    </row>
    <row r="174" spans="1:2" x14ac:dyDescent="0.2">
      <c r="A174" s="15"/>
      <c r="B174" s="8"/>
    </row>
    <row r="175" spans="1:2" x14ac:dyDescent="0.2">
      <c r="A175" s="15"/>
      <c r="B175" s="8"/>
    </row>
    <row r="176" spans="1:2" x14ac:dyDescent="0.2">
      <c r="A176" s="15"/>
      <c r="B176" s="8"/>
    </row>
    <row r="177" spans="1:2" x14ac:dyDescent="0.2">
      <c r="A177" s="15"/>
      <c r="B177" s="8"/>
    </row>
    <row r="178" spans="1:2" x14ac:dyDescent="0.2">
      <c r="A178" s="15"/>
      <c r="B178" s="8"/>
    </row>
    <row r="179" spans="1:2" x14ac:dyDescent="0.2">
      <c r="A179" s="15"/>
      <c r="B179" s="8"/>
    </row>
    <row r="180" spans="1:2" x14ac:dyDescent="0.2">
      <c r="A180" s="15"/>
      <c r="B180" s="8"/>
    </row>
    <row r="181" spans="1:2" x14ac:dyDescent="0.2">
      <c r="A181" s="15"/>
      <c r="B181" s="8"/>
    </row>
    <row r="182" spans="1:2" x14ac:dyDescent="0.2">
      <c r="A182" s="15"/>
      <c r="B182" s="8"/>
    </row>
    <row r="183" spans="1:2" x14ac:dyDescent="0.2">
      <c r="A183" s="15"/>
      <c r="B183" s="8"/>
    </row>
    <row r="184" spans="1:2" x14ac:dyDescent="0.2">
      <c r="A184" s="15"/>
      <c r="B184" s="8"/>
    </row>
    <row r="185" spans="1:2" x14ac:dyDescent="0.2">
      <c r="A185" s="15"/>
      <c r="B185" s="8"/>
    </row>
    <row r="186" spans="1:2" x14ac:dyDescent="0.2">
      <c r="A186" s="15"/>
      <c r="B186" s="8"/>
    </row>
    <row r="187" spans="1:2" x14ac:dyDescent="0.2">
      <c r="A187" s="15"/>
      <c r="B187" s="8"/>
    </row>
    <row r="188" spans="1:2" x14ac:dyDescent="0.2">
      <c r="A188" s="15"/>
      <c r="B188" s="8"/>
    </row>
    <row r="189" spans="1:2" x14ac:dyDescent="0.2">
      <c r="A189" s="15"/>
      <c r="B189" s="8"/>
    </row>
    <row r="190" spans="1:2" x14ac:dyDescent="0.2">
      <c r="A190" s="15"/>
      <c r="B190" s="8"/>
    </row>
    <row r="191" spans="1:2" x14ac:dyDescent="0.2">
      <c r="A191" s="15"/>
      <c r="B191" s="8"/>
    </row>
    <row r="192" spans="1:2" x14ac:dyDescent="0.2">
      <c r="A192" s="15"/>
      <c r="B192" s="8"/>
    </row>
    <row r="193" spans="1:2" x14ac:dyDescent="0.2">
      <c r="A193" s="15"/>
      <c r="B193" s="8"/>
    </row>
    <row r="194" spans="1:2" x14ac:dyDescent="0.2">
      <c r="A194" s="15"/>
      <c r="B194" s="8"/>
    </row>
    <row r="195" spans="1:2" x14ac:dyDescent="0.2">
      <c r="A195" s="15"/>
      <c r="B195" s="8"/>
    </row>
    <row r="196" spans="1:2" x14ac:dyDescent="0.2">
      <c r="A196" s="15"/>
      <c r="B196" s="8"/>
    </row>
    <row r="197" spans="1:2" x14ac:dyDescent="0.2">
      <c r="A197" s="15"/>
      <c r="B197" s="8"/>
    </row>
    <row r="198" spans="1:2" x14ac:dyDescent="0.2">
      <c r="A198" s="15"/>
      <c r="B198" s="8"/>
    </row>
    <row r="199" spans="1:2" x14ac:dyDescent="0.2">
      <c r="A199" s="15"/>
      <c r="B199" s="8"/>
    </row>
    <row r="200" spans="1:2" x14ac:dyDescent="0.2">
      <c r="A200" s="15"/>
      <c r="B200" s="8"/>
    </row>
    <row r="201" spans="1:2" x14ac:dyDescent="0.2">
      <c r="A201" s="15"/>
      <c r="B201" s="8"/>
    </row>
    <row r="202" spans="1:2" x14ac:dyDescent="0.2">
      <c r="A202" s="15"/>
      <c r="B202" s="8"/>
    </row>
    <row r="203" spans="1:2" x14ac:dyDescent="0.2">
      <c r="A203" s="15"/>
      <c r="B203" s="8"/>
    </row>
    <row r="204" spans="1:2" x14ac:dyDescent="0.2">
      <c r="A204" s="15"/>
      <c r="B204" s="8"/>
    </row>
    <row r="205" spans="1:2" x14ac:dyDescent="0.2">
      <c r="A205" s="15"/>
      <c r="B205" s="8"/>
    </row>
    <row r="206" spans="1:2" x14ac:dyDescent="0.2">
      <c r="A206" s="15"/>
      <c r="B206" s="8"/>
    </row>
    <row r="207" spans="1:2" x14ac:dyDescent="0.2">
      <c r="A207" s="15"/>
      <c r="B207" s="8"/>
    </row>
    <row r="208" spans="1:2" x14ac:dyDescent="0.2">
      <c r="A208" s="15"/>
      <c r="B208" s="8"/>
    </row>
    <row r="209" spans="1:2" x14ac:dyDescent="0.2">
      <c r="A209" s="15"/>
      <c r="B209" s="8"/>
    </row>
    <row r="210" spans="1:2" x14ac:dyDescent="0.2">
      <c r="A210" s="15"/>
      <c r="B210" s="8"/>
    </row>
    <row r="211" spans="1:2" x14ac:dyDescent="0.2">
      <c r="A211" s="15"/>
      <c r="B211" s="8"/>
    </row>
    <row r="212" spans="1:2" x14ac:dyDescent="0.2">
      <c r="A212" s="15"/>
      <c r="B212" s="8"/>
    </row>
    <row r="213" spans="1:2" x14ac:dyDescent="0.2">
      <c r="A213" s="15"/>
      <c r="B213" s="8"/>
    </row>
    <row r="214" spans="1:2" x14ac:dyDescent="0.2">
      <c r="A214" s="15"/>
      <c r="B214" s="8"/>
    </row>
    <row r="215" spans="1:2" x14ac:dyDescent="0.2">
      <c r="A215" s="15"/>
      <c r="B215" s="8"/>
    </row>
    <row r="216" spans="1:2" x14ac:dyDescent="0.2">
      <c r="A216" s="15"/>
      <c r="B216" s="8"/>
    </row>
    <row r="217" spans="1:2" x14ac:dyDescent="0.2">
      <c r="A217" s="15"/>
      <c r="B217" s="8"/>
    </row>
    <row r="218" spans="1:2" x14ac:dyDescent="0.2">
      <c r="A218" s="15"/>
      <c r="B218" s="8"/>
    </row>
    <row r="219" spans="1:2" x14ac:dyDescent="0.2">
      <c r="A219" s="15"/>
      <c r="B219" s="8"/>
    </row>
    <row r="220" spans="1:2" x14ac:dyDescent="0.2">
      <c r="A220" s="15"/>
      <c r="B220" s="8"/>
    </row>
    <row r="221" spans="1:2" x14ac:dyDescent="0.2">
      <c r="A221" s="15"/>
      <c r="B221" s="8"/>
    </row>
    <row r="222" spans="1:2" x14ac:dyDescent="0.2">
      <c r="A222" s="15"/>
      <c r="B222" s="8"/>
    </row>
    <row r="223" spans="1:2" x14ac:dyDescent="0.2">
      <c r="A223" s="15"/>
      <c r="B223" s="8"/>
    </row>
    <row r="224" spans="1:2" x14ac:dyDescent="0.2">
      <c r="A224" s="15"/>
      <c r="B224" s="8"/>
    </row>
    <row r="225" spans="1:2" x14ac:dyDescent="0.2">
      <c r="A225" s="15"/>
      <c r="B225" s="8"/>
    </row>
    <row r="226" spans="1:2" x14ac:dyDescent="0.2">
      <c r="A226" s="15"/>
      <c r="B226" s="8"/>
    </row>
    <row r="227" spans="1:2" x14ac:dyDescent="0.2">
      <c r="A227" s="15"/>
      <c r="B227" s="8"/>
    </row>
    <row r="228" spans="1:2" x14ac:dyDescent="0.2">
      <c r="A228" s="15"/>
      <c r="B228" s="8"/>
    </row>
    <row r="229" spans="1:2" x14ac:dyDescent="0.2">
      <c r="A229" s="15"/>
      <c r="B229" s="8"/>
    </row>
    <row r="230" spans="1:2" x14ac:dyDescent="0.2">
      <c r="A230" s="15"/>
      <c r="B230" s="8"/>
    </row>
    <row r="231" spans="1:2" x14ac:dyDescent="0.2">
      <c r="A231" s="15"/>
      <c r="B231" s="8"/>
    </row>
    <row r="232" spans="1:2" x14ac:dyDescent="0.2">
      <c r="A232" s="15"/>
      <c r="B232" s="8"/>
    </row>
    <row r="233" spans="1:2" x14ac:dyDescent="0.2">
      <c r="A233" s="15"/>
      <c r="B233" s="8"/>
    </row>
    <row r="234" spans="1:2" x14ac:dyDescent="0.2">
      <c r="A234" s="15"/>
      <c r="B234" s="8"/>
    </row>
    <row r="235" spans="1:2" x14ac:dyDescent="0.2">
      <c r="A235" s="15"/>
      <c r="B235" s="8"/>
    </row>
    <row r="236" spans="1:2" x14ac:dyDescent="0.2">
      <c r="A236" s="15"/>
      <c r="B236" s="8"/>
    </row>
    <row r="237" spans="1:2" x14ac:dyDescent="0.2">
      <c r="A237" s="15"/>
      <c r="B237" s="8"/>
    </row>
    <row r="238" spans="1:2" x14ac:dyDescent="0.2">
      <c r="A238" s="15"/>
      <c r="B238" s="8"/>
    </row>
    <row r="239" spans="1:2" x14ac:dyDescent="0.2">
      <c r="A239" s="15"/>
      <c r="B239" s="8"/>
    </row>
    <row r="240" spans="1:2" x14ac:dyDescent="0.2">
      <c r="A240" s="15"/>
      <c r="B240" s="8"/>
    </row>
    <row r="241" spans="1:2" x14ac:dyDescent="0.2">
      <c r="A241" s="15"/>
      <c r="B241" s="8"/>
    </row>
    <row r="242" spans="1:2" x14ac:dyDescent="0.2">
      <c r="A242" s="15"/>
      <c r="B242" s="8"/>
    </row>
    <row r="243" spans="1:2" x14ac:dyDescent="0.2">
      <c r="A243" s="15"/>
      <c r="B243" s="8"/>
    </row>
    <row r="244" spans="1:2" x14ac:dyDescent="0.2">
      <c r="A244" s="15"/>
      <c r="B244" s="8"/>
    </row>
    <row r="245" spans="1:2" x14ac:dyDescent="0.2">
      <c r="A245" s="15"/>
      <c r="B245" s="8"/>
    </row>
    <row r="246" spans="1:2" x14ac:dyDescent="0.2">
      <c r="A246" s="15"/>
      <c r="B246" s="8"/>
    </row>
    <row r="247" spans="1:2" x14ac:dyDescent="0.2">
      <c r="A247" s="15"/>
      <c r="B247" s="8"/>
    </row>
    <row r="248" spans="1:2" x14ac:dyDescent="0.2">
      <c r="A248" s="15"/>
      <c r="B248" s="8"/>
    </row>
    <row r="249" spans="1:2" x14ac:dyDescent="0.2">
      <c r="A249" s="15"/>
      <c r="B249" s="8"/>
    </row>
    <row r="250" spans="1:2" x14ac:dyDescent="0.2">
      <c r="A250" s="15"/>
      <c r="B250" s="8"/>
    </row>
    <row r="251" spans="1:2" x14ac:dyDescent="0.2">
      <c r="A251" s="15"/>
      <c r="B251" s="8"/>
    </row>
    <row r="252" spans="1:2" x14ac:dyDescent="0.2">
      <c r="A252" s="15"/>
      <c r="B252" s="8"/>
    </row>
    <row r="253" spans="1:2" x14ac:dyDescent="0.2">
      <c r="A253" s="15"/>
      <c r="B253" s="8"/>
    </row>
    <row r="254" spans="1:2" x14ac:dyDescent="0.2">
      <c r="A254" s="15"/>
      <c r="B254" s="8"/>
    </row>
    <row r="255" spans="1:2" x14ac:dyDescent="0.2">
      <c r="A255" s="15"/>
      <c r="B255" s="8"/>
    </row>
    <row r="256" spans="1:2" x14ac:dyDescent="0.2">
      <c r="A256" s="15"/>
      <c r="B256" s="8"/>
    </row>
    <row r="257" spans="1:2" x14ac:dyDescent="0.2">
      <c r="A257" s="15"/>
      <c r="B257" s="8"/>
    </row>
    <row r="258" spans="1:2" x14ac:dyDescent="0.2">
      <c r="A258" s="15"/>
      <c r="B258" s="8"/>
    </row>
    <row r="259" spans="1:2" x14ac:dyDescent="0.2">
      <c r="A259" s="15"/>
      <c r="B259" s="8"/>
    </row>
    <row r="260" spans="1:2" x14ac:dyDescent="0.2">
      <c r="A260" s="15"/>
      <c r="B260" s="8"/>
    </row>
    <row r="261" spans="1:2" x14ac:dyDescent="0.2">
      <c r="A261" s="15"/>
      <c r="B261" s="8"/>
    </row>
    <row r="262" spans="1:2" x14ac:dyDescent="0.2">
      <c r="A262" s="15"/>
      <c r="B262" s="8"/>
    </row>
    <row r="263" spans="1:2" x14ac:dyDescent="0.2">
      <c r="A263" s="15"/>
      <c r="B263" s="8"/>
    </row>
    <row r="264" spans="1:2" x14ac:dyDescent="0.2">
      <c r="A264" s="15"/>
      <c r="B264" s="8"/>
    </row>
    <row r="265" spans="1:2" x14ac:dyDescent="0.2">
      <c r="A265" s="15"/>
      <c r="B265" s="8"/>
    </row>
    <row r="266" spans="1:2" x14ac:dyDescent="0.2">
      <c r="A266" s="15"/>
      <c r="B266" s="8"/>
    </row>
    <row r="267" spans="1:2" x14ac:dyDescent="0.2">
      <c r="A267" s="15"/>
      <c r="B267" s="8"/>
    </row>
    <row r="268" spans="1:2" x14ac:dyDescent="0.2">
      <c r="A268" s="15"/>
      <c r="B268" s="8"/>
    </row>
    <row r="269" spans="1:2" x14ac:dyDescent="0.2">
      <c r="A269" s="15"/>
      <c r="B269" s="8"/>
    </row>
    <row r="270" spans="1:2" x14ac:dyDescent="0.2">
      <c r="A270" s="15"/>
      <c r="B270" s="8"/>
    </row>
    <row r="271" spans="1:2" x14ac:dyDescent="0.2">
      <c r="A271" s="15"/>
      <c r="B271" s="8"/>
    </row>
    <row r="272" spans="1:2" x14ac:dyDescent="0.2">
      <c r="A272" s="15"/>
      <c r="B272" s="8"/>
    </row>
    <row r="273" spans="1:2" x14ac:dyDescent="0.2">
      <c r="A273" s="15"/>
      <c r="B273" s="8"/>
    </row>
    <row r="274" spans="1:2" x14ac:dyDescent="0.2">
      <c r="A274" s="15"/>
      <c r="B274" s="8"/>
    </row>
    <row r="275" spans="1:2" x14ac:dyDescent="0.2">
      <c r="A275" s="15"/>
      <c r="B275" s="8"/>
    </row>
    <row r="276" spans="1:2" x14ac:dyDescent="0.2">
      <c r="A276" s="15"/>
      <c r="B276" s="8"/>
    </row>
    <row r="277" spans="1:2" x14ac:dyDescent="0.2">
      <c r="A277" s="15"/>
      <c r="B277" s="8"/>
    </row>
    <row r="278" spans="1:2" x14ac:dyDescent="0.2">
      <c r="A278" s="15"/>
      <c r="B278" s="8"/>
    </row>
    <row r="279" spans="1:2" x14ac:dyDescent="0.2">
      <c r="A279" s="15"/>
      <c r="B279" s="8"/>
    </row>
    <row r="280" spans="1:2" x14ac:dyDescent="0.2">
      <c r="A280" s="15"/>
      <c r="B280" s="8"/>
    </row>
    <row r="281" spans="1:2" x14ac:dyDescent="0.2">
      <c r="A281" s="15"/>
      <c r="B281" s="8"/>
    </row>
    <row r="282" spans="1:2" x14ac:dyDescent="0.2">
      <c r="A282" s="15"/>
      <c r="B282" s="8"/>
    </row>
    <row r="283" spans="1:2" x14ac:dyDescent="0.2">
      <c r="A283" s="15"/>
      <c r="B283" s="8"/>
    </row>
    <row r="284" spans="1:2" x14ac:dyDescent="0.2">
      <c r="A284" s="15"/>
      <c r="B284" s="8"/>
    </row>
    <row r="285" spans="1:2" x14ac:dyDescent="0.2">
      <c r="A285" s="15"/>
      <c r="B285" s="8"/>
    </row>
    <row r="286" spans="1:2" x14ac:dyDescent="0.2">
      <c r="A286" s="15"/>
      <c r="B286" s="8"/>
    </row>
    <row r="287" spans="1:2" x14ac:dyDescent="0.2">
      <c r="A287" s="15"/>
      <c r="B287" s="8"/>
    </row>
    <row r="288" spans="1:2" x14ac:dyDescent="0.2">
      <c r="A288" s="15"/>
      <c r="B288" s="8"/>
    </row>
    <row r="289" spans="1:2" x14ac:dyDescent="0.2">
      <c r="A289" s="15"/>
      <c r="B289" s="8"/>
    </row>
    <row r="290" spans="1:2" x14ac:dyDescent="0.2">
      <c r="A290" s="15"/>
      <c r="B290" s="8"/>
    </row>
    <row r="291" spans="1:2" x14ac:dyDescent="0.2">
      <c r="A291" s="15"/>
      <c r="B291" s="8"/>
    </row>
    <row r="292" spans="1:2" x14ac:dyDescent="0.2">
      <c r="A292" s="15"/>
      <c r="B292" s="8"/>
    </row>
    <row r="293" spans="1:2" x14ac:dyDescent="0.2">
      <c r="A293" s="15"/>
      <c r="B293" s="8"/>
    </row>
    <row r="294" spans="1:2" x14ac:dyDescent="0.2">
      <c r="A294" s="15"/>
      <c r="B294" s="8"/>
    </row>
    <row r="295" spans="1:2" x14ac:dyDescent="0.2">
      <c r="A295" s="15"/>
      <c r="B295" s="8"/>
    </row>
    <row r="296" spans="1:2" x14ac:dyDescent="0.2">
      <c r="A296" s="15"/>
      <c r="B296" s="8"/>
    </row>
    <row r="297" spans="1:2" x14ac:dyDescent="0.2">
      <c r="A297" s="15"/>
      <c r="B297" s="8"/>
    </row>
    <row r="298" spans="1:2" x14ac:dyDescent="0.2">
      <c r="A298" s="15"/>
      <c r="B298" s="8"/>
    </row>
    <row r="299" spans="1:2" x14ac:dyDescent="0.2">
      <c r="A299" s="15"/>
      <c r="B299" s="8"/>
    </row>
    <row r="300" spans="1:2" x14ac:dyDescent="0.2">
      <c r="A300" s="15"/>
      <c r="B300" s="8"/>
    </row>
    <row r="301" spans="1:2" x14ac:dyDescent="0.2">
      <c r="A301" s="15"/>
      <c r="B301" s="8"/>
    </row>
    <row r="302" spans="1:2" x14ac:dyDescent="0.2">
      <c r="A302" s="15"/>
      <c r="B302" s="8"/>
    </row>
    <row r="303" spans="1:2" x14ac:dyDescent="0.2">
      <c r="A303" s="15"/>
      <c r="B303" s="8"/>
    </row>
    <row r="304" spans="1:2" x14ac:dyDescent="0.2">
      <c r="A304" s="15"/>
      <c r="B304" s="8"/>
    </row>
    <row r="305" spans="1:2" x14ac:dyDescent="0.2">
      <c r="A305" s="15"/>
      <c r="B305" s="8"/>
    </row>
    <row r="306" spans="1:2" x14ac:dyDescent="0.2">
      <c r="A306" s="15"/>
      <c r="B306" s="8"/>
    </row>
    <row r="307" spans="1:2" x14ac:dyDescent="0.2">
      <c r="A307" s="15"/>
      <c r="B307" s="8"/>
    </row>
    <row r="308" spans="1:2" x14ac:dyDescent="0.2">
      <c r="A308" s="15"/>
      <c r="B308" s="8"/>
    </row>
    <row r="309" spans="1:2" x14ac:dyDescent="0.2">
      <c r="A309" s="15"/>
      <c r="B30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D7E-299A-7341-9971-79CE8B716470}">
  <dimension ref="A1:U426"/>
  <sheetViews>
    <sheetView zoomScale="110" zoomScaleNormal="110" workbookViewId="0">
      <pane ySplit="1" topLeftCell="A165" activePane="bottomLeft" state="frozen"/>
      <selection pane="bottomLeft" activeCell="G196" sqref="G196"/>
    </sheetView>
  </sheetViews>
  <sheetFormatPr baseColWidth="10" defaultColWidth="11.1640625" defaultRowHeight="21" customHeight="1" x14ac:dyDescent="0.2"/>
  <cols>
    <col min="1" max="1" width="57.6640625" style="134" customWidth="1"/>
    <col min="2" max="2" width="12" style="134" hidden="1" customWidth="1"/>
    <col min="3" max="3" width="18" style="134" customWidth="1"/>
    <col min="4" max="4" width="7.1640625" style="134" hidden="1" customWidth="1"/>
    <col min="5" max="5" width="11.6640625" style="134" hidden="1" customWidth="1"/>
    <col min="6" max="6" width="14.1640625" style="134" customWidth="1"/>
    <col min="7" max="7" width="13.83203125" style="127" customWidth="1"/>
    <col min="8" max="9" width="12" style="135" hidden="1" customWidth="1"/>
    <col min="10" max="10" width="9" style="136" hidden="1" customWidth="1"/>
    <col min="11" max="11" width="8.83203125" style="136" hidden="1" customWidth="1"/>
    <col min="12" max="12" width="14" style="137" hidden="1" customWidth="1"/>
    <col min="13" max="13" width="14.1640625" style="127" hidden="1" customWidth="1"/>
    <col min="14" max="16" width="9.83203125" style="136" hidden="1" customWidth="1"/>
    <col min="17" max="17" width="0.1640625" style="136" customWidth="1"/>
    <col min="18" max="18" width="11.1640625" style="136" customWidth="1"/>
    <col min="19" max="19" width="12.33203125" style="136" customWidth="1"/>
    <col min="20" max="20" width="11.1640625" style="136" customWidth="1"/>
    <col min="21" max="21" width="13" style="127" customWidth="1"/>
    <col min="22" max="16384" width="11.1640625" style="127"/>
  </cols>
  <sheetData>
    <row r="1" spans="1:21" s="119" customFormat="1" ht="21" customHeight="1" x14ac:dyDescent="0.2">
      <c r="A1" s="114" t="s">
        <v>373</v>
      </c>
      <c r="B1" s="114" t="s">
        <v>374</v>
      </c>
      <c r="C1" s="114" t="s">
        <v>394</v>
      </c>
      <c r="D1" s="114" t="s">
        <v>397</v>
      </c>
      <c r="E1" s="114" t="s">
        <v>401</v>
      </c>
      <c r="F1" s="114" t="s">
        <v>393</v>
      </c>
      <c r="G1" s="115" t="s">
        <v>395</v>
      </c>
      <c r="H1" s="116" t="s">
        <v>396</v>
      </c>
      <c r="I1" s="116" t="s">
        <v>479</v>
      </c>
      <c r="J1" s="115" t="s">
        <v>375</v>
      </c>
      <c r="K1" s="115" t="s">
        <v>376</v>
      </c>
      <c r="L1" s="117" t="s">
        <v>377</v>
      </c>
      <c r="M1" s="115" t="s">
        <v>378</v>
      </c>
      <c r="N1" s="118">
        <v>0.25</v>
      </c>
      <c r="O1" s="118">
        <v>0.3</v>
      </c>
      <c r="P1" s="118">
        <v>0.35</v>
      </c>
      <c r="Q1" s="118">
        <v>0.4</v>
      </c>
      <c r="R1" s="118" t="s">
        <v>403</v>
      </c>
      <c r="S1" s="118" t="s">
        <v>404</v>
      </c>
      <c r="T1" s="118" t="s">
        <v>405</v>
      </c>
      <c r="U1" s="119" t="s">
        <v>406</v>
      </c>
    </row>
    <row r="2" spans="1:21" ht="21" customHeight="1" x14ac:dyDescent="0.2">
      <c r="A2" s="34" t="s">
        <v>525</v>
      </c>
      <c r="B2" s="34" t="s">
        <v>184</v>
      </c>
      <c r="C2" s="35" t="s">
        <v>51</v>
      </c>
      <c r="D2" s="120" t="s">
        <v>398</v>
      </c>
      <c r="E2" s="35" t="s">
        <v>402</v>
      </c>
      <c r="F2" s="35" t="s">
        <v>381</v>
      </c>
      <c r="G2" s="121">
        <v>16.5</v>
      </c>
      <c r="H2" s="122">
        <f>VLOOKUP($C2,'Raw Cost'!$A$1:$B$483,2,FALSE)/G2</f>
        <v>1.2727272727272727</v>
      </c>
      <c r="I2" s="122">
        <f>H2/16</f>
        <v>7.9545454545454544E-2</v>
      </c>
      <c r="J2" s="123">
        <v>20</v>
      </c>
      <c r="K2" s="123">
        <v>0.25</v>
      </c>
      <c r="L2" s="124">
        <f>VLOOKUP($F2,'Packaging Cost'!$A$1:$F$43,6,FALSE)</f>
        <v>0.99</v>
      </c>
      <c r="M2" s="125">
        <f>IF($E2="Snakpak",(($J2*H2)+($K2*'Labor Cost'!$A$2)+L2)+2.25,($J2*H2)+($K2*'Labor Cost'!$A$2)+L2+1)</f>
        <v>32.944545454545448</v>
      </c>
      <c r="N2" s="126">
        <f>IF($D2="No",$M2*1.25,($M2*1.25)+14)</f>
        <v>41.18068181818181</v>
      </c>
      <c r="O2" s="126">
        <f>IF($D2="No",$M2*1.3,($M2*1.3)+14)</f>
        <v>42.827909090909081</v>
      </c>
      <c r="P2" s="126">
        <f>IF($D2="No",$M2*1.35,($M2*1.35)+14)</f>
        <v>44.475136363636359</v>
      </c>
      <c r="Q2" s="126">
        <f>IF($D2="No",$M2*1.4,($M2*1.4)+14)</f>
        <v>46.122363636363623</v>
      </c>
      <c r="R2" s="126">
        <f>MROUND(N2,0.25)</f>
        <v>41.25</v>
      </c>
      <c r="S2" s="126">
        <f t="shared" ref="S2:S27" si="0">MROUND(O2,0.25)</f>
        <v>42.75</v>
      </c>
      <c r="T2" s="126">
        <f t="shared" ref="T2:T27" si="1">MROUND(P2,0.25)</f>
        <v>44.5</v>
      </c>
      <c r="U2" s="126">
        <f t="shared" ref="U2:U27" si="2">MROUND(Q2,0.25)</f>
        <v>46</v>
      </c>
    </row>
    <row r="3" spans="1:21" ht="21" customHeight="1" x14ac:dyDescent="0.2">
      <c r="A3" s="34" t="s">
        <v>524</v>
      </c>
      <c r="B3" s="34" t="s">
        <v>258</v>
      </c>
      <c r="C3" s="120" t="s">
        <v>1</v>
      </c>
      <c r="D3" s="35" t="s">
        <v>398</v>
      </c>
      <c r="E3" s="35" t="s">
        <v>402</v>
      </c>
      <c r="F3" s="35" t="s">
        <v>407</v>
      </c>
      <c r="G3" s="121">
        <v>28</v>
      </c>
      <c r="H3" s="122">
        <f>VLOOKUP($C3,'Raw Cost'!$A$1:$B$483,2,FALSE)/G3</f>
        <v>0.8571428571428571</v>
      </c>
      <c r="I3" s="122">
        <f t="shared" ref="I3:I32" si="3">H3/16</f>
        <v>5.3571428571428568E-2</v>
      </c>
      <c r="J3" s="123">
        <v>12</v>
      </c>
      <c r="K3" s="123">
        <v>0.25</v>
      </c>
      <c r="L3" s="124">
        <f>VLOOKUP($F3,'Packaging Cost'!$A$1:$F$43,6,FALSE)</f>
        <v>1.07</v>
      </c>
      <c r="M3" s="125">
        <f>IF($E3="Snakpak",(($J3*H3)+($K3*'Labor Cost'!$A$2)+L3)+2.25,($J3*H3)+($K3*'Labor Cost'!$A$2)+L3+1)</f>
        <v>17.855714285714285</v>
      </c>
      <c r="N3" s="126">
        <f t="shared" ref="N3:N33" si="4">IF($D3="No",$M3*1.25,($M3*1.25)+14)</f>
        <v>22.319642857142856</v>
      </c>
      <c r="O3" s="126">
        <f t="shared" ref="O3:O33" si="5">IF($D3="No",$M3*1.3,($M3*1.3)+14)</f>
        <v>23.212428571428571</v>
      </c>
      <c r="P3" s="126">
        <f t="shared" ref="P3:P33" si="6">IF($D3="No",$M3*1.35,($M3*1.35)+14)</f>
        <v>24.105214285714286</v>
      </c>
      <c r="Q3" s="126">
        <f t="shared" ref="Q3:Q33" si="7">IF($D3="No",$M3*1.4,($M3*1.4)+14)</f>
        <v>24.997999999999998</v>
      </c>
      <c r="R3" s="126">
        <f t="shared" ref="R3:R27" si="8">MROUND(N3,0.25)</f>
        <v>22.25</v>
      </c>
      <c r="S3" s="126">
        <f t="shared" si="0"/>
        <v>23.25</v>
      </c>
      <c r="T3" s="126">
        <f t="shared" si="1"/>
        <v>24</v>
      </c>
      <c r="U3" s="126">
        <f t="shared" si="2"/>
        <v>25</v>
      </c>
    </row>
    <row r="4" spans="1:21" ht="21" customHeight="1" x14ac:dyDescent="0.2">
      <c r="A4" s="34" t="s">
        <v>523</v>
      </c>
      <c r="B4" s="34" t="s">
        <v>242</v>
      </c>
      <c r="C4" s="35" t="s">
        <v>1</v>
      </c>
      <c r="D4" s="120" t="s">
        <v>398</v>
      </c>
      <c r="E4" s="35" t="s">
        <v>402</v>
      </c>
      <c r="F4" s="35" t="s">
        <v>381</v>
      </c>
      <c r="G4" s="121">
        <v>28</v>
      </c>
      <c r="H4" s="122">
        <f>VLOOKUP($C4,'Raw Cost'!$A$1:$B$483,2,FALSE)/G4</f>
        <v>0.8571428571428571</v>
      </c>
      <c r="I4" s="122">
        <f t="shared" si="3"/>
        <v>5.3571428571428568E-2</v>
      </c>
      <c r="J4" s="123">
        <v>20</v>
      </c>
      <c r="K4" s="123">
        <v>0.25</v>
      </c>
      <c r="L4" s="124">
        <f>VLOOKUP($F4,'Packaging Cost'!$A$1:$F$43,6,FALSE)</f>
        <v>0.99</v>
      </c>
      <c r="M4" s="125">
        <f>IF($E4="Snakpak",(($J4*H4)+($K4*'Labor Cost'!$A$2)+L4)+2.25,($J4*H4)+($K4*'Labor Cost'!$A$2)+L4+1)</f>
        <v>24.632857142857141</v>
      </c>
      <c r="N4" s="126">
        <f t="shared" si="4"/>
        <v>30.791071428571428</v>
      </c>
      <c r="O4" s="126">
        <f t="shared" si="5"/>
        <v>32.022714285714287</v>
      </c>
      <c r="P4" s="126">
        <f t="shared" si="6"/>
        <v>33.254357142857145</v>
      </c>
      <c r="Q4" s="126">
        <f t="shared" si="7"/>
        <v>34.485999999999997</v>
      </c>
      <c r="R4" s="126">
        <f t="shared" si="8"/>
        <v>30.75</v>
      </c>
      <c r="S4" s="126">
        <f t="shared" si="0"/>
        <v>32</v>
      </c>
      <c r="T4" s="126">
        <f t="shared" si="1"/>
        <v>33.25</v>
      </c>
      <c r="U4" s="126">
        <f t="shared" si="2"/>
        <v>34.5</v>
      </c>
    </row>
    <row r="5" spans="1:21" ht="21" customHeight="1" x14ac:dyDescent="0.2">
      <c r="A5" s="34" t="s">
        <v>522</v>
      </c>
      <c r="B5" s="34" t="s">
        <v>185</v>
      </c>
      <c r="C5" s="35" t="s">
        <v>0</v>
      </c>
      <c r="D5" s="120" t="s">
        <v>398</v>
      </c>
      <c r="E5" s="35" t="s">
        <v>402</v>
      </c>
      <c r="F5" s="35" t="s">
        <v>381</v>
      </c>
      <c r="G5" s="121">
        <v>28</v>
      </c>
      <c r="H5" s="122">
        <f>VLOOKUP($C5,'Raw Cost'!$A$1:$B$483,2,FALSE)/G5</f>
        <v>0.9642857142857143</v>
      </c>
      <c r="I5" s="122">
        <f t="shared" si="3"/>
        <v>6.0267857142857144E-2</v>
      </c>
      <c r="J5" s="123">
        <v>20</v>
      </c>
      <c r="K5" s="123">
        <v>0.25</v>
      </c>
      <c r="L5" s="124">
        <f>VLOOKUP($F5,'Packaging Cost'!$A$1:$F$43,6,FALSE)</f>
        <v>0.99</v>
      </c>
      <c r="M5" s="125">
        <f>IF($E5="Snakpak",(($J5*H5)+($K5*'Labor Cost'!$A$2)+L5)+2.25,($J5*H5)+($K5*'Labor Cost'!$A$2)+L5+1)</f>
        <v>26.775714285714283</v>
      </c>
      <c r="N5" s="126">
        <f t="shared" si="4"/>
        <v>33.469642857142851</v>
      </c>
      <c r="O5" s="126">
        <f t="shared" si="5"/>
        <v>34.808428571428571</v>
      </c>
      <c r="P5" s="126">
        <f t="shared" si="6"/>
        <v>36.147214285714284</v>
      </c>
      <c r="Q5" s="126">
        <f t="shared" si="7"/>
        <v>37.485999999999997</v>
      </c>
      <c r="R5" s="126">
        <f t="shared" si="8"/>
        <v>33.5</v>
      </c>
      <c r="S5" s="126">
        <f t="shared" si="0"/>
        <v>34.75</v>
      </c>
      <c r="T5" s="126">
        <f t="shared" si="1"/>
        <v>36.25</v>
      </c>
      <c r="U5" s="126">
        <f t="shared" si="2"/>
        <v>37.5</v>
      </c>
    </row>
    <row r="6" spans="1:21" ht="21" customHeight="1" x14ac:dyDescent="0.2">
      <c r="A6" s="34" t="s">
        <v>513</v>
      </c>
      <c r="B6" s="34" t="s">
        <v>255</v>
      </c>
      <c r="C6" s="120" t="s">
        <v>0</v>
      </c>
      <c r="D6" s="35" t="s">
        <v>398</v>
      </c>
      <c r="E6" s="35" t="s">
        <v>402</v>
      </c>
      <c r="F6" s="35" t="s">
        <v>407</v>
      </c>
      <c r="G6" s="121">
        <v>28</v>
      </c>
      <c r="H6" s="122">
        <f>VLOOKUP($C6,'Raw Cost'!$A$1:$B$483,2,FALSE)/G6</f>
        <v>0.9642857142857143</v>
      </c>
      <c r="I6" s="122">
        <f t="shared" si="3"/>
        <v>6.0267857142857144E-2</v>
      </c>
      <c r="J6" s="123">
        <v>12</v>
      </c>
      <c r="K6" s="123">
        <v>0.25</v>
      </c>
      <c r="L6" s="124">
        <f>VLOOKUP($F6,'Packaging Cost'!$A$1:$F$43,6,FALSE)</f>
        <v>1.07</v>
      </c>
      <c r="M6" s="125">
        <f>IF($E6="Snakpak",(($J6*H6)+($K6*'Labor Cost'!$A$2)+L6)+2.25,($J6*H6)+($K6*'Labor Cost'!$A$2)+L6+1)</f>
        <v>19.14142857142857</v>
      </c>
      <c r="N6" s="126">
        <f t="shared" si="4"/>
        <v>23.926785714285714</v>
      </c>
      <c r="O6" s="126">
        <f t="shared" si="5"/>
        <v>24.883857142857142</v>
      </c>
      <c r="P6" s="126">
        <f t="shared" si="6"/>
        <v>25.84092857142857</v>
      </c>
      <c r="Q6" s="126">
        <f t="shared" si="7"/>
        <v>26.797999999999995</v>
      </c>
      <c r="R6" s="126">
        <f t="shared" si="8"/>
        <v>24</v>
      </c>
      <c r="S6" s="126">
        <f t="shared" si="0"/>
        <v>25</v>
      </c>
      <c r="T6" s="126">
        <f t="shared" si="1"/>
        <v>25.75</v>
      </c>
      <c r="U6" s="126">
        <f t="shared" si="2"/>
        <v>26.75</v>
      </c>
    </row>
    <row r="7" spans="1:21" ht="21" customHeight="1" x14ac:dyDescent="0.2">
      <c r="A7" s="34" t="s">
        <v>521</v>
      </c>
      <c r="B7" s="34" t="s">
        <v>192</v>
      </c>
      <c r="C7" s="35" t="s">
        <v>2</v>
      </c>
      <c r="D7" s="120" t="s">
        <v>398</v>
      </c>
      <c r="E7" s="35" t="s">
        <v>402</v>
      </c>
      <c r="F7" s="35" t="s">
        <v>387</v>
      </c>
      <c r="G7" s="121">
        <v>17</v>
      </c>
      <c r="H7" s="122">
        <f>VLOOKUP($C7,'Raw Cost'!$A$1:$B$483,2,FALSE)/G7</f>
        <v>0.82352941176470584</v>
      </c>
      <c r="I7" s="122">
        <f t="shared" si="3"/>
        <v>5.1470588235294115E-2</v>
      </c>
      <c r="J7" s="123">
        <v>10</v>
      </c>
      <c r="K7" s="123">
        <v>0.25</v>
      </c>
      <c r="L7" s="124">
        <f>VLOOKUP($F7,'Packaging Cost'!$A$1:$F$43,6,FALSE)</f>
        <v>0.82</v>
      </c>
      <c r="M7" s="125">
        <f>IF($E7="Snakpak",(($J7*H7)+($K7*'Labor Cost'!$A$2)+L7)+2.25,($J7*H7)+($K7*'Labor Cost'!$A$2)+L7+1)</f>
        <v>15.555294117647058</v>
      </c>
      <c r="N7" s="126">
        <f t="shared" si="4"/>
        <v>19.444117647058825</v>
      </c>
      <c r="O7" s="126">
        <f t="shared" si="5"/>
        <v>20.221882352941176</v>
      </c>
      <c r="P7" s="126">
        <f t="shared" si="6"/>
        <v>20.99964705882353</v>
      </c>
      <c r="Q7" s="126">
        <f t="shared" si="7"/>
        <v>21.777411764705882</v>
      </c>
      <c r="R7" s="126">
        <f t="shared" si="8"/>
        <v>19.5</v>
      </c>
      <c r="S7" s="126">
        <f t="shared" si="0"/>
        <v>20.25</v>
      </c>
      <c r="T7" s="126">
        <f t="shared" si="1"/>
        <v>21</v>
      </c>
      <c r="U7" s="126">
        <f t="shared" si="2"/>
        <v>21.75</v>
      </c>
    </row>
    <row r="8" spans="1:21" ht="21" customHeight="1" x14ac:dyDescent="0.2">
      <c r="A8" s="34" t="s">
        <v>767</v>
      </c>
      <c r="B8" s="34" t="s">
        <v>192</v>
      </c>
      <c r="C8" s="35" t="s">
        <v>451</v>
      </c>
      <c r="D8" s="120" t="s">
        <v>398</v>
      </c>
      <c r="E8" s="35" t="s">
        <v>402</v>
      </c>
      <c r="F8" s="35" t="s">
        <v>387</v>
      </c>
      <c r="G8" s="121">
        <v>17</v>
      </c>
      <c r="H8" s="122">
        <f>VLOOKUP($C8,'Raw Cost'!$A$1:$B$483,2,FALSE)/G8</f>
        <v>2.5294117647058822</v>
      </c>
      <c r="I8" s="122">
        <f t="shared" ref="I8:I9" si="9">H8/16</f>
        <v>0.15808823529411764</v>
      </c>
      <c r="J8" s="123">
        <v>10</v>
      </c>
      <c r="K8" s="123">
        <v>0.25</v>
      </c>
      <c r="L8" s="124">
        <f>VLOOKUP($F8,'Packaging Cost'!$A$1:$F$43,6,FALSE)</f>
        <v>0.82</v>
      </c>
      <c r="M8" s="125">
        <f>IF($E8="Snakpak",(($J8*H8)+($K8*'Labor Cost'!$A$2)+L8)+2.25,($J8*H8)+($K8*'Labor Cost'!$A$2)+L8+1)</f>
        <v>32.614117647058819</v>
      </c>
      <c r="N8" s="126">
        <f t="shared" si="4"/>
        <v>40.767647058823528</v>
      </c>
      <c r="O8" s="126">
        <f t="shared" si="5"/>
        <v>42.398352941176469</v>
      </c>
      <c r="P8" s="126">
        <f t="shared" si="6"/>
        <v>44.029058823529411</v>
      </c>
      <c r="Q8" s="126">
        <f t="shared" si="7"/>
        <v>45.659764705882345</v>
      </c>
      <c r="R8" s="126">
        <f t="shared" ref="R8:R9" si="10">MROUND(N8,0.25)</f>
        <v>40.75</v>
      </c>
      <c r="S8" s="126">
        <f t="shared" ref="S8:S9" si="11">MROUND(O8,0.25)</f>
        <v>42.5</v>
      </c>
      <c r="T8" s="126">
        <f t="shared" ref="T8:T9" si="12">MROUND(P8,0.25)</f>
        <v>44</v>
      </c>
      <c r="U8" s="126">
        <f t="shared" ref="U8:U9" si="13">MROUND(Q8,0.25)</f>
        <v>45.75</v>
      </c>
    </row>
    <row r="9" spans="1:21" ht="21" customHeight="1" x14ac:dyDescent="0.2">
      <c r="A9" s="34" t="s">
        <v>768</v>
      </c>
      <c r="B9" s="34" t="s">
        <v>192</v>
      </c>
      <c r="C9" s="35" t="s">
        <v>766</v>
      </c>
      <c r="D9" s="120" t="s">
        <v>398</v>
      </c>
      <c r="E9" s="35" t="s">
        <v>402</v>
      </c>
      <c r="F9" s="35" t="s">
        <v>387</v>
      </c>
      <c r="G9" s="121">
        <v>17</v>
      </c>
      <c r="H9" s="122">
        <f>VLOOKUP($C9,'Raw Cost'!$A$1:$B$483,2,FALSE)/G9</f>
        <v>1.8823529411764706</v>
      </c>
      <c r="I9" s="122">
        <f t="shared" si="9"/>
        <v>0.11764705882352941</v>
      </c>
      <c r="J9" s="123">
        <v>10</v>
      </c>
      <c r="K9" s="123">
        <v>0.25</v>
      </c>
      <c r="L9" s="124">
        <f>VLOOKUP($F9,'Packaging Cost'!$A$1:$F$43,6,FALSE)</f>
        <v>0.82</v>
      </c>
      <c r="M9" s="125">
        <f>IF($E9="Snakpak",(($J9*H9)+($K9*'Labor Cost'!$A$2)+L9)+2.25,($J9*H9)+($K9*'Labor Cost'!$A$2)+L9+1)</f>
        <v>26.143529411764707</v>
      </c>
      <c r="N9" s="126">
        <f t="shared" si="4"/>
        <v>32.679411764705883</v>
      </c>
      <c r="O9" s="126">
        <f t="shared" si="5"/>
        <v>33.986588235294121</v>
      </c>
      <c r="P9" s="126">
        <f t="shared" si="6"/>
        <v>35.29376470588236</v>
      </c>
      <c r="Q9" s="126">
        <f t="shared" si="7"/>
        <v>36.600941176470585</v>
      </c>
      <c r="R9" s="126">
        <f t="shared" si="10"/>
        <v>32.75</v>
      </c>
      <c r="S9" s="126">
        <f t="shared" si="11"/>
        <v>34</v>
      </c>
      <c r="T9" s="126">
        <f t="shared" si="12"/>
        <v>35.25</v>
      </c>
      <c r="U9" s="126">
        <f t="shared" si="13"/>
        <v>36.5</v>
      </c>
    </row>
    <row r="10" spans="1:21" ht="21" customHeight="1" x14ac:dyDescent="0.2">
      <c r="A10" s="34" t="s">
        <v>463</v>
      </c>
      <c r="B10" s="34" t="s">
        <v>464</v>
      </c>
      <c r="C10" s="120" t="s">
        <v>462</v>
      </c>
      <c r="D10" s="35" t="s">
        <v>398</v>
      </c>
      <c r="E10" s="35" t="s">
        <v>402</v>
      </c>
      <c r="F10" s="35" t="s">
        <v>381</v>
      </c>
      <c r="G10" s="121">
        <v>30</v>
      </c>
      <c r="H10" s="122">
        <f>VLOOKUP($C10,'Raw Cost'!$A$1:$B$483,2,FALSE)/G10</f>
        <v>1.2666666666666666</v>
      </c>
      <c r="I10" s="122">
        <f>H10/16</f>
        <v>7.9166666666666663E-2</v>
      </c>
      <c r="J10" s="123">
        <v>20</v>
      </c>
      <c r="K10" s="123">
        <v>0.25</v>
      </c>
      <c r="L10" s="124">
        <f>VLOOKUP($F10,'Packaging Cost'!$A$1:$F$43,6,FALSE)</f>
        <v>0.99</v>
      </c>
      <c r="M10" s="125">
        <f>IF($E10="Snakpak",(($J10*H10)+($K10*'Labor Cost'!$A$2)+L10)+2.25,($J10*H10)+($K10*'Labor Cost'!$A$2)+L10+1)</f>
        <v>32.823333333333331</v>
      </c>
      <c r="N10" s="126">
        <f t="shared" si="4"/>
        <v>41.029166666666661</v>
      </c>
      <c r="O10" s="126">
        <f t="shared" si="5"/>
        <v>42.670333333333332</v>
      </c>
      <c r="P10" s="126">
        <f t="shared" si="6"/>
        <v>44.311500000000002</v>
      </c>
      <c r="Q10" s="126">
        <f t="shared" si="7"/>
        <v>45.952666666666659</v>
      </c>
      <c r="R10" s="126">
        <f>MROUND(N10,0.25)</f>
        <v>41</v>
      </c>
      <c r="S10" s="126">
        <f>MROUND(O10,0.25)</f>
        <v>42.75</v>
      </c>
      <c r="T10" s="126">
        <f>MROUND(P10,0.25)</f>
        <v>44.25</v>
      </c>
      <c r="U10" s="126">
        <f>MROUND(Q10,0.25)</f>
        <v>46</v>
      </c>
    </row>
    <row r="11" spans="1:21" ht="21" customHeight="1" x14ac:dyDescent="0.2">
      <c r="A11" s="34" t="s">
        <v>531</v>
      </c>
      <c r="B11" s="34" t="s">
        <v>195</v>
      </c>
      <c r="C11" s="120" t="s">
        <v>3</v>
      </c>
      <c r="D11" s="35" t="s">
        <v>398</v>
      </c>
      <c r="E11" s="35" t="s">
        <v>402</v>
      </c>
      <c r="F11" s="35" t="s">
        <v>418</v>
      </c>
      <c r="G11" s="121">
        <v>12</v>
      </c>
      <c r="H11" s="122">
        <f>VLOOKUP($C11,'Raw Cost'!$A$1:$B$483,2,FALSE)/G11</f>
        <v>2.8333333333333335</v>
      </c>
      <c r="I11" s="122">
        <f t="shared" si="3"/>
        <v>0.17708333333333334</v>
      </c>
      <c r="J11" s="123">
        <v>12</v>
      </c>
      <c r="K11" s="123">
        <v>0.25</v>
      </c>
      <c r="L11" s="124">
        <f>VLOOKUP($F11,'Packaging Cost'!$A$1:$F$43,6,FALSE)</f>
        <v>1.1200000000000001</v>
      </c>
      <c r="M11" s="125">
        <f>IF($E11="Snakpak",(($J11*H11)+($K11*'Labor Cost'!$A$2)+L11)+2.25,($J11*H11)+($K11*'Labor Cost'!$A$2)+L11+1)</f>
        <v>41.62</v>
      </c>
      <c r="N11" s="126">
        <f t="shared" si="4"/>
        <v>52.024999999999999</v>
      </c>
      <c r="O11" s="126">
        <f t="shared" si="5"/>
        <v>54.106000000000002</v>
      </c>
      <c r="P11" s="126">
        <f t="shared" si="6"/>
        <v>56.186999999999998</v>
      </c>
      <c r="Q11" s="126">
        <f t="shared" si="7"/>
        <v>58.267999999999994</v>
      </c>
      <c r="R11" s="126">
        <f t="shared" si="8"/>
        <v>52</v>
      </c>
      <c r="S11" s="126">
        <f t="shared" si="0"/>
        <v>54</v>
      </c>
      <c r="T11" s="126">
        <f t="shared" si="1"/>
        <v>56.25</v>
      </c>
      <c r="U11" s="126">
        <f t="shared" si="2"/>
        <v>58.25</v>
      </c>
    </row>
    <row r="12" spans="1:21" ht="21" customHeight="1" x14ac:dyDescent="0.2">
      <c r="A12" s="34" t="s">
        <v>62</v>
      </c>
      <c r="B12" s="34" t="s">
        <v>196</v>
      </c>
      <c r="C12" s="120" t="s">
        <v>3</v>
      </c>
      <c r="D12" s="35" t="s">
        <v>398</v>
      </c>
      <c r="E12" s="35" t="s">
        <v>402</v>
      </c>
      <c r="F12" s="35" t="s">
        <v>381</v>
      </c>
      <c r="G12" s="121">
        <v>12</v>
      </c>
      <c r="H12" s="122">
        <f>VLOOKUP($C12,'Raw Cost'!$A$1:$B$483,2,FALSE)/G12</f>
        <v>2.8333333333333335</v>
      </c>
      <c r="I12" s="122">
        <f t="shared" si="3"/>
        <v>0.17708333333333334</v>
      </c>
      <c r="J12" s="123">
        <v>18</v>
      </c>
      <c r="K12" s="123">
        <v>0.25</v>
      </c>
      <c r="L12" s="124">
        <f>VLOOKUP($F12,'Packaging Cost'!$A$1:$F$43,6,FALSE)</f>
        <v>0.99</v>
      </c>
      <c r="M12" s="125">
        <f>IF($E12="Snakpak",(($J12*H12)+($K12*'Labor Cost'!$A$2)+L12)+2.25,($J12*H12)+($K12*'Labor Cost'!$A$2)+L12+1)</f>
        <v>58.49</v>
      </c>
      <c r="N12" s="126">
        <f t="shared" si="4"/>
        <v>73.112499999999997</v>
      </c>
      <c r="O12" s="126">
        <f t="shared" si="5"/>
        <v>76.037000000000006</v>
      </c>
      <c r="P12" s="126">
        <f t="shared" si="6"/>
        <v>78.961500000000001</v>
      </c>
      <c r="Q12" s="126">
        <f t="shared" si="7"/>
        <v>81.885999999999996</v>
      </c>
      <c r="R12" s="126">
        <f t="shared" si="8"/>
        <v>73</v>
      </c>
      <c r="S12" s="126">
        <f t="shared" si="0"/>
        <v>76</v>
      </c>
      <c r="T12" s="126">
        <f t="shared" si="1"/>
        <v>79</v>
      </c>
      <c r="U12" s="126">
        <f t="shared" si="2"/>
        <v>82</v>
      </c>
    </row>
    <row r="13" spans="1:21" ht="21" customHeight="1" x14ac:dyDescent="0.2">
      <c r="A13" s="34" t="s">
        <v>532</v>
      </c>
      <c r="B13" s="34" t="s">
        <v>197</v>
      </c>
      <c r="C13" s="35" t="s">
        <v>3</v>
      </c>
      <c r="D13" s="120" t="s">
        <v>398</v>
      </c>
      <c r="E13" s="35" t="s">
        <v>402</v>
      </c>
      <c r="F13" s="35" t="s">
        <v>407</v>
      </c>
      <c r="G13" s="121">
        <v>12</v>
      </c>
      <c r="H13" s="122">
        <f>VLOOKUP($C13,'Raw Cost'!$A$1:$B$483,2,FALSE)/G13</f>
        <v>2.8333333333333335</v>
      </c>
      <c r="I13" s="122">
        <f t="shared" si="3"/>
        <v>0.17708333333333334</v>
      </c>
      <c r="J13" s="123">
        <v>12</v>
      </c>
      <c r="K13" s="123">
        <v>0.25</v>
      </c>
      <c r="L13" s="124">
        <f>VLOOKUP($F13,'Packaging Cost'!$A$1:$F$43,6,FALSE)</f>
        <v>1.07</v>
      </c>
      <c r="M13" s="125">
        <f>IF($E13="Snakpak",(($J13*H13)+($K13*'Labor Cost'!$A$2)+L13)+2.25,($J13*H13)+($K13*'Labor Cost'!$A$2)+L13+1)</f>
        <v>41.57</v>
      </c>
      <c r="N13" s="126">
        <f t="shared" si="4"/>
        <v>51.962499999999999</v>
      </c>
      <c r="O13" s="126">
        <f t="shared" si="5"/>
        <v>54.041000000000004</v>
      </c>
      <c r="P13" s="126">
        <f t="shared" si="6"/>
        <v>56.119500000000002</v>
      </c>
      <c r="Q13" s="126">
        <f t="shared" si="7"/>
        <v>58.197999999999993</v>
      </c>
      <c r="R13" s="126">
        <f t="shared" si="8"/>
        <v>52</v>
      </c>
      <c r="S13" s="126">
        <f t="shared" si="0"/>
        <v>54</v>
      </c>
      <c r="T13" s="126">
        <f t="shared" si="1"/>
        <v>56</v>
      </c>
      <c r="U13" s="126">
        <f t="shared" si="2"/>
        <v>58.25</v>
      </c>
    </row>
    <row r="14" spans="1:21" ht="21" customHeight="1" x14ac:dyDescent="0.2">
      <c r="A14" s="34" t="s">
        <v>409</v>
      </c>
      <c r="B14" s="34" t="s">
        <v>198</v>
      </c>
      <c r="C14" s="120" t="s">
        <v>6</v>
      </c>
      <c r="D14" s="35" t="s">
        <v>398</v>
      </c>
      <c r="E14" s="35" t="s">
        <v>402</v>
      </c>
      <c r="F14" s="35" t="s">
        <v>381</v>
      </c>
      <c r="G14" s="121">
        <v>20</v>
      </c>
      <c r="H14" s="122">
        <f>VLOOKUP($C14,'Raw Cost'!$A$1:$B$483,2,FALSE)/G14</f>
        <v>1.75</v>
      </c>
      <c r="I14" s="122">
        <f t="shared" si="3"/>
        <v>0.109375</v>
      </c>
      <c r="J14" s="123">
        <v>20</v>
      </c>
      <c r="K14" s="123">
        <v>0.35</v>
      </c>
      <c r="L14" s="124">
        <f>VLOOKUP($F14,'Packaging Cost'!$A$1:$F$43,6,FALSE)</f>
        <v>0.99</v>
      </c>
      <c r="M14" s="125">
        <f>IF($E14="Snakpak",(($J14*H14)+($K14*'Labor Cost'!$A$2)+L14)+2.25,($J14*H14)+($K14*'Labor Cost'!$A$2)+L14+1)</f>
        <v>44.690000000000005</v>
      </c>
      <c r="N14" s="126">
        <f t="shared" si="4"/>
        <v>55.862500000000004</v>
      </c>
      <c r="O14" s="126">
        <f t="shared" si="5"/>
        <v>58.097000000000008</v>
      </c>
      <c r="P14" s="126">
        <f t="shared" si="6"/>
        <v>60.331500000000013</v>
      </c>
      <c r="Q14" s="126">
        <f t="shared" si="7"/>
        <v>62.566000000000003</v>
      </c>
      <c r="R14" s="126">
        <f t="shared" si="8"/>
        <v>55.75</v>
      </c>
      <c r="S14" s="126">
        <f t="shared" si="0"/>
        <v>58</v>
      </c>
      <c r="T14" s="126">
        <f t="shared" si="1"/>
        <v>60.25</v>
      </c>
      <c r="U14" s="126">
        <f t="shared" si="2"/>
        <v>62.5</v>
      </c>
    </row>
    <row r="15" spans="1:21" ht="21" customHeight="1" x14ac:dyDescent="0.2">
      <c r="A15" s="34" t="s">
        <v>63</v>
      </c>
      <c r="B15" s="34" t="s">
        <v>199</v>
      </c>
      <c r="C15" s="120" t="s">
        <v>6</v>
      </c>
      <c r="D15" s="35" t="s">
        <v>398</v>
      </c>
      <c r="E15" s="35" t="s">
        <v>402</v>
      </c>
      <c r="F15" s="35" t="s">
        <v>381</v>
      </c>
      <c r="G15" s="121">
        <v>20</v>
      </c>
      <c r="H15" s="122">
        <f>VLOOKUP($C15,'Raw Cost'!$A$1:$B$483,2,FALSE)/G15</f>
        <v>1.75</v>
      </c>
      <c r="I15" s="122">
        <f t="shared" si="3"/>
        <v>0.109375</v>
      </c>
      <c r="J15" s="123">
        <v>20</v>
      </c>
      <c r="K15" s="123">
        <v>0.75</v>
      </c>
      <c r="L15" s="124">
        <f>VLOOKUP($F15,'Packaging Cost'!$A$1:$F$43,6,FALSE)</f>
        <v>0.99</v>
      </c>
      <c r="M15" s="125">
        <f>IF($E15="Snakpak",(($J15*H15)+($K15*'Labor Cost'!$A$2)+L15)+2.25,($J15*H15)+($K15*'Labor Cost'!$A$2)+L15+1)</f>
        <v>53.49</v>
      </c>
      <c r="N15" s="126">
        <f t="shared" si="4"/>
        <v>66.862499999999997</v>
      </c>
      <c r="O15" s="126">
        <f t="shared" si="5"/>
        <v>69.537000000000006</v>
      </c>
      <c r="P15" s="126">
        <f t="shared" si="6"/>
        <v>72.211500000000001</v>
      </c>
      <c r="Q15" s="126">
        <f t="shared" si="7"/>
        <v>74.885999999999996</v>
      </c>
      <c r="R15" s="126">
        <f t="shared" si="8"/>
        <v>66.75</v>
      </c>
      <c r="S15" s="126">
        <f t="shared" si="0"/>
        <v>69.5</v>
      </c>
      <c r="T15" s="126">
        <f t="shared" si="1"/>
        <v>72.25</v>
      </c>
      <c r="U15" s="126">
        <f t="shared" si="2"/>
        <v>75</v>
      </c>
    </row>
    <row r="16" spans="1:21" ht="21" customHeight="1" x14ac:dyDescent="0.2">
      <c r="A16" s="34" t="s">
        <v>408</v>
      </c>
      <c r="B16" s="34" t="s">
        <v>191</v>
      </c>
      <c r="C16" s="35" t="s">
        <v>52</v>
      </c>
      <c r="D16" s="35" t="s">
        <v>398</v>
      </c>
      <c r="E16" s="35" t="s">
        <v>402</v>
      </c>
      <c r="F16" s="35" t="s">
        <v>381</v>
      </c>
      <c r="G16" s="121">
        <v>26</v>
      </c>
      <c r="H16" s="122">
        <f>VLOOKUP($C16,'Raw Cost'!$A$1:$B$483,2,FALSE)/G16</f>
        <v>0.69230769230769229</v>
      </c>
      <c r="I16" s="122">
        <f t="shared" si="3"/>
        <v>4.3269230769230768E-2</v>
      </c>
      <c r="J16" s="123">
        <v>20</v>
      </c>
      <c r="K16" s="123">
        <v>0.27</v>
      </c>
      <c r="L16" s="124">
        <f>VLOOKUP($F16,'Packaging Cost'!$A$1:$F$43,6,FALSE)</f>
        <v>0.99</v>
      </c>
      <c r="M16" s="125">
        <f>IF($E16="Snakpak",(($J16*H16)+($K16*'Labor Cost'!$A$2)+L16)+2.25,($J16*H16)+($K16*'Labor Cost'!$A$2)+L16+1)</f>
        <v>21.776153846153846</v>
      </c>
      <c r="N16" s="126">
        <f t="shared" si="4"/>
        <v>27.220192307692308</v>
      </c>
      <c r="O16" s="126">
        <f t="shared" si="5"/>
        <v>28.309000000000001</v>
      </c>
      <c r="P16" s="126">
        <f t="shared" si="6"/>
        <v>29.397807692307694</v>
      </c>
      <c r="Q16" s="126">
        <f t="shared" si="7"/>
        <v>30.486615384615384</v>
      </c>
      <c r="R16" s="126">
        <f t="shared" si="8"/>
        <v>27.25</v>
      </c>
      <c r="S16" s="126">
        <f t="shared" si="0"/>
        <v>28.25</v>
      </c>
      <c r="T16" s="126">
        <f t="shared" si="1"/>
        <v>29.5</v>
      </c>
      <c r="U16" s="126">
        <f t="shared" si="2"/>
        <v>30.5</v>
      </c>
    </row>
    <row r="17" spans="1:21" ht="21" customHeight="1" x14ac:dyDescent="0.2">
      <c r="A17" s="34" t="s">
        <v>72</v>
      </c>
      <c r="B17" s="34" t="s">
        <v>227</v>
      </c>
      <c r="C17" s="35" t="s">
        <v>7</v>
      </c>
      <c r="D17" s="35" t="s">
        <v>398</v>
      </c>
      <c r="E17" s="35" t="s">
        <v>402</v>
      </c>
      <c r="F17" s="35" t="s">
        <v>381</v>
      </c>
      <c r="G17" s="121">
        <v>33</v>
      </c>
      <c r="H17" s="122">
        <f>VLOOKUP($C17,'Raw Cost'!$A$1:$B$483,2,FALSE)/G17</f>
        <v>0.33333333333333331</v>
      </c>
      <c r="I17" s="122">
        <f t="shared" si="3"/>
        <v>2.0833333333333332E-2</v>
      </c>
      <c r="J17" s="123">
        <v>20</v>
      </c>
      <c r="K17" s="123">
        <v>0.25</v>
      </c>
      <c r="L17" s="124">
        <f>VLOOKUP($F17,'Packaging Cost'!$A$1:$F$43,6,FALSE)</f>
        <v>0.99</v>
      </c>
      <c r="M17" s="125">
        <f>IF($E17="Snakpak",(($J17*H17)+($K17*'Labor Cost'!$A$2)+L17)+2.25,($J17*H17)+($K17*'Labor Cost'!$A$2)+L17+1)</f>
        <v>14.156666666666666</v>
      </c>
      <c r="N17" s="126">
        <f t="shared" si="4"/>
        <v>17.695833333333333</v>
      </c>
      <c r="O17" s="126">
        <f t="shared" si="5"/>
        <v>18.403666666666666</v>
      </c>
      <c r="P17" s="126">
        <f t="shared" si="6"/>
        <v>19.111499999999999</v>
      </c>
      <c r="Q17" s="126">
        <f t="shared" si="7"/>
        <v>19.819333333333333</v>
      </c>
      <c r="R17" s="126">
        <f t="shared" si="8"/>
        <v>17.75</v>
      </c>
      <c r="S17" s="126">
        <f t="shared" si="0"/>
        <v>18.5</v>
      </c>
      <c r="T17" s="126">
        <f t="shared" si="1"/>
        <v>19</v>
      </c>
      <c r="U17" s="126">
        <f t="shared" si="2"/>
        <v>19.75</v>
      </c>
    </row>
    <row r="18" spans="1:21" ht="21" customHeight="1" x14ac:dyDescent="0.2">
      <c r="A18" s="34" t="s">
        <v>181</v>
      </c>
      <c r="B18" s="34" t="s">
        <v>367</v>
      </c>
      <c r="C18" s="35" t="s">
        <v>7</v>
      </c>
      <c r="D18" s="35" t="s">
        <v>398</v>
      </c>
      <c r="E18" s="35" t="s">
        <v>402</v>
      </c>
      <c r="F18" s="35" t="s">
        <v>381</v>
      </c>
      <c r="G18" s="121">
        <v>32</v>
      </c>
      <c r="H18" s="122">
        <f>VLOOKUP($C18,'Raw Cost'!$A$1:$B$483,2,FALSE)/G18</f>
        <v>0.34375</v>
      </c>
      <c r="I18" s="122">
        <f>H18/16</f>
        <v>2.1484375E-2</v>
      </c>
      <c r="J18" s="123">
        <v>20</v>
      </c>
      <c r="K18" s="123">
        <v>0.25</v>
      </c>
      <c r="L18" s="124">
        <f>VLOOKUP($F18,'Packaging Cost'!$A$1:$F$43,6,FALSE)</f>
        <v>0.99</v>
      </c>
      <c r="M18" s="125">
        <f>IF($E18="Snakpak",(($J18*H18)+($K18*'Labor Cost'!$A$2)+L18)+2.25,($J18*H18)+($K18*'Labor Cost'!$A$2)+L18+1)</f>
        <v>14.365</v>
      </c>
      <c r="N18" s="126">
        <f t="shared" si="4"/>
        <v>17.956250000000001</v>
      </c>
      <c r="O18" s="126">
        <f t="shared" si="5"/>
        <v>18.674500000000002</v>
      </c>
      <c r="P18" s="126">
        <f t="shared" si="6"/>
        <v>19.392750000000003</v>
      </c>
      <c r="Q18" s="126">
        <f t="shared" si="7"/>
        <v>20.111000000000001</v>
      </c>
      <c r="R18" s="126">
        <f t="shared" si="8"/>
        <v>18</v>
      </c>
      <c r="S18" s="126">
        <f t="shared" si="0"/>
        <v>18.75</v>
      </c>
      <c r="T18" s="126">
        <f t="shared" si="1"/>
        <v>19.5</v>
      </c>
      <c r="U18" s="126">
        <f t="shared" si="2"/>
        <v>20</v>
      </c>
    </row>
    <row r="19" spans="1:21" ht="21" customHeight="1" x14ac:dyDescent="0.2">
      <c r="A19" s="34" t="s">
        <v>106</v>
      </c>
      <c r="B19" s="34" t="s">
        <v>341</v>
      </c>
      <c r="C19" s="120" t="s">
        <v>8</v>
      </c>
      <c r="D19" s="35" t="s">
        <v>398</v>
      </c>
      <c r="E19" s="35" t="s">
        <v>402</v>
      </c>
      <c r="F19" s="35" t="s">
        <v>381</v>
      </c>
      <c r="G19" s="121">
        <v>34</v>
      </c>
      <c r="H19" s="122">
        <f>VLOOKUP($C19,'Raw Cost'!$A$1:$B$483,2,FALSE)/G19</f>
        <v>0.58823529411764708</v>
      </c>
      <c r="I19" s="122">
        <f t="shared" si="3"/>
        <v>3.6764705882352942E-2</v>
      </c>
      <c r="J19" s="123">
        <v>20</v>
      </c>
      <c r="K19" s="123">
        <v>0.25</v>
      </c>
      <c r="L19" s="124">
        <f>VLOOKUP($F19,'Packaging Cost'!$A$1:$F$43,6,FALSE)</f>
        <v>0.99</v>
      </c>
      <c r="M19" s="125">
        <f>IF($E19="Snakpak",(($J19*H19)+($K19*'Labor Cost'!$A$2)+L19)+2.25,($J19*H19)+($K19*'Labor Cost'!$A$2)+L19+1)</f>
        <v>19.25470588235294</v>
      </c>
      <c r="N19" s="126">
        <f t="shared" si="4"/>
        <v>24.068382352941175</v>
      </c>
      <c r="O19" s="126">
        <f t="shared" si="5"/>
        <v>25.031117647058824</v>
      </c>
      <c r="P19" s="126">
        <f t="shared" si="6"/>
        <v>25.99385294117647</v>
      </c>
      <c r="Q19" s="126">
        <f t="shared" si="7"/>
        <v>26.956588235294117</v>
      </c>
      <c r="R19" s="126">
        <f t="shared" si="8"/>
        <v>24</v>
      </c>
      <c r="S19" s="126">
        <f t="shared" si="0"/>
        <v>25</v>
      </c>
      <c r="T19" s="126">
        <f t="shared" si="1"/>
        <v>26</v>
      </c>
      <c r="U19" s="126">
        <f t="shared" si="2"/>
        <v>27</v>
      </c>
    </row>
    <row r="20" spans="1:21" ht="21" customHeight="1" x14ac:dyDescent="0.2">
      <c r="A20" s="34" t="s">
        <v>770</v>
      </c>
      <c r="B20" s="34" t="s">
        <v>771</v>
      </c>
      <c r="C20" s="35" t="s">
        <v>772</v>
      </c>
      <c r="D20" s="35" t="s">
        <v>398</v>
      </c>
      <c r="E20" s="35" t="s">
        <v>402</v>
      </c>
      <c r="F20" s="35" t="s">
        <v>413</v>
      </c>
      <c r="G20" s="121">
        <v>20</v>
      </c>
      <c r="H20" s="122">
        <f>VLOOKUP($C20,'Raw Cost'!$A$1:$B$483,2,FALSE)/G20</f>
        <v>1.4</v>
      </c>
      <c r="I20" s="122">
        <f t="shared" si="3"/>
        <v>8.7499999999999994E-2</v>
      </c>
      <c r="J20" s="123">
        <v>10</v>
      </c>
      <c r="K20" s="123">
        <v>0.27</v>
      </c>
      <c r="L20" s="124">
        <f>VLOOKUP($F20,'Packaging Cost'!$A$1:$F$43,6,FALSE)</f>
        <v>2.31</v>
      </c>
      <c r="M20" s="125">
        <f>IF($E20="Snakpak",(($J20*H20)+($K20*'Labor Cost'!$A$2)+L20)+2.25,($J20*H20)+($K20*'Labor Cost'!$A$2)+L20+1)</f>
        <v>23.25</v>
      </c>
      <c r="N20" s="126">
        <f t="shared" si="4"/>
        <v>29.0625</v>
      </c>
      <c r="O20" s="126">
        <f t="shared" si="5"/>
        <v>30.225000000000001</v>
      </c>
      <c r="P20" s="126">
        <f t="shared" si="6"/>
        <v>31.387500000000003</v>
      </c>
      <c r="Q20" s="126">
        <f t="shared" si="7"/>
        <v>32.549999999999997</v>
      </c>
      <c r="R20" s="126">
        <f t="shared" si="8"/>
        <v>29</v>
      </c>
      <c r="S20" s="126">
        <f t="shared" si="0"/>
        <v>30.25</v>
      </c>
      <c r="T20" s="126">
        <f t="shared" si="1"/>
        <v>31.5</v>
      </c>
      <c r="U20" s="126">
        <f t="shared" si="2"/>
        <v>32.5</v>
      </c>
    </row>
    <row r="21" spans="1:21" ht="21" customHeight="1" x14ac:dyDescent="0.2">
      <c r="A21" s="34" t="s">
        <v>65</v>
      </c>
      <c r="B21" s="34" t="s">
        <v>202</v>
      </c>
      <c r="C21" s="120" t="s">
        <v>10</v>
      </c>
      <c r="D21" s="35" t="s">
        <v>398</v>
      </c>
      <c r="E21" s="35" t="s">
        <v>402</v>
      </c>
      <c r="F21" s="35" t="s">
        <v>414</v>
      </c>
      <c r="G21" s="121">
        <v>17</v>
      </c>
      <c r="H21" s="122">
        <f>VLOOKUP($C21,'Raw Cost'!$A$1:$B$483,2,FALSE)/G21</f>
        <v>1.2941176470588236</v>
      </c>
      <c r="I21" s="122">
        <f t="shared" si="3"/>
        <v>8.0882352941176475E-2</v>
      </c>
      <c r="J21" s="123">
        <v>5</v>
      </c>
      <c r="K21" s="123">
        <v>0.25</v>
      </c>
      <c r="L21" s="124">
        <f>VLOOKUP($F21,'Packaging Cost'!$A$1:$F$43,6,FALSE)</f>
        <v>1.6400000000000001</v>
      </c>
      <c r="M21" s="125">
        <f>IF($E21="Snakpak",(($J21*H21)+($K21*'Labor Cost'!$A$2)+L21)+2.25,($J21*H21)+($K21*'Labor Cost'!$A$2)+L21+1)</f>
        <v>14.610588235294118</v>
      </c>
      <c r="N21" s="126">
        <f t="shared" si="4"/>
        <v>18.263235294117649</v>
      </c>
      <c r="O21" s="126">
        <f t="shared" si="5"/>
        <v>18.993764705882356</v>
      </c>
      <c r="P21" s="126">
        <f t="shared" si="6"/>
        <v>19.724294117647062</v>
      </c>
      <c r="Q21" s="126">
        <f t="shared" si="7"/>
        <v>20.454823529411765</v>
      </c>
      <c r="R21" s="126">
        <f t="shared" si="8"/>
        <v>18.25</v>
      </c>
      <c r="S21" s="126">
        <f t="shared" si="0"/>
        <v>19</v>
      </c>
      <c r="T21" s="126">
        <f t="shared" si="1"/>
        <v>19.75</v>
      </c>
      <c r="U21" s="126">
        <f t="shared" si="2"/>
        <v>20.5</v>
      </c>
    </row>
    <row r="22" spans="1:21" ht="21" customHeight="1" x14ac:dyDescent="0.2">
      <c r="A22" s="34" t="s">
        <v>66</v>
      </c>
      <c r="B22" s="34" t="s">
        <v>203</v>
      </c>
      <c r="C22" s="120" t="s">
        <v>25</v>
      </c>
      <c r="D22" s="35" t="s">
        <v>398</v>
      </c>
      <c r="E22" s="35" t="s">
        <v>402</v>
      </c>
      <c r="F22" s="35" t="s">
        <v>414</v>
      </c>
      <c r="G22" s="121">
        <v>17</v>
      </c>
      <c r="H22" s="122">
        <f>VLOOKUP($C22,'Raw Cost'!$A$1:$B$483,2,FALSE)/G22</f>
        <v>0.70588235294117652</v>
      </c>
      <c r="I22" s="122">
        <f t="shared" si="3"/>
        <v>4.4117647058823532E-2</v>
      </c>
      <c r="J22" s="123">
        <v>5</v>
      </c>
      <c r="K22" s="123">
        <v>0.3</v>
      </c>
      <c r="L22" s="124">
        <f>VLOOKUP($F22,'Packaging Cost'!$A$1:$F$43,6,FALSE)</f>
        <v>1.6400000000000001</v>
      </c>
      <c r="M22" s="125">
        <f>IF($E22="Snakpak",(($J22*H22)+($K22*'Labor Cost'!$A$2)+L22)+2.25,($J22*H22)+($K22*'Labor Cost'!$A$2)+L22+1)</f>
        <v>12.769411764705882</v>
      </c>
      <c r="N22" s="126">
        <f t="shared" si="4"/>
        <v>15.961764705882352</v>
      </c>
      <c r="O22" s="126">
        <f t="shared" si="5"/>
        <v>16.600235294117649</v>
      </c>
      <c r="P22" s="126">
        <f t="shared" si="6"/>
        <v>17.238705882352942</v>
      </c>
      <c r="Q22" s="126">
        <f t="shared" si="7"/>
        <v>17.877176470588235</v>
      </c>
      <c r="R22" s="126">
        <f t="shared" si="8"/>
        <v>16</v>
      </c>
      <c r="S22" s="126">
        <f t="shared" si="0"/>
        <v>16.5</v>
      </c>
      <c r="T22" s="126">
        <f t="shared" si="1"/>
        <v>17.25</v>
      </c>
      <c r="U22" s="126">
        <f t="shared" si="2"/>
        <v>18</v>
      </c>
    </row>
    <row r="23" spans="1:21" ht="21" customHeight="1" x14ac:dyDescent="0.2">
      <c r="A23" s="34" t="s">
        <v>67</v>
      </c>
      <c r="B23" s="34" t="s">
        <v>204</v>
      </c>
      <c r="C23" s="120" t="s">
        <v>10</v>
      </c>
      <c r="D23" s="35" t="s">
        <v>398</v>
      </c>
      <c r="E23" s="35" t="s">
        <v>402</v>
      </c>
      <c r="F23" s="35" t="s">
        <v>412</v>
      </c>
      <c r="G23" s="121">
        <v>17</v>
      </c>
      <c r="H23" s="122">
        <f>VLOOKUP($C23,'Raw Cost'!$A$1:$B$483,2,FALSE)/G23</f>
        <v>1.2941176470588236</v>
      </c>
      <c r="I23" s="122">
        <f t="shared" si="3"/>
        <v>8.0882352941176475E-2</v>
      </c>
      <c r="J23" s="123">
        <v>10</v>
      </c>
      <c r="K23" s="123">
        <v>0.25</v>
      </c>
      <c r="L23" s="124">
        <f>VLOOKUP($F23,'Packaging Cost'!$A$1:$F$43,6,FALSE)</f>
        <v>3.0100000000000002</v>
      </c>
      <c r="M23" s="125">
        <f>IF($E23="Snakpak",(($J23*H23)+($K23*'Labor Cost'!$A$2)+L23)+2.25,($J23*H23)+($K23*'Labor Cost'!$A$2)+L23+1)</f>
        <v>22.451176470588237</v>
      </c>
      <c r="N23" s="126">
        <f t="shared" si="4"/>
        <v>28.063970588235296</v>
      </c>
      <c r="O23" s="126">
        <f t="shared" si="5"/>
        <v>29.18652941176471</v>
      </c>
      <c r="P23" s="126">
        <f t="shared" si="6"/>
        <v>30.309088235294123</v>
      </c>
      <c r="Q23" s="126">
        <f t="shared" si="7"/>
        <v>31.431647058823529</v>
      </c>
      <c r="R23" s="126">
        <f t="shared" si="8"/>
        <v>28</v>
      </c>
      <c r="S23" s="126">
        <f t="shared" si="0"/>
        <v>29.25</v>
      </c>
      <c r="T23" s="126">
        <f t="shared" si="1"/>
        <v>30.25</v>
      </c>
      <c r="U23" s="126">
        <f t="shared" si="2"/>
        <v>31.5</v>
      </c>
    </row>
    <row r="24" spans="1:21" ht="21" customHeight="1" x14ac:dyDescent="0.2">
      <c r="A24" s="34" t="s">
        <v>69</v>
      </c>
      <c r="B24" s="34" t="s">
        <v>208</v>
      </c>
      <c r="C24" s="120" t="s">
        <v>11</v>
      </c>
      <c r="D24" s="120" t="s">
        <v>398</v>
      </c>
      <c r="E24" s="35" t="s">
        <v>402</v>
      </c>
      <c r="F24" s="35" t="s">
        <v>387</v>
      </c>
      <c r="G24" s="121">
        <v>31</v>
      </c>
      <c r="H24" s="122">
        <f>VLOOKUP($C24,'Raw Cost'!$A$1:$B$483,2,FALSE)/G24</f>
        <v>0.90322580645161288</v>
      </c>
      <c r="I24" s="122">
        <f t="shared" si="3"/>
        <v>5.6451612903225805E-2</v>
      </c>
      <c r="J24" s="123">
        <v>10</v>
      </c>
      <c r="K24" s="123">
        <v>0.25</v>
      </c>
      <c r="L24" s="124">
        <f>VLOOKUP($F24,'Packaging Cost'!$A$1:$F$43,6,FALSE)</f>
        <v>0.82</v>
      </c>
      <c r="M24" s="125">
        <f>IF($E24="Snakpak",(($J24*H24)+($K24*'Labor Cost'!$A$2)+L24)+2.25,($J24*H24)+($K24*'Labor Cost'!$A$2)+L24+1)</f>
        <v>16.352258064516128</v>
      </c>
      <c r="N24" s="126">
        <f t="shared" si="4"/>
        <v>20.440322580645159</v>
      </c>
      <c r="O24" s="126">
        <f t="shared" si="5"/>
        <v>21.257935483870966</v>
      </c>
      <c r="P24" s="126">
        <f t="shared" si="6"/>
        <v>22.075548387096774</v>
      </c>
      <c r="Q24" s="126">
        <f t="shared" si="7"/>
        <v>22.893161290322578</v>
      </c>
      <c r="R24" s="126">
        <f t="shared" si="8"/>
        <v>20.5</v>
      </c>
      <c r="S24" s="126">
        <f t="shared" si="0"/>
        <v>21.25</v>
      </c>
      <c r="T24" s="126">
        <f t="shared" si="1"/>
        <v>22</v>
      </c>
      <c r="U24" s="126">
        <f t="shared" si="2"/>
        <v>23</v>
      </c>
    </row>
    <row r="25" spans="1:21" ht="21" customHeight="1" x14ac:dyDescent="0.2">
      <c r="A25" s="34" t="s">
        <v>423</v>
      </c>
      <c r="B25" s="34" t="s">
        <v>207</v>
      </c>
      <c r="C25" s="120" t="s">
        <v>11</v>
      </c>
      <c r="D25" s="120" t="s">
        <v>398</v>
      </c>
      <c r="E25" s="35" t="s">
        <v>402</v>
      </c>
      <c r="F25" s="35" t="s">
        <v>381</v>
      </c>
      <c r="G25" s="121">
        <v>31</v>
      </c>
      <c r="H25" s="122">
        <f>VLOOKUP($C25,'Raw Cost'!$A$1:$B$483,2,FALSE)/G25</f>
        <v>0.90322580645161288</v>
      </c>
      <c r="I25" s="122">
        <f t="shared" si="3"/>
        <v>5.6451612903225805E-2</v>
      </c>
      <c r="J25" s="123">
        <v>20</v>
      </c>
      <c r="K25" s="123">
        <v>0.25</v>
      </c>
      <c r="L25" s="124">
        <f>VLOOKUP($F25,'Packaging Cost'!$A$1:$F$43,6,FALSE)</f>
        <v>0.99</v>
      </c>
      <c r="M25" s="125">
        <f>IF($E25="Snakpak",(($J25*H25)+($K25*'Labor Cost'!$A$2)+L25)+2.25,($J25*H25)+($K25*'Labor Cost'!$A$2)+L25+2)</f>
        <v>26.554516129032255</v>
      </c>
      <c r="N25" s="126">
        <f t="shared" si="4"/>
        <v>33.193145161290317</v>
      </c>
      <c r="O25" s="126">
        <f t="shared" si="5"/>
        <v>34.520870967741935</v>
      </c>
      <c r="P25" s="126">
        <f t="shared" si="6"/>
        <v>35.848596774193545</v>
      </c>
      <c r="Q25" s="126">
        <f t="shared" si="7"/>
        <v>37.176322580645156</v>
      </c>
      <c r="R25" s="126">
        <f t="shared" si="8"/>
        <v>33.25</v>
      </c>
      <c r="S25" s="126">
        <f t="shared" si="0"/>
        <v>34.5</v>
      </c>
      <c r="T25" s="126">
        <f t="shared" si="1"/>
        <v>35.75</v>
      </c>
      <c r="U25" s="126">
        <f t="shared" si="2"/>
        <v>37.25</v>
      </c>
    </row>
    <row r="26" spans="1:21" ht="21" customHeight="1" x14ac:dyDescent="0.2">
      <c r="A26" s="34" t="s">
        <v>70</v>
      </c>
      <c r="B26" s="34" t="s">
        <v>209</v>
      </c>
      <c r="C26" s="120" t="s">
        <v>11</v>
      </c>
      <c r="D26" s="120" t="s">
        <v>398</v>
      </c>
      <c r="E26" s="35" t="s">
        <v>402</v>
      </c>
      <c r="F26" s="35" t="s">
        <v>381</v>
      </c>
      <c r="G26" s="121">
        <v>31</v>
      </c>
      <c r="H26" s="122">
        <f>VLOOKUP($C26,'Raw Cost'!$A$1:$B$483,2,FALSE)/G26</f>
        <v>0.90322580645161288</v>
      </c>
      <c r="I26" s="122">
        <f t="shared" si="3"/>
        <v>5.6451612903225805E-2</v>
      </c>
      <c r="J26" s="123">
        <v>20</v>
      </c>
      <c r="K26" s="123">
        <v>0.25</v>
      </c>
      <c r="L26" s="124">
        <f>VLOOKUP($F26,'Packaging Cost'!$A$1:$F$43,6,FALSE)</f>
        <v>0.99</v>
      </c>
      <c r="M26" s="125">
        <f>IF($E26="Snakpak",(($J26*H26)+($K26*'Labor Cost'!$A$2)+L26)+2.25,($J26*H26)+($K26*'Labor Cost'!$A$2)+L26+1)</f>
        <v>25.554516129032255</v>
      </c>
      <c r="N26" s="126">
        <f t="shared" si="4"/>
        <v>31.943145161290317</v>
      </c>
      <c r="O26" s="126">
        <f t="shared" si="5"/>
        <v>33.220870967741931</v>
      </c>
      <c r="P26" s="126">
        <f t="shared" si="6"/>
        <v>34.498596774193544</v>
      </c>
      <c r="Q26" s="126">
        <f t="shared" si="7"/>
        <v>35.776322580645157</v>
      </c>
      <c r="R26" s="126">
        <f t="shared" si="8"/>
        <v>32</v>
      </c>
      <c r="S26" s="126">
        <f t="shared" si="0"/>
        <v>33.25</v>
      </c>
      <c r="T26" s="126">
        <f t="shared" si="1"/>
        <v>34.5</v>
      </c>
      <c r="U26" s="126">
        <f t="shared" si="2"/>
        <v>35.75</v>
      </c>
    </row>
    <row r="27" spans="1:21" ht="21" customHeight="1" x14ac:dyDescent="0.2">
      <c r="A27" s="34" t="s">
        <v>546</v>
      </c>
      <c r="B27" s="34" t="s">
        <v>219</v>
      </c>
      <c r="C27" s="120" t="s">
        <v>11</v>
      </c>
      <c r="D27" s="120" t="s">
        <v>398</v>
      </c>
      <c r="E27" s="35" t="s">
        <v>402</v>
      </c>
      <c r="F27" s="35" t="s">
        <v>387</v>
      </c>
      <c r="G27" s="121">
        <v>31</v>
      </c>
      <c r="H27" s="122">
        <f>VLOOKUP($C27,'Raw Cost'!$A$1:$B$483,2,FALSE)/G27</f>
        <v>0.90322580645161288</v>
      </c>
      <c r="I27" s="122">
        <f t="shared" si="3"/>
        <v>5.6451612903225805E-2</v>
      </c>
      <c r="J27" s="123">
        <v>10</v>
      </c>
      <c r="K27" s="123">
        <v>0.25</v>
      </c>
      <c r="L27" s="124">
        <f>VLOOKUP($F27,'Packaging Cost'!$A$1:$F$43,6,FALSE)</f>
        <v>0.82</v>
      </c>
      <c r="M27" s="125">
        <f>IF($E27="Snakpak",(($J27*H27)+($K27*'Labor Cost'!$A$2)+L27)+2.25,($J27*H27)+($K27*'Labor Cost'!$A$2)+L27+1)</f>
        <v>16.352258064516128</v>
      </c>
      <c r="N27" s="126">
        <f t="shared" si="4"/>
        <v>20.440322580645159</v>
      </c>
      <c r="O27" s="126">
        <f t="shared" si="5"/>
        <v>21.257935483870966</v>
      </c>
      <c r="P27" s="126">
        <f t="shared" si="6"/>
        <v>22.075548387096774</v>
      </c>
      <c r="Q27" s="126">
        <f t="shared" si="7"/>
        <v>22.893161290322578</v>
      </c>
      <c r="R27" s="126">
        <f t="shared" si="8"/>
        <v>20.5</v>
      </c>
      <c r="S27" s="126">
        <f t="shared" si="0"/>
        <v>21.25</v>
      </c>
      <c r="T27" s="126">
        <f t="shared" si="1"/>
        <v>22</v>
      </c>
      <c r="U27" s="126">
        <f t="shared" si="2"/>
        <v>23</v>
      </c>
    </row>
    <row r="28" spans="1:21" ht="21" customHeight="1" x14ac:dyDescent="0.2">
      <c r="A28" s="34" t="s">
        <v>547</v>
      </c>
      <c r="B28" s="34" t="s">
        <v>218</v>
      </c>
      <c r="C28" s="120" t="s">
        <v>11</v>
      </c>
      <c r="D28" s="120" t="s">
        <v>398</v>
      </c>
      <c r="E28" s="35" t="s">
        <v>402</v>
      </c>
      <c r="F28" s="35" t="s">
        <v>381</v>
      </c>
      <c r="G28" s="121">
        <v>31</v>
      </c>
      <c r="H28" s="122">
        <f>VLOOKUP($C28,'Raw Cost'!$A$1:$B$483,2,FALSE)/G28</f>
        <v>0.90322580645161288</v>
      </c>
      <c r="I28" s="122">
        <f t="shared" si="3"/>
        <v>5.6451612903225805E-2</v>
      </c>
      <c r="J28" s="123">
        <v>20</v>
      </c>
      <c r="K28" s="123">
        <v>0.27</v>
      </c>
      <c r="L28" s="124">
        <f>VLOOKUP($F28,'Packaging Cost'!$A$1:$F$43,6,FALSE)</f>
        <v>0.99</v>
      </c>
      <c r="M28" s="125">
        <f>IF($E28="Snakpak",(($J28*H28)+($K28*'Labor Cost'!$A$2)+L28)+2.25,($J28*H28)+($K28*'Labor Cost'!$A$2)+L28+1)</f>
        <v>25.994516129032256</v>
      </c>
      <c r="N28" s="126">
        <f t="shared" si="4"/>
        <v>32.493145161290322</v>
      </c>
      <c r="O28" s="126">
        <f t="shared" si="5"/>
        <v>33.792870967741933</v>
      </c>
      <c r="P28" s="126">
        <f t="shared" si="6"/>
        <v>35.092596774193545</v>
      </c>
      <c r="Q28" s="126">
        <f t="shared" si="7"/>
        <v>36.392322580645157</v>
      </c>
      <c r="R28" s="126">
        <f t="shared" ref="R28:R59" si="14">MROUND(N28,0.25)</f>
        <v>32.5</v>
      </c>
      <c r="S28" s="126">
        <f t="shared" ref="S28:S59" si="15">MROUND(O28,0.25)</f>
        <v>33.75</v>
      </c>
      <c r="T28" s="126">
        <f t="shared" ref="T28:T59" si="16">MROUND(P28,0.25)</f>
        <v>35</v>
      </c>
      <c r="U28" s="126">
        <f t="shared" ref="U28:U59" si="17">MROUND(Q28,0.25)</f>
        <v>36.5</v>
      </c>
    </row>
    <row r="29" spans="1:21" ht="21" customHeight="1" x14ac:dyDescent="0.2">
      <c r="A29" s="34" t="s">
        <v>548</v>
      </c>
      <c r="B29" s="34" t="s">
        <v>237</v>
      </c>
      <c r="C29" s="120" t="s">
        <v>11</v>
      </c>
      <c r="D29" s="120" t="s">
        <v>398</v>
      </c>
      <c r="E29" s="35" t="s">
        <v>402</v>
      </c>
      <c r="F29" s="35" t="s">
        <v>387</v>
      </c>
      <c r="G29" s="121">
        <v>31</v>
      </c>
      <c r="H29" s="122">
        <f>VLOOKUP($C29,'Raw Cost'!$A$1:$B$483,2,FALSE)/G29</f>
        <v>0.90322580645161288</v>
      </c>
      <c r="I29" s="122">
        <f t="shared" si="3"/>
        <v>5.6451612903225805E-2</v>
      </c>
      <c r="J29" s="123">
        <v>10</v>
      </c>
      <c r="K29" s="123">
        <v>0.25</v>
      </c>
      <c r="L29" s="124">
        <f>VLOOKUP($F29,'Packaging Cost'!$A$1:$F$43,6,FALSE)</f>
        <v>0.82</v>
      </c>
      <c r="M29" s="125">
        <f>IF($E29="Snakpak",(($J29*H29)+($K29*'Labor Cost'!$A$2)+L29)+2.25,($J29*H29)+($K29*'Labor Cost'!$A$2)+L29+1)</f>
        <v>16.352258064516128</v>
      </c>
      <c r="N29" s="126">
        <f t="shared" si="4"/>
        <v>20.440322580645159</v>
      </c>
      <c r="O29" s="126">
        <f t="shared" si="5"/>
        <v>21.257935483870966</v>
      </c>
      <c r="P29" s="126">
        <f t="shared" si="6"/>
        <v>22.075548387096774</v>
      </c>
      <c r="Q29" s="126">
        <f t="shared" si="7"/>
        <v>22.893161290322578</v>
      </c>
      <c r="R29" s="126">
        <f t="shared" si="14"/>
        <v>20.5</v>
      </c>
      <c r="S29" s="126">
        <f t="shared" si="15"/>
        <v>21.25</v>
      </c>
      <c r="T29" s="126">
        <f t="shared" si="16"/>
        <v>22</v>
      </c>
      <c r="U29" s="126">
        <f t="shared" si="17"/>
        <v>23</v>
      </c>
    </row>
    <row r="30" spans="1:21" ht="21" customHeight="1" x14ac:dyDescent="0.2">
      <c r="A30" s="34" t="s">
        <v>549</v>
      </c>
      <c r="B30" s="34" t="s">
        <v>206</v>
      </c>
      <c r="C30" s="120" t="s">
        <v>11</v>
      </c>
      <c r="D30" s="120" t="s">
        <v>398</v>
      </c>
      <c r="E30" s="35" t="s">
        <v>402</v>
      </c>
      <c r="F30" s="35" t="s">
        <v>381</v>
      </c>
      <c r="G30" s="121">
        <v>31</v>
      </c>
      <c r="H30" s="122">
        <f>VLOOKUP($C30,'Raw Cost'!$A$1:$B$483,2,FALSE)/G30</f>
        <v>0.90322580645161288</v>
      </c>
      <c r="I30" s="122">
        <f t="shared" si="3"/>
        <v>5.6451612903225805E-2</v>
      </c>
      <c r="J30" s="123">
        <v>20</v>
      </c>
      <c r="K30" s="123">
        <v>0.25</v>
      </c>
      <c r="L30" s="124">
        <f>VLOOKUP($F30,'Packaging Cost'!$A$1:$F$43,6,FALSE)</f>
        <v>0.99</v>
      </c>
      <c r="M30" s="125">
        <f>IF($E30="Snakpak",(($J30*H30)+($K30*'Labor Cost'!$A$2)+L30)+2.25,($J30*H30)+($K30*'Labor Cost'!$A$2)+L30+1)</f>
        <v>25.554516129032255</v>
      </c>
      <c r="N30" s="126">
        <f t="shared" si="4"/>
        <v>31.943145161290317</v>
      </c>
      <c r="O30" s="126">
        <f t="shared" si="5"/>
        <v>33.220870967741931</v>
      </c>
      <c r="P30" s="126">
        <f t="shared" si="6"/>
        <v>34.498596774193544</v>
      </c>
      <c r="Q30" s="126">
        <f t="shared" si="7"/>
        <v>35.776322580645157</v>
      </c>
      <c r="R30" s="126">
        <f t="shared" si="14"/>
        <v>32</v>
      </c>
      <c r="S30" s="126">
        <f t="shared" si="15"/>
        <v>33.25</v>
      </c>
      <c r="T30" s="126">
        <f t="shared" si="16"/>
        <v>34.5</v>
      </c>
      <c r="U30" s="126">
        <f t="shared" si="17"/>
        <v>35.75</v>
      </c>
    </row>
    <row r="31" spans="1:21" ht="21" customHeight="1" x14ac:dyDescent="0.2">
      <c r="A31" s="34" t="s">
        <v>545</v>
      </c>
      <c r="B31" s="34" t="s">
        <v>324</v>
      </c>
      <c r="C31" s="120" t="s">
        <v>11</v>
      </c>
      <c r="D31" s="120" t="s">
        <v>398</v>
      </c>
      <c r="E31" s="35" t="s">
        <v>402</v>
      </c>
      <c r="F31" s="35" t="s">
        <v>381</v>
      </c>
      <c r="G31" s="121">
        <v>38</v>
      </c>
      <c r="H31" s="122">
        <f>VLOOKUP($C31,'Raw Cost'!$A$1:$B$483,2,FALSE)/G31</f>
        <v>0.73684210526315785</v>
      </c>
      <c r="I31" s="122">
        <f t="shared" si="3"/>
        <v>4.6052631578947366E-2</v>
      </c>
      <c r="J31" s="123">
        <v>20</v>
      </c>
      <c r="K31" s="123">
        <v>0.25</v>
      </c>
      <c r="L31" s="124">
        <f>VLOOKUP($F31,'Packaging Cost'!$A$1:$F$43,6,FALSE)</f>
        <v>0.99</v>
      </c>
      <c r="M31" s="125">
        <f>IF($E31="Snakpak",(($J31*H31)+($K31*'Labor Cost'!$A$2)+L31)+2.25,($J31*H31)+($K31*'Labor Cost'!$A$2)+L31+1)</f>
        <v>22.226842105263156</v>
      </c>
      <c r="N31" s="126">
        <f t="shared" si="4"/>
        <v>27.783552631578946</v>
      </c>
      <c r="O31" s="126">
        <f t="shared" si="5"/>
        <v>28.894894736842105</v>
      </c>
      <c r="P31" s="126">
        <f t="shared" si="6"/>
        <v>30.006236842105263</v>
      </c>
      <c r="Q31" s="126">
        <f t="shared" si="7"/>
        <v>31.117578947368415</v>
      </c>
      <c r="R31" s="126">
        <f t="shared" si="14"/>
        <v>27.75</v>
      </c>
      <c r="S31" s="126">
        <f t="shared" si="15"/>
        <v>29</v>
      </c>
      <c r="T31" s="126">
        <f t="shared" si="16"/>
        <v>30</v>
      </c>
      <c r="U31" s="126">
        <f t="shared" si="17"/>
        <v>31</v>
      </c>
    </row>
    <row r="32" spans="1:21" ht="21" customHeight="1" x14ac:dyDescent="0.2">
      <c r="A32" s="34" t="s">
        <v>550</v>
      </c>
      <c r="B32" s="34" t="s">
        <v>282</v>
      </c>
      <c r="C32" s="120" t="s">
        <v>11</v>
      </c>
      <c r="D32" s="120" t="s">
        <v>398</v>
      </c>
      <c r="E32" s="35" t="s">
        <v>402</v>
      </c>
      <c r="F32" s="35" t="s">
        <v>381</v>
      </c>
      <c r="G32" s="121">
        <v>38</v>
      </c>
      <c r="H32" s="122">
        <f>VLOOKUP($C32,'Raw Cost'!$A$1:$B$483,2,FALSE)/G32</f>
        <v>0.73684210526315785</v>
      </c>
      <c r="I32" s="122">
        <f t="shared" si="3"/>
        <v>4.6052631578947366E-2</v>
      </c>
      <c r="J32" s="123">
        <v>20</v>
      </c>
      <c r="K32" s="123">
        <v>0.25</v>
      </c>
      <c r="L32" s="124">
        <f>VLOOKUP($F32,'Packaging Cost'!$A$1:$F$43,6,FALSE)</f>
        <v>0.99</v>
      </c>
      <c r="M32" s="125">
        <f>IF($E32="Snakpak",(($J32*H32)+($K32*'Labor Cost'!$A$2)+L32)+2.25,($J32*H32)+($K32*'Labor Cost'!$A$2)+L32+1)</f>
        <v>22.226842105263156</v>
      </c>
      <c r="N32" s="126">
        <f t="shared" si="4"/>
        <v>27.783552631578946</v>
      </c>
      <c r="O32" s="126">
        <f t="shared" si="5"/>
        <v>28.894894736842105</v>
      </c>
      <c r="P32" s="126">
        <f t="shared" si="6"/>
        <v>30.006236842105263</v>
      </c>
      <c r="Q32" s="126">
        <f t="shared" si="7"/>
        <v>31.117578947368415</v>
      </c>
      <c r="R32" s="126">
        <f t="shared" si="14"/>
        <v>27.75</v>
      </c>
      <c r="S32" s="126">
        <f t="shared" si="15"/>
        <v>29</v>
      </c>
      <c r="T32" s="126">
        <f t="shared" si="16"/>
        <v>30</v>
      </c>
      <c r="U32" s="126">
        <f t="shared" si="17"/>
        <v>31</v>
      </c>
    </row>
    <row r="33" spans="1:21" ht="21" customHeight="1" x14ac:dyDescent="0.2">
      <c r="A33" s="34" t="s">
        <v>551</v>
      </c>
      <c r="B33" s="34" t="s">
        <v>226</v>
      </c>
      <c r="C33" s="120" t="s">
        <v>14</v>
      </c>
      <c r="D33" s="120" t="s">
        <v>398</v>
      </c>
      <c r="E33" s="35" t="s">
        <v>402</v>
      </c>
      <c r="F33" s="35" t="s">
        <v>407</v>
      </c>
      <c r="G33" s="121">
        <v>16</v>
      </c>
      <c r="H33" s="122">
        <f>VLOOKUP($C33,'Raw Cost'!$A$1:$B$483,2,FALSE)/G33</f>
        <v>1.5625</v>
      </c>
      <c r="I33" s="122">
        <f t="shared" ref="I33:I74" si="18">H33/16</f>
        <v>9.765625E-2</v>
      </c>
      <c r="J33" s="123">
        <v>12</v>
      </c>
      <c r="K33" s="123">
        <v>0.25</v>
      </c>
      <c r="L33" s="124">
        <f>VLOOKUP($F33,'Packaging Cost'!$A$1:$F$43,6,FALSE)</f>
        <v>1.07</v>
      </c>
      <c r="M33" s="125">
        <f>IF($E33="Snakpak",(($J33*H33)+($K33*'Labor Cost'!$A$2)+L33)+2.25,($J33*H33)+($K33*'Labor Cost'!$A$2)+L33+1)</f>
        <v>26.32</v>
      </c>
      <c r="N33" s="126">
        <f t="shared" si="4"/>
        <v>32.9</v>
      </c>
      <c r="O33" s="126">
        <f t="shared" si="5"/>
        <v>34.216000000000001</v>
      </c>
      <c r="P33" s="126">
        <f t="shared" si="6"/>
        <v>35.532000000000004</v>
      </c>
      <c r="Q33" s="126">
        <f t="shared" si="7"/>
        <v>36.847999999999999</v>
      </c>
      <c r="R33" s="126">
        <f t="shared" si="14"/>
        <v>33</v>
      </c>
      <c r="S33" s="126">
        <f t="shared" si="15"/>
        <v>34.25</v>
      </c>
      <c r="T33" s="126">
        <f t="shared" si="16"/>
        <v>35.5</v>
      </c>
      <c r="U33" s="126">
        <f t="shared" si="17"/>
        <v>36.75</v>
      </c>
    </row>
    <row r="34" spans="1:21" ht="21" customHeight="1" x14ac:dyDescent="0.2">
      <c r="A34" s="34" t="s">
        <v>552</v>
      </c>
      <c r="B34" s="34" t="s">
        <v>224</v>
      </c>
      <c r="C34" s="120" t="s">
        <v>15</v>
      </c>
      <c r="D34" s="120" t="s">
        <v>398</v>
      </c>
      <c r="E34" s="35" t="s">
        <v>402</v>
      </c>
      <c r="F34" s="35" t="s">
        <v>381</v>
      </c>
      <c r="G34" s="121">
        <v>32</v>
      </c>
      <c r="H34" s="122">
        <f>VLOOKUP($C34,'Raw Cost'!$A$1:$B$483,2,FALSE)/G34</f>
        <v>0.96875</v>
      </c>
      <c r="I34" s="122">
        <f t="shared" si="18"/>
        <v>6.0546875E-2</v>
      </c>
      <c r="J34" s="123">
        <v>20</v>
      </c>
      <c r="K34" s="123">
        <v>0.25</v>
      </c>
      <c r="L34" s="124">
        <f>VLOOKUP($F34,'Packaging Cost'!$A$1:$F$43,6,FALSE)</f>
        <v>0.99</v>
      </c>
      <c r="M34" s="125">
        <f>IF($E34="Snakpak",(($J34*H34)+($K34*'Labor Cost'!$A$2)+L34)+2.25,($J34*H34)+($K34*'Labor Cost'!$A$2)+L34+2)</f>
        <v>27.864999999999998</v>
      </c>
      <c r="N34" s="126">
        <f t="shared" ref="N34:N76" si="19">IF($D34="No",$M34*1.25,($M34*1.25)+14)</f>
        <v>34.831249999999997</v>
      </c>
      <c r="O34" s="126">
        <f t="shared" ref="O34:O76" si="20">IF($D34="No",$M34*1.3,($M34*1.3)+14)</f>
        <v>36.224499999999999</v>
      </c>
      <c r="P34" s="126">
        <f t="shared" ref="P34:P76" si="21">IF($D34="No",$M34*1.35,($M34*1.35)+14)</f>
        <v>37.617750000000001</v>
      </c>
      <c r="Q34" s="126">
        <f t="shared" ref="Q34:Q76" si="22">IF($D34="No",$M34*1.4,($M34*1.4)+14)</f>
        <v>39.010999999999996</v>
      </c>
      <c r="R34" s="126">
        <f t="shared" si="14"/>
        <v>34.75</v>
      </c>
      <c r="S34" s="126">
        <f t="shared" si="15"/>
        <v>36.25</v>
      </c>
      <c r="T34" s="126">
        <f t="shared" si="16"/>
        <v>37.5</v>
      </c>
      <c r="U34" s="126">
        <f t="shared" si="17"/>
        <v>39</v>
      </c>
    </row>
    <row r="35" spans="1:21" ht="21" customHeight="1" x14ac:dyDescent="0.2">
      <c r="A35" s="34" t="s">
        <v>553</v>
      </c>
      <c r="B35" s="34" t="s">
        <v>223</v>
      </c>
      <c r="C35" s="120" t="s">
        <v>15</v>
      </c>
      <c r="D35" s="120" t="s">
        <v>398</v>
      </c>
      <c r="E35" s="35" t="s">
        <v>402</v>
      </c>
      <c r="F35" s="35" t="s">
        <v>387</v>
      </c>
      <c r="G35" s="121">
        <v>35</v>
      </c>
      <c r="H35" s="122">
        <f>VLOOKUP($C35,'Raw Cost'!$A$1:$B$483,2,FALSE)/G35</f>
        <v>0.88571428571428568</v>
      </c>
      <c r="I35" s="122">
        <f t="shared" si="18"/>
        <v>5.5357142857142855E-2</v>
      </c>
      <c r="J35" s="123">
        <v>10</v>
      </c>
      <c r="K35" s="123">
        <v>0.25</v>
      </c>
      <c r="L35" s="124">
        <f>VLOOKUP($F35,'Packaging Cost'!$A$1:$F$43,6,FALSE)</f>
        <v>0.82</v>
      </c>
      <c r="M35" s="125">
        <f>IF($E35="Snakpak",(($J35*H35)+($K35*'Labor Cost'!$A$2)+L35)+2.25,($J35*H35)+($K35*'Labor Cost'!$A$2)+L35+1)</f>
        <v>16.177142857142858</v>
      </c>
      <c r="N35" s="126">
        <f t="shared" si="19"/>
        <v>20.221428571428572</v>
      </c>
      <c r="O35" s="126">
        <f t="shared" si="20"/>
        <v>21.030285714285718</v>
      </c>
      <c r="P35" s="126">
        <f t="shared" si="21"/>
        <v>21.839142857142861</v>
      </c>
      <c r="Q35" s="126">
        <f t="shared" si="22"/>
        <v>22.648</v>
      </c>
      <c r="R35" s="126">
        <f t="shared" si="14"/>
        <v>20.25</v>
      </c>
      <c r="S35" s="126">
        <f t="shared" si="15"/>
        <v>21</v>
      </c>
      <c r="T35" s="126">
        <f t="shared" si="16"/>
        <v>21.75</v>
      </c>
      <c r="U35" s="126">
        <f t="shared" si="17"/>
        <v>22.75</v>
      </c>
    </row>
    <row r="36" spans="1:21" ht="21" customHeight="1" x14ac:dyDescent="0.2">
      <c r="A36" s="34" t="s">
        <v>554</v>
      </c>
      <c r="B36" s="34" t="s">
        <v>222</v>
      </c>
      <c r="C36" s="120" t="s">
        <v>15</v>
      </c>
      <c r="D36" s="120" t="s">
        <v>398</v>
      </c>
      <c r="E36" s="35" t="s">
        <v>402</v>
      </c>
      <c r="F36" s="35" t="s">
        <v>381</v>
      </c>
      <c r="G36" s="121">
        <v>35</v>
      </c>
      <c r="H36" s="122">
        <f>VLOOKUP($C36,'Raw Cost'!$A$1:$B$483,2,FALSE)/G36</f>
        <v>0.88571428571428568</v>
      </c>
      <c r="I36" s="122">
        <f t="shared" si="18"/>
        <v>5.5357142857142855E-2</v>
      </c>
      <c r="J36" s="123">
        <v>20</v>
      </c>
      <c r="K36" s="123">
        <v>0.25</v>
      </c>
      <c r="L36" s="124">
        <f>VLOOKUP($F36,'Packaging Cost'!$A$1:$F$43,6,FALSE)</f>
        <v>0.99</v>
      </c>
      <c r="M36" s="125">
        <f>IF($E36="Snakpak",(($J36*H36)+($K36*'Labor Cost'!$A$2)+L36)+2.25,($J36*H36)+($K36*'Labor Cost'!$A$2)+L36+1)</f>
        <v>25.204285714285714</v>
      </c>
      <c r="N36" s="126">
        <f t="shared" si="19"/>
        <v>31.505357142857143</v>
      </c>
      <c r="O36" s="126">
        <f t="shared" si="20"/>
        <v>32.765571428571427</v>
      </c>
      <c r="P36" s="126">
        <f t="shared" si="21"/>
        <v>34.025785714285718</v>
      </c>
      <c r="Q36" s="126">
        <f t="shared" si="22"/>
        <v>35.285999999999994</v>
      </c>
      <c r="R36" s="126">
        <f t="shared" si="14"/>
        <v>31.5</v>
      </c>
      <c r="S36" s="126">
        <f t="shared" si="15"/>
        <v>32.75</v>
      </c>
      <c r="T36" s="126">
        <f t="shared" si="16"/>
        <v>34</v>
      </c>
      <c r="U36" s="126">
        <f t="shared" si="17"/>
        <v>35.25</v>
      </c>
    </row>
    <row r="37" spans="1:21" ht="21" customHeight="1" x14ac:dyDescent="0.2">
      <c r="A37" s="36" t="s">
        <v>555</v>
      </c>
      <c r="B37" s="34" t="s">
        <v>449</v>
      </c>
      <c r="C37" s="35" t="s">
        <v>450</v>
      </c>
      <c r="D37" s="35" t="s">
        <v>398</v>
      </c>
      <c r="E37" s="35" t="s">
        <v>402</v>
      </c>
      <c r="F37" s="35" t="s">
        <v>407</v>
      </c>
      <c r="G37" s="121">
        <v>9</v>
      </c>
      <c r="H37" s="122">
        <f>VLOOKUP($C37,'Raw Cost'!$A$1:$B$483,2,FALSE)/G37</f>
        <v>4</v>
      </c>
      <c r="I37" s="122">
        <f t="shared" si="18"/>
        <v>0.25</v>
      </c>
      <c r="J37" s="123">
        <v>4</v>
      </c>
      <c r="K37" s="123">
        <v>0.27</v>
      </c>
      <c r="L37" s="124">
        <f>VLOOKUP($F37,'Packaging Cost'!$A$1:$F$43,6,FALSE)</f>
        <v>1.07</v>
      </c>
      <c r="M37" s="125">
        <f>IF($E37="Snakpak",(($J37*H37)+($K37*'Labor Cost'!$A$2)+L37)+2.25,($J37*H37)+($K37*'Labor Cost'!$A$2)+L37+1)</f>
        <v>24.01</v>
      </c>
      <c r="N37" s="126">
        <f t="shared" si="19"/>
        <v>30.012500000000003</v>
      </c>
      <c r="O37" s="126">
        <f t="shared" si="20"/>
        <v>31.213000000000005</v>
      </c>
      <c r="P37" s="126">
        <f t="shared" si="21"/>
        <v>32.413500000000006</v>
      </c>
      <c r="Q37" s="126">
        <f t="shared" si="22"/>
        <v>33.613999999999997</v>
      </c>
      <c r="R37" s="126">
        <f>MROUND(N37,0.25)</f>
        <v>30</v>
      </c>
      <c r="S37" s="126">
        <f>MROUND(O37,0.25)</f>
        <v>31.25</v>
      </c>
      <c r="T37" s="126">
        <f>MROUND(P37,0.25)</f>
        <v>32.5</v>
      </c>
      <c r="U37" s="126">
        <f>MROUND(Q37,0.25)</f>
        <v>33.5</v>
      </c>
    </row>
    <row r="38" spans="1:21" ht="21" customHeight="1" x14ac:dyDescent="0.2">
      <c r="A38" s="34" t="s">
        <v>556</v>
      </c>
      <c r="B38" s="34" t="s">
        <v>327</v>
      </c>
      <c r="C38" s="35" t="s">
        <v>7</v>
      </c>
      <c r="D38" s="35" t="s">
        <v>398</v>
      </c>
      <c r="E38" s="35" t="s">
        <v>402</v>
      </c>
      <c r="F38" s="35" t="s">
        <v>381</v>
      </c>
      <c r="G38" s="121">
        <v>32</v>
      </c>
      <c r="H38" s="122">
        <f>VLOOKUP($C38,'Raw Cost'!$A$1:$B$483,2,FALSE)/G38</f>
        <v>0.34375</v>
      </c>
      <c r="I38" s="122">
        <f t="shared" si="18"/>
        <v>2.1484375E-2</v>
      </c>
      <c r="J38" s="123">
        <v>20</v>
      </c>
      <c r="K38" s="123">
        <v>0.25</v>
      </c>
      <c r="L38" s="124">
        <f>VLOOKUP($F38,'Packaging Cost'!$A$1:$F$43,6,FALSE)</f>
        <v>0.99</v>
      </c>
      <c r="M38" s="125">
        <f>IF($E38="Snakpak",(($J38*H38)+($K38*'Labor Cost'!$A$2)+L38)+2.25,($J38*H38)+($K38*'Labor Cost'!$A$2)+L38+1)</f>
        <v>14.365</v>
      </c>
      <c r="N38" s="126">
        <f t="shared" si="19"/>
        <v>17.956250000000001</v>
      </c>
      <c r="O38" s="126">
        <f t="shared" si="20"/>
        <v>18.674500000000002</v>
      </c>
      <c r="P38" s="126">
        <f t="shared" si="21"/>
        <v>19.392750000000003</v>
      </c>
      <c r="Q38" s="126">
        <f t="shared" si="22"/>
        <v>20.111000000000001</v>
      </c>
      <c r="R38" s="126">
        <f t="shared" si="14"/>
        <v>18</v>
      </c>
      <c r="S38" s="126">
        <f t="shared" si="15"/>
        <v>18.75</v>
      </c>
      <c r="T38" s="126">
        <f t="shared" si="16"/>
        <v>19.5</v>
      </c>
      <c r="U38" s="126">
        <f t="shared" si="17"/>
        <v>20</v>
      </c>
    </row>
    <row r="39" spans="1:21" ht="21" customHeight="1" x14ac:dyDescent="0.2">
      <c r="A39" s="34" t="s">
        <v>557</v>
      </c>
      <c r="B39" s="34" t="s">
        <v>328</v>
      </c>
      <c r="C39" s="35" t="s">
        <v>7</v>
      </c>
      <c r="D39" s="35" t="s">
        <v>398</v>
      </c>
      <c r="E39" s="35" t="s">
        <v>402</v>
      </c>
      <c r="F39" s="35" t="s">
        <v>381</v>
      </c>
      <c r="G39" s="121">
        <v>32</v>
      </c>
      <c r="H39" s="122">
        <f>VLOOKUP($C39,'Raw Cost'!$A$1:$B$483,2,FALSE)/G39</f>
        <v>0.34375</v>
      </c>
      <c r="I39" s="122">
        <f t="shared" si="18"/>
        <v>2.1484375E-2</v>
      </c>
      <c r="J39" s="123">
        <v>20</v>
      </c>
      <c r="K39" s="123">
        <v>0.25</v>
      </c>
      <c r="L39" s="124">
        <f>VLOOKUP($F39,'Packaging Cost'!$A$1:$F$43,6,FALSE)</f>
        <v>0.99</v>
      </c>
      <c r="M39" s="125">
        <f>IF($E39="Snakpak",(($J39*H39)+($K39*'Labor Cost'!$A$2)+L39)+2.25,($J39*H39)+($K39*'Labor Cost'!$A$2)+L39+1)</f>
        <v>14.365</v>
      </c>
      <c r="N39" s="126">
        <f t="shared" si="19"/>
        <v>17.956250000000001</v>
      </c>
      <c r="O39" s="126">
        <f t="shared" si="20"/>
        <v>18.674500000000002</v>
      </c>
      <c r="P39" s="126">
        <f t="shared" si="21"/>
        <v>19.392750000000003</v>
      </c>
      <c r="Q39" s="126">
        <f t="shared" si="22"/>
        <v>20.111000000000001</v>
      </c>
      <c r="R39" s="126">
        <f t="shared" si="14"/>
        <v>18</v>
      </c>
      <c r="S39" s="126">
        <f t="shared" si="15"/>
        <v>18.75</v>
      </c>
      <c r="T39" s="126">
        <f t="shared" si="16"/>
        <v>19.5</v>
      </c>
      <c r="U39" s="126">
        <f t="shared" si="17"/>
        <v>20</v>
      </c>
    </row>
    <row r="40" spans="1:21" ht="21" customHeight="1" x14ac:dyDescent="0.2">
      <c r="A40" s="36" t="s">
        <v>558</v>
      </c>
      <c r="B40" s="34" t="s">
        <v>326</v>
      </c>
      <c r="C40" s="35" t="s">
        <v>9</v>
      </c>
      <c r="D40" s="35" t="s">
        <v>398</v>
      </c>
      <c r="E40" s="35" t="s">
        <v>402</v>
      </c>
      <c r="F40" s="35" t="s">
        <v>387</v>
      </c>
      <c r="G40" s="121">
        <v>10</v>
      </c>
      <c r="H40" s="122">
        <f>VLOOKUP($C40,'Raw Cost'!$A$1:$B$483,2,FALSE)/G40</f>
        <v>2.7</v>
      </c>
      <c r="I40" s="122">
        <f t="shared" si="18"/>
        <v>0.16875000000000001</v>
      </c>
      <c r="J40" s="123">
        <v>10</v>
      </c>
      <c r="K40" s="123">
        <v>0.25</v>
      </c>
      <c r="L40" s="124">
        <f>VLOOKUP($F40,'Packaging Cost'!$A$1:$F$43,6,FALSE)</f>
        <v>0.82</v>
      </c>
      <c r="M40" s="125">
        <f>IF($E40="Snakpak",(($J40*H40)+($K40*'Labor Cost'!$A$2)+L40)+2.25,($J40*H40)+($K40*'Labor Cost'!$A$2)+L40+1)</f>
        <v>34.32</v>
      </c>
      <c r="N40" s="126">
        <f t="shared" si="19"/>
        <v>42.9</v>
      </c>
      <c r="O40" s="126">
        <f t="shared" si="20"/>
        <v>44.616</v>
      </c>
      <c r="P40" s="126">
        <f t="shared" si="21"/>
        <v>46.332000000000001</v>
      </c>
      <c r="Q40" s="126">
        <f t="shared" si="22"/>
        <v>48.047999999999995</v>
      </c>
      <c r="R40" s="126">
        <f t="shared" si="14"/>
        <v>43</v>
      </c>
      <c r="S40" s="126">
        <f t="shared" si="15"/>
        <v>44.5</v>
      </c>
      <c r="T40" s="126">
        <f t="shared" si="16"/>
        <v>46.25</v>
      </c>
      <c r="U40" s="126">
        <f t="shared" si="17"/>
        <v>48</v>
      </c>
    </row>
    <row r="41" spans="1:21" ht="21" customHeight="1" x14ac:dyDescent="0.2">
      <c r="A41" s="34" t="s">
        <v>559</v>
      </c>
      <c r="B41" s="34" t="s">
        <v>325</v>
      </c>
      <c r="C41" s="35" t="s">
        <v>7</v>
      </c>
      <c r="D41" s="35" t="s">
        <v>398</v>
      </c>
      <c r="E41" s="35" t="s">
        <v>402</v>
      </c>
      <c r="F41" s="35" t="s">
        <v>381</v>
      </c>
      <c r="G41" s="121">
        <v>33</v>
      </c>
      <c r="H41" s="122">
        <f>VLOOKUP($C41,'Raw Cost'!$A$1:$B$483,2,FALSE)/G41</f>
        <v>0.33333333333333331</v>
      </c>
      <c r="I41" s="122">
        <f t="shared" si="18"/>
        <v>2.0833333333333332E-2</v>
      </c>
      <c r="J41" s="123">
        <v>20</v>
      </c>
      <c r="K41" s="123">
        <v>0.25</v>
      </c>
      <c r="L41" s="124">
        <f>VLOOKUP($F41,'Packaging Cost'!$A$1:$F$43,6,FALSE)</f>
        <v>0.99</v>
      </c>
      <c r="M41" s="125">
        <f>IF($E41="Snakpak",(($J41*H41)+($K41*'Labor Cost'!$A$2)+L41)+2.25,($J41*H41)+($K41*'Labor Cost'!$A$2)+L41+1)</f>
        <v>14.156666666666666</v>
      </c>
      <c r="N41" s="126">
        <f t="shared" si="19"/>
        <v>17.695833333333333</v>
      </c>
      <c r="O41" s="126">
        <f t="shared" si="20"/>
        <v>18.403666666666666</v>
      </c>
      <c r="P41" s="126">
        <f t="shared" si="21"/>
        <v>19.111499999999999</v>
      </c>
      <c r="Q41" s="126">
        <f t="shared" si="22"/>
        <v>19.819333333333333</v>
      </c>
      <c r="R41" s="126">
        <f t="shared" si="14"/>
        <v>17.75</v>
      </c>
      <c r="S41" s="126">
        <f t="shared" si="15"/>
        <v>18.5</v>
      </c>
      <c r="T41" s="126">
        <f t="shared" si="16"/>
        <v>19</v>
      </c>
      <c r="U41" s="126">
        <f t="shared" si="17"/>
        <v>19.75</v>
      </c>
    </row>
    <row r="42" spans="1:21" ht="21" customHeight="1" x14ac:dyDescent="0.2">
      <c r="A42" s="34" t="s">
        <v>560</v>
      </c>
      <c r="B42" s="34" t="s">
        <v>228</v>
      </c>
      <c r="C42" s="35" t="s">
        <v>16</v>
      </c>
      <c r="D42" s="35" t="s">
        <v>398</v>
      </c>
      <c r="E42" s="35" t="s">
        <v>402</v>
      </c>
      <c r="F42" s="35" t="s">
        <v>381</v>
      </c>
      <c r="G42" s="121">
        <v>31</v>
      </c>
      <c r="H42" s="122">
        <f>VLOOKUP($C42,'Raw Cost'!$A$1:$B$483,2,FALSE)/G42</f>
        <v>0.77419354838709675</v>
      </c>
      <c r="I42" s="122">
        <f t="shared" si="18"/>
        <v>4.8387096774193547E-2</v>
      </c>
      <c r="J42" s="123">
        <v>12</v>
      </c>
      <c r="K42" s="123">
        <v>0.27</v>
      </c>
      <c r="L42" s="124">
        <f>VLOOKUP($F42,'Packaging Cost'!$A$1:$F$43,6,FALSE)</f>
        <v>0.99</v>
      </c>
      <c r="M42" s="125">
        <f>IF($E42="Snakpak",(($J42*H42)+($K42*'Labor Cost'!$A$2)+L42)+2.25,($J42*H42)+($K42*'Labor Cost'!$A$2)+L42+1)</f>
        <v>17.22032258064516</v>
      </c>
      <c r="N42" s="126">
        <f t="shared" si="19"/>
        <v>21.52540322580645</v>
      </c>
      <c r="O42" s="126">
        <f t="shared" si="20"/>
        <v>22.386419354838708</v>
      </c>
      <c r="P42" s="126">
        <f t="shared" si="21"/>
        <v>23.247435483870966</v>
      </c>
      <c r="Q42" s="126">
        <f t="shared" si="22"/>
        <v>24.108451612903224</v>
      </c>
      <c r="R42" s="126">
        <f t="shared" si="14"/>
        <v>21.5</v>
      </c>
      <c r="S42" s="126">
        <f t="shared" si="15"/>
        <v>22.5</v>
      </c>
      <c r="T42" s="126">
        <f t="shared" si="16"/>
        <v>23.25</v>
      </c>
      <c r="U42" s="126">
        <f t="shared" si="17"/>
        <v>24</v>
      </c>
    </row>
    <row r="43" spans="1:21" ht="21" customHeight="1" x14ac:dyDescent="0.2">
      <c r="A43" s="34" t="s">
        <v>74</v>
      </c>
      <c r="B43" s="34" t="s">
        <v>230</v>
      </c>
      <c r="C43" s="35" t="s">
        <v>17</v>
      </c>
      <c r="D43" s="35" t="s">
        <v>398</v>
      </c>
      <c r="E43" s="35" t="s">
        <v>402</v>
      </c>
      <c r="F43" s="35" t="s">
        <v>381</v>
      </c>
      <c r="G43" s="121">
        <v>1</v>
      </c>
      <c r="H43" s="122">
        <f>VLOOKUP($C43,'Raw Cost'!$A$1:$B$483,2,FALSE)/G43</f>
        <v>15</v>
      </c>
      <c r="I43" s="122">
        <f t="shared" si="18"/>
        <v>0.9375</v>
      </c>
      <c r="J43" s="123">
        <v>1</v>
      </c>
      <c r="K43" s="123">
        <v>0.3</v>
      </c>
      <c r="L43" s="124">
        <f>VLOOKUP($F43,'Packaging Cost'!$A$1:$F$43,6,FALSE)</f>
        <v>0.99</v>
      </c>
      <c r="M43" s="125">
        <f>IF($E43="Snakpak",(($J43*H43)+($K43*'Labor Cost'!$A$2)+L43)+2.25,($J43*H43)+($K43*'Labor Cost'!$A$2)+L43+1)</f>
        <v>23.59</v>
      </c>
      <c r="N43" s="126">
        <f t="shared" si="19"/>
        <v>29.487500000000001</v>
      </c>
      <c r="O43" s="126">
        <f t="shared" si="20"/>
        <v>30.667000000000002</v>
      </c>
      <c r="P43" s="126">
        <f t="shared" si="21"/>
        <v>31.846500000000002</v>
      </c>
      <c r="Q43" s="126">
        <f t="shared" si="22"/>
        <v>33.025999999999996</v>
      </c>
      <c r="R43" s="126">
        <f t="shared" si="14"/>
        <v>29.5</v>
      </c>
      <c r="S43" s="126">
        <f t="shared" si="15"/>
        <v>30.75</v>
      </c>
      <c r="T43" s="126">
        <f t="shared" si="16"/>
        <v>31.75</v>
      </c>
      <c r="U43" s="126">
        <f t="shared" si="17"/>
        <v>33</v>
      </c>
    </row>
    <row r="44" spans="1:21" ht="21" customHeight="1" x14ac:dyDescent="0.2">
      <c r="A44" s="34" t="s">
        <v>73</v>
      </c>
      <c r="B44" s="34" t="s">
        <v>229</v>
      </c>
      <c r="C44" s="35" t="s">
        <v>17</v>
      </c>
      <c r="D44" s="35" t="s">
        <v>398</v>
      </c>
      <c r="E44" s="35" t="s">
        <v>402</v>
      </c>
      <c r="F44" s="35" t="s">
        <v>381</v>
      </c>
      <c r="G44" s="121">
        <v>1</v>
      </c>
      <c r="H44" s="122">
        <f>VLOOKUP($C44,'Raw Cost'!$A$1:$B$483,2,FALSE)/G44</f>
        <v>15</v>
      </c>
      <c r="I44" s="122">
        <f t="shared" si="18"/>
        <v>0.9375</v>
      </c>
      <c r="J44" s="123">
        <v>1</v>
      </c>
      <c r="K44" s="123">
        <v>0.35</v>
      </c>
      <c r="L44" s="124">
        <f>VLOOKUP($F44,'Packaging Cost'!$A$1:$F$43,6,FALSE)</f>
        <v>0.99</v>
      </c>
      <c r="M44" s="125">
        <f>IF($E44="Snakpak",(($J44*H44)+($K44*'Labor Cost'!$A$2)+L44)+2.25,($J44*H44)+($K44*'Labor Cost'!$A$2)+L44+1)</f>
        <v>24.689999999999998</v>
      </c>
      <c r="N44" s="126">
        <f t="shared" si="19"/>
        <v>30.862499999999997</v>
      </c>
      <c r="O44" s="126">
        <f t="shared" si="20"/>
        <v>32.097000000000001</v>
      </c>
      <c r="P44" s="126">
        <f t="shared" si="21"/>
        <v>33.331499999999998</v>
      </c>
      <c r="Q44" s="126">
        <f t="shared" si="22"/>
        <v>34.565999999999995</v>
      </c>
      <c r="R44" s="126">
        <f t="shared" si="14"/>
        <v>30.75</v>
      </c>
      <c r="S44" s="126">
        <f t="shared" si="15"/>
        <v>32</v>
      </c>
      <c r="T44" s="126">
        <f t="shared" si="16"/>
        <v>33.25</v>
      </c>
      <c r="U44" s="126">
        <f t="shared" si="17"/>
        <v>34.5</v>
      </c>
    </row>
    <row r="45" spans="1:21" ht="21" customHeight="1" x14ac:dyDescent="0.2">
      <c r="A45" s="34" t="s">
        <v>151</v>
      </c>
      <c r="B45" s="34" t="s">
        <v>323</v>
      </c>
      <c r="C45" s="35" t="s">
        <v>26</v>
      </c>
      <c r="D45" s="35" t="s">
        <v>398</v>
      </c>
      <c r="E45" s="35" t="s">
        <v>402</v>
      </c>
      <c r="F45" s="35" t="s">
        <v>388</v>
      </c>
      <c r="G45" s="121">
        <v>10</v>
      </c>
      <c r="H45" s="122">
        <f>VLOOKUP($C45,'Raw Cost'!$A$1:$B$483,2,FALSE)/G45</f>
        <v>1.1000000000000001</v>
      </c>
      <c r="I45" s="122">
        <f t="shared" si="18"/>
        <v>6.8750000000000006E-2</v>
      </c>
      <c r="J45" s="123">
        <v>5</v>
      </c>
      <c r="K45" s="123">
        <v>0.25</v>
      </c>
      <c r="L45" s="124">
        <f>VLOOKUP($F45,'Packaging Cost'!$A$1:$F$43,6,FALSE)</f>
        <v>0.53</v>
      </c>
      <c r="M45" s="125">
        <f>IF($E45="Snakpak",(($J45*H45)+($K45*'Labor Cost'!$A$2)+L45)+2.25,($J45*H45)+($K45*'Labor Cost'!$A$2)+L45+1)</f>
        <v>12.53</v>
      </c>
      <c r="N45" s="126">
        <f t="shared" si="19"/>
        <v>15.6625</v>
      </c>
      <c r="O45" s="126">
        <f t="shared" si="20"/>
        <v>16.289000000000001</v>
      </c>
      <c r="P45" s="126">
        <f t="shared" si="21"/>
        <v>16.915500000000002</v>
      </c>
      <c r="Q45" s="126">
        <f t="shared" si="22"/>
        <v>17.541999999999998</v>
      </c>
      <c r="R45" s="126">
        <f t="shared" si="14"/>
        <v>15.75</v>
      </c>
      <c r="S45" s="126">
        <f t="shared" si="15"/>
        <v>16.25</v>
      </c>
      <c r="T45" s="126">
        <f t="shared" si="16"/>
        <v>17</v>
      </c>
      <c r="U45" s="126">
        <f t="shared" si="17"/>
        <v>17.5</v>
      </c>
    </row>
    <row r="46" spans="1:21" ht="21" customHeight="1" x14ac:dyDescent="0.2">
      <c r="A46" s="34" t="s">
        <v>77</v>
      </c>
      <c r="B46" s="34" t="s">
        <v>235</v>
      </c>
      <c r="C46" s="120" t="s">
        <v>460</v>
      </c>
      <c r="D46" s="120" t="s">
        <v>398</v>
      </c>
      <c r="E46" s="35" t="s">
        <v>402</v>
      </c>
      <c r="F46" s="35" t="s">
        <v>387</v>
      </c>
      <c r="G46" s="121">
        <v>38</v>
      </c>
      <c r="H46" s="122">
        <f>VLOOKUP($C46,'Raw Cost'!$A$1:$B$483,2,FALSE)/G46</f>
        <v>0.36842105263157893</v>
      </c>
      <c r="I46" s="122">
        <f t="shared" si="18"/>
        <v>2.3026315789473683E-2</v>
      </c>
      <c r="J46" s="123">
        <v>10</v>
      </c>
      <c r="K46" s="123">
        <v>0.25</v>
      </c>
      <c r="L46" s="124">
        <f>VLOOKUP($F46,'Packaging Cost'!$A$1:$F$43,6,FALSE)</f>
        <v>0.82</v>
      </c>
      <c r="M46" s="125">
        <f>IF($E46="Snakpak",(($J46*H46)+($K46*'Labor Cost'!$A$2)+L46)+2.25,($J46*H46)+($K46*'Labor Cost'!$A$2)+L46+1)</f>
        <v>11.00421052631579</v>
      </c>
      <c r="N46" s="126">
        <f t="shared" si="19"/>
        <v>13.755263157894737</v>
      </c>
      <c r="O46" s="126">
        <f t="shared" si="20"/>
        <v>14.305473684210527</v>
      </c>
      <c r="P46" s="126">
        <f t="shared" si="21"/>
        <v>14.855684210526316</v>
      </c>
      <c r="Q46" s="126">
        <f t="shared" si="22"/>
        <v>15.405894736842104</v>
      </c>
      <c r="R46" s="126">
        <f t="shared" si="14"/>
        <v>13.75</v>
      </c>
      <c r="S46" s="126">
        <f t="shared" si="15"/>
        <v>14.25</v>
      </c>
      <c r="T46" s="126">
        <f t="shared" si="16"/>
        <v>14.75</v>
      </c>
      <c r="U46" s="126">
        <f t="shared" si="17"/>
        <v>15.5</v>
      </c>
    </row>
    <row r="47" spans="1:21" ht="21" customHeight="1" x14ac:dyDescent="0.2">
      <c r="A47" s="34" t="s">
        <v>78</v>
      </c>
      <c r="B47" s="34" t="s">
        <v>236</v>
      </c>
      <c r="C47" s="120" t="s">
        <v>460</v>
      </c>
      <c r="D47" s="120" t="s">
        <v>398</v>
      </c>
      <c r="E47" s="35" t="s">
        <v>402</v>
      </c>
      <c r="F47" s="35" t="s">
        <v>387</v>
      </c>
      <c r="G47" s="121">
        <v>38</v>
      </c>
      <c r="H47" s="122">
        <f>VLOOKUP($C47,'Raw Cost'!$A$1:$B$483,2,FALSE)/G47</f>
        <v>0.36842105263157893</v>
      </c>
      <c r="I47" s="122">
        <f t="shared" si="18"/>
        <v>2.3026315789473683E-2</v>
      </c>
      <c r="J47" s="123">
        <v>10</v>
      </c>
      <c r="K47" s="123">
        <v>0.25</v>
      </c>
      <c r="L47" s="124">
        <f>VLOOKUP($F47,'Packaging Cost'!$A$1:$F$43,6,FALSE)</f>
        <v>0.82</v>
      </c>
      <c r="M47" s="125">
        <f>IF($E47="Snakpak",(($J47*H47)+($K47*'Labor Cost'!$A$2)+L47)+2.25,($J47*H47)+($K47*'Labor Cost'!$A$2)+L47+1)</f>
        <v>11.00421052631579</v>
      </c>
      <c r="N47" s="126">
        <f t="shared" si="19"/>
        <v>13.755263157894737</v>
      </c>
      <c r="O47" s="126">
        <f t="shared" si="20"/>
        <v>14.305473684210527</v>
      </c>
      <c r="P47" s="126">
        <f t="shared" si="21"/>
        <v>14.855684210526316</v>
      </c>
      <c r="Q47" s="126">
        <f t="shared" si="22"/>
        <v>15.405894736842104</v>
      </c>
      <c r="R47" s="126">
        <f t="shared" si="14"/>
        <v>13.75</v>
      </c>
      <c r="S47" s="126">
        <f t="shared" si="15"/>
        <v>14.25</v>
      </c>
      <c r="T47" s="126">
        <f t="shared" si="16"/>
        <v>14.75</v>
      </c>
      <c r="U47" s="126">
        <f t="shared" si="17"/>
        <v>15.5</v>
      </c>
    </row>
    <row r="48" spans="1:21" ht="21" customHeight="1" x14ac:dyDescent="0.2">
      <c r="A48" s="34" t="s">
        <v>563</v>
      </c>
      <c r="B48" s="34" t="s">
        <v>424</v>
      </c>
      <c r="C48" s="35" t="s">
        <v>460</v>
      </c>
      <c r="D48" s="35" t="s">
        <v>398</v>
      </c>
      <c r="E48" s="35" t="s">
        <v>402</v>
      </c>
      <c r="F48" s="35" t="s">
        <v>425</v>
      </c>
      <c r="G48" s="121">
        <v>48</v>
      </c>
      <c r="H48" s="122">
        <f>VLOOKUP($C48,'Raw Cost'!$A$1:$B$483,2,FALSE)/G48</f>
        <v>0.29166666666666669</v>
      </c>
      <c r="I48" s="122">
        <f t="shared" si="18"/>
        <v>1.8229166666666668E-2</v>
      </c>
      <c r="J48" s="123">
        <v>5</v>
      </c>
      <c r="K48" s="123">
        <v>0.1</v>
      </c>
      <c r="L48" s="124">
        <f>VLOOKUP($F48,'Packaging Cost'!$A$1:$F$43,6,FALSE)</f>
        <v>1.1300000000000001</v>
      </c>
      <c r="M48" s="125">
        <f>IF($E48="Snakpak",(($J48*H48)+($K48*'Labor Cost'!$A$2)+L48)+2.25,($J48*H48)+($K48*'Labor Cost'!$A$2)+L48)</f>
        <v>4.788333333333334</v>
      </c>
      <c r="N48" s="126">
        <f t="shared" si="19"/>
        <v>5.9854166666666675</v>
      </c>
      <c r="O48" s="126">
        <f t="shared" si="20"/>
        <v>6.2248333333333346</v>
      </c>
      <c r="P48" s="126">
        <f t="shared" si="21"/>
        <v>6.4642500000000016</v>
      </c>
      <c r="Q48" s="126">
        <f t="shared" si="22"/>
        <v>6.7036666666666669</v>
      </c>
      <c r="R48" s="126">
        <f t="shared" ref="R48:U48" si="23">MROUND(N48,0.25)</f>
        <v>6</v>
      </c>
      <c r="S48" s="126">
        <f t="shared" si="23"/>
        <v>6.25</v>
      </c>
      <c r="T48" s="126">
        <f t="shared" si="23"/>
        <v>6.5</v>
      </c>
      <c r="U48" s="126">
        <f t="shared" si="23"/>
        <v>6.75</v>
      </c>
    </row>
    <row r="49" spans="1:21" ht="21" customHeight="1" x14ac:dyDescent="0.2">
      <c r="A49" s="34" t="s">
        <v>88</v>
      </c>
      <c r="B49" s="34" t="s">
        <v>250</v>
      </c>
      <c r="C49" s="35" t="s">
        <v>593</v>
      </c>
      <c r="D49" s="35" t="s">
        <v>398</v>
      </c>
      <c r="E49" s="35" t="s">
        <v>402</v>
      </c>
      <c r="F49" s="35" t="s">
        <v>387</v>
      </c>
      <c r="G49" s="121">
        <v>10</v>
      </c>
      <c r="H49" s="122">
        <f>VLOOKUP($C49,'Raw Cost'!$A$1:$B$483,2,FALSE)/G49</f>
        <v>2.7</v>
      </c>
      <c r="I49" s="122">
        <f t="shared" si="18"/>
        <v>0.16875000000000001</v>
      </c>
      <c r="J49" s="123">
        <v>10</v>
      </c>
      <c r="K49" s="123">
        <v>0.25</v>
      </c>
      <c r="L49" s="124">
        <f>VLOOKUP($F49,'Packaging Cost'!$A$1:$F$43,6,FALSE)</f>
        <v>0.82</v>
      </c>
      <c r="M49" s="125">
        <f>IF($E49="Snakpak",(($J49*H49)+($K49*'Labor Cost'!$A$2)+L49)+2.25,($J49*H49)+($K49*'Labor Cost'!$A$2)+L49+1)</f>
        <v>34.32</v>
      </c>
      <c r="N49" s="126">
        <f t="shared" si="19"/>
        <v>42.9</v>
      </c>
      <c r="O49" s="126">
        <f t="shared" si="20"/>
        <v>44.616</v>
      </c>
      <c r="P49" s="126">
        <f t="shared" si="21"/>
        <v>46.332000000000001</v>
      </c>
      <c r="Q49" s="126">
        <f t="shared" si="22"/>
        <v>48.047999999999995</v>
      </c>
      <c r="R49" s="126">
        <f t="shared" si="14"/>
        <v>43</v>
      </c>
      <c r="S49" s="126">
        <f t="shared" si="15"/>
        <v>44.5</v>
      </c>
      <c r="T49" s="126">
        <f t="shared" si="16"/>
        <v>46.25</v>
      </c>
      <c r="U49" s="126">
        <f t="shared" si="17"/>
        <v>48</v>
      </c>
    </row>
    <row r="50" spans="1:21" ht="21" customHeight="1" x14ac:dyDescent="0.2">
      <c r="A50" s="34" t="s">
        <v>565</v>
      </c>
      <c r="B50" s="34" t="s">
        <v>247</v>
      </c>
      <c r="C50" s="35" t="s">
        <v>40</v>
      </c>
      <c r="D50" s="35" t="s">
        <v>398</v>
      </c>
      <c r="E50" s="35" t="s">
        <v>402</v>
      </c>
      <c r="F50" s="35" t="s">
        <v>381</v>
      </c>
      <c r="G50" s="121">
        <v>40</v>
      </c>
      <c r="H50" s="122">
        <f>VLOOKUP($C50,'Raw Cost'!$A$1:$B$483,2,FALSE)/G50</f>
        <v>0.5</v>
      </c>
      <c r="I50" s="122">
        <f t="shared" si="18"/>
        <v>3.125E-2</v>
      </c>
      <c r="J50" s="123">
        <v>20</v>
      </c>
      <c r="K50" s="123">
        <v>0.25</v>
      </c>
      <c r="L50" s="124">
        <f>VLOOKUP($F50,'Packaging Cost'!$A$1:$F$43,6,FALSE)</f>
        <v>0.99</v>
      </c>
      <c r="M50" s="125">
        <f>IF($E50="Snakpak",(($J50*H50)+($K50*'Labor Cost'!$A$2)+L50)+2.25,($J50*H50)+($K50*'Labor Cost'!$A$2)+L50+1)</f>
        <v>17.489999999999998</v>
      </c>
      <c r="N50" s="126">
        <f t="shared" si="19"/>
        <v>21.862499999999997</v>
      </c>
      <c r="O50" s="126">
        <f t="shared" si="20"/>
        <v>22.736999999999998</v>
      </c>
      <c r="P50" s="126">
        <f t="shared" si="21"/>
        <v>23.611499999999999</v>
      </c>
      <c r="Q50" s="126">
        <f t="shared" si="22"/>
        <v>24.485999999999997</v>
      </c>
      <c r="R50" s="126">
        <f t="shared" si="14"/>
        <v>21.75</v>
      </c>
      <c r="S50" s="126">
        <f t="shared" si="15"/>
        <v>22.75</v>
      </c>
      <c r="T50" s="126">
        <f t="shared" si="16"/>
        <v>23.5</v>
      </c>
      <c r="U50" s="126">
        <f t="shared" si="17"/>
        <v>24.5</v>
      </c>
    </row>
    <row r="51" spans="1:21" ht="21" customHeight="1" x14ac:dyDescent="0.2">
      <c r="A51" s="34" t="s">
        <v>87</v>
      </c>
      <c r="B51" s="34" t="s">
        <v>248</v>
      </c>
      <c r="C51" s="35" t="s">
        <v>773</v>
      </c>
      <c r="D51" s="35" t="s">
        <v>398</v>
      </c>
      <c r="E51" s="35" t="s">
        <v>402</v>
      </c>
      <c r="F51" s="35" t="s">
        <v>390</v>
      </c>
      <c r="G51" s="121">
        <v>5</v>
      </c>
      <c r="H51" s="122">
        <f>VLOOKUP($C51,'Raw Cost'!$A$1:$B$483,2,FALSE)/G51</f>
        <v>1.2255555555555557</v>
      </c>
      <c r="I51" s="122">
        <f t="shared" si="18"/>
        <v>7.6597222222222233E-2</v>
      </c>
      <c r="J51" s="123">
        <v>5</v>
      </c>
      <c r="K51" s="123">
        <v>0.25</v>
      </c>
      <c r="L51" s="124">
        <v>1.64</v>
      </c>
      <c r="M51" s="125">
        <f>IF($E51="Snakpak",(($J51*H51)+($K51*'Labor Cost'!$A$2)+L51)+2.25,($J51*H51)+($K51*'Labor Cost'!$A$2)+L51+1)</f>
        <v>14.267777777777779</v>
      </c>
      <c r="N51" s="126">
        <f t="shared" si="19"/>
        <v>17.834722222222222</v>
      </c>
      <c r="O51" s="126">
        <f t="shared" si="20"/>
        <v>18.548111111111112</v>
      </c>
      <c r="P51" s="126">
        <f t="shared" si="21"/>
        <v>19.261500000000002</v>
      </c>
      <c r="Q51" s="126">
        <f t="shared" si="22"/>
        <v>19.974888888888888</v>
      </c>
      <c r="R51" s="126">
        <f t="shared" si="14"/>
        <v>17.75</v>
      </c>
      <c r="S51" s="126">
        <f t="shared" si="15"/>
        <v>18.5</v>
      </c>
      <c r="T51" s="126">
        <f t="shared" si="16"/>
        <v>19.25</v>
      </c>
      <c r="U51" s="126">
        <f t="shared" si="17"/>
        <v>20</v>
      </c>
    </row>
    <row r="52" spans="1:21" ht="21" customHeight="1" x14ac:dyDescent="0.2">
      <c r="A52" s="34" t="s">
        <v>89</v>
      </c>
      <c r="B52" s="34" t="s">
        <v>251</v>
      </c>
      <c r="C52" s="35" t="s">
        <v>773</v>
      </c>
      <c r="D52" s="35" t="s">
        <v>398</v>
      </c>
      <c r="E52" s="35" t="s">
        <v>402</v>
      </c>
      <c r="F52" s="35" t="s">
        <v>414</v>
      </c>
      <c r="G52" s="121">
        <v>10</v>
      </c>
      <c r="H52" s="122">
        <f>VLOOKUP($C52,'Raw Cost'!$A$1:$B$483,2,FALSE)/G52</f>
        <v>0.61277777777777787</v>
      </c>
      <c r="I52" s="122">
        <f t="shared" si="18"/>
        <v>3.8298611111111117E-2</v>
      </c>
      <c r="J52" s="123">
        <v>5</v>
      </c>
      <c r="K52" s="123">
        <v>0.25</v>
      </c>
      <c r="L52" s="124">
        <f>VLOOKUP($F52,'Packaging Cost'!$A$1:$F$43,6,FALSE)</f>
        <v>1.6400000000000001</v>
      </c>
      <c r="M52" s="125">
        <f>IF($E52="Snakpak",(($J52*H52)+($K52*'Labor Cost'!$A$2)+L52)+2.25,($J52*H52)+($K52*'Labor Cost'!$A$2)+L52+1)</f>
        <v>11.203888888888891</v>
      </c>
      <c r="N52" s="126">
        <f t="shared" si="19"/>
        <v>14.004861111111113</v>
      </c>
      <c r="O52" s="126">
        <f t="shared" si="20"/>
        <v>14.565055555555558</v>
      </c>
      <c r="P52" s="126">
        <f t="shared" si="21"/>
        <v>15.125250000000003</v>
      </c>
      <c r="Q52" s="126">
        <f t="shared" si="22"/>
        <v>15.685444444444446</v>
      </c>
      <c r="R52" s="126">
        <f>MROUND(N52,0.25)</f>
        <v>14</v>
      </c>
      <c r="S52" s="126">
        <f t="shared" si="15"/>
        <v>14.5</v>
      </c>
      <c r="T52" s="126">
        <f t="shared" si="16"/>
        <v>15.25</v>
      </c>
      <c r="U52" s="126">
        <f>MROUND(Q52,0.25)</f>
        <v>15.75</v>
      </c>
    </row>
    <row r="53" spans="1:21" ht="21" customHeight="1" x14ac:dyDescent="0.2">
      <c r="A53" s="34" t="s">
        <v>568</v>
      </c>
      <c r="B53" s="34" t="s">
        <v>249</v>
      </c>
      <c r="C53" s="35" t="s">
        <v>773</v>
      </c>
      <c r="D53" s="35" t="s">
        <v>398</v>
      </c>
      <c r="E53" s="35" t="s">
        <v>402</v>
      </c>
      <c r="F53" s="35" t="s">
        <v>387</v>
      </c>
      <c r="G53" s="121">
        <v>10</v>
      </c>
      <c r="H53" s="122">
        <f>VLOOKUP($C53,'Raw Cost'!$A$1:$B$483,2,FALSE)/G53</f>
        <v>0.61277777777777787</v>
      </c>
      <c r="I53" s="122">
        <f t="shared" si="18"/>
        <v>3.8298611111111117E-2</v>
      </c>
      <c r="J53" s="123">
        <v>10</v>
      </c>
      <c r="K53" s="123">
        <v>0.25</v>
      </c>
      <c r="L53" s="124">
        <f>VLOOKUP($F53,'Packaging Cost'!$A$1:$F$43,6,FALSE)</f>
        <v>0.82</v>
      </c>
      <c r="M53" s="125">
        <f>IF($E53="Snakpak",(($J53*H53)+($K53*'Labor Cost'!$A$2)+L53)+2.25,($J53*H53)+($K53*'Labor Cost'!$A$2)+L53+1)</f>
        <v>13.447777777777778</v>
      </c>
      <c r="N53" s="126">
        <f t="shared" si="19"/>
        <v>16.809722222222224</v>
      </c>
      <c r="O53" s="126">
        <f t="shared" si="20"/>
        <v>17.482111111111113</v>
      </c>
      <c r="P53" s="126">
        <f t="shared" si="21"/>
        <v>18.154500000000002</v>
      </c>
      <c r="Q53" s="126">
        <f t="shared" si="22"/>
        <v>18.826888888888888</v>
      </c>
      <c r="R53" s="126">
        <f t="shared" si="14"/>
        <v>16.75</v>
      </c>
      <c r="S53" s="126">
        <f t="shared" si="15"/>
        <v>17.5</v>
      </c>
      <c r="T53" s="126">
        <f t="shared" si="16"/>
        <v>18.25</v>
      </c>
      <c r="U53" s="126">
        <f t="shared" si="17"/>
        <v>18.75</v>
      </c>
    </row>
    <row r="54" spans="1:21" ht="21" customHeight="1" x14ac:dyDescent="0.2">
      <c r="A54" s="34" t="s">
        <v>535</v>
      </c>
      <c r="B54" s="34" t="s">
        <v>254</v>
      </c>
      <c r="C54" s="120" t="s">
        <v>18</v>
      </c>
      <c r="D54" s="120" t="s">
        <v>398</v>
      </c>
      <c r="E54" s="35" t="s">
        <v>402</v>
      </c>
      <c r="F54" s="35" t="s">
        <v>414</v>
      </c>
      <c r="G54" s="121">
        <v>18</v>
      </c>
      <c r="H54" s="122">
        <f>VLOOKUP($C54,'Raw Cost'!$A$1:$B$483,2,FALSE)/G54</f>
        <v>1.7222222222222223</v>
      </c>
      <c r="I54" s="122">
        <f>H54/16</f>
        <v>0.1076388888888889</v>
      </c>
      <c r="J54" s="123">
        <v>5</v>
      </c>
      <c r="K54" s="123">
        <v>0.25</v>
      </c>
      <c r="L54" s="124">
        <f>VLOOKUP($F54,'Packaging Cost'!$A$1:$F$43,6,FALSE)</f>
        <v>1.6400000000000001</v>
      </c>
      <c r="M54" s="125">
        <f>IF($E54="Snakpak",(($J54*H54)+($K54*'Labor Cost'!$A$2)+L54)+2.25,($J54*H54)+($K54*'Labor Cost'!$A$2)+L54+1)</f>
        <v>16.751111111111111</v>
      </c>
      <c r="N54" s="126">
        <f>IF($D54="No",$M54*1.25,($M54*1.25)+14)</f>
        <v>20.93888888888889</v>
      </c>
      <c r="O54" s="126">
        <f>IF($D54="No",$M54*1.3,($M54*1.3)+14)</f>
        <v>21.776444444444447</v>
      </c>
      <c r="P54" s="126">
        <f>IF($D54="No",$M54*1.35,($M54*1.35)+14)</f>
        <v>22.614000000000001</v>
      </c>
      <c r="Q54" s="126">
        <f>IF($D54="No",$M54*1.4,($M54*1.4)+14)</f>
        <v>23.451555555555554</v>
      </c>
      <c r="R54" s="126">
        <f t="shared" ref="R54:U54" si="24">MROUND(N54,0.25)</f>
        <v>21</v>
      </c>
      <c r="S54" s="126">
        <f t="shared" si="24"/>
        <v>21.75</v>
      </c>
      <c r="T54" s="126">
        <f t="shared" si="24"/>
        <v>22.5</v>
      </c>
      <c r="U54" s="126">
        <f t="shared" si="24"/>
        <v>23.5</v>
      </c>
    </row>
    <row r="55" spans="1:21" ht="21" customHeight="1" x14ac:dyDescent="0.2">
      <c r="A55" s="34" t="s">
        <v>468</v>
      </c>
      <c r="B55" s="34" t="s">
        <v>469</v>
      </c>
      <c r="C55" s="120" t="s">
        <v>470</v>
      </c>
      <c r="D55" s="120" t="s">
        <v>398</v>
      </c>
      <c r="E55" s="35" t="s">
        <v>402</v>
      </c>
      <c r="F55" s="35" t="s">
        <v>415</v>
      </c>
      <c r="G55" s="121">
        <v>13.8</v>
      </c>
      <c r="H55" s="122">
        <f>VLOOKUP($C55,'Raw Cost'!$A$1:$B$483,2,FALSE)/G55</f>
        <v>1.8115942028985506</v>
      </c>
      <c r="I55" s="122">
        <f t="shared" si="18"/>
        <v>0.11322463768115941</v>
      </c>
      <c r="J55" s="123">
        <v>2</v>
      </c>
      <c r="K55" s="123">
        <v>0.27</v>
      </c>
      <c r="L55" s="124">
        <f>VLOOKUP($F55,'Packaging Cost'!$A$1:$F$43,6,FALSE)</f>
        <v>1.29</v>
      </c>
      <c r="M55" s="125">
        <f>IF($E55="Snakpak",(($J55*H55)+($K55*'Labor Cost'!$A$2)+L55)+2.25,($J55*H55)+($K55*'Labor Cost'!$A$2)+L55+1)</f>
        <v>11.853188405797102</v>
      </c>
      <c r="N55" s="126">
        <f t="shared" si="19"/>
        <v>14.816485507246377</v>
      </c>
      <c r="O55" s="126">
        <f t="shared" si="20"/>
        <v>15.409144927536232</v>
      </c>
      <c r="P55" s="126">
        <f t="shared" si="21"/>
        <v>16.001804347826088</v>
      </c>
      <c r="Q55" s="126">
        <f t="shared" si="22"/>
        <v>16.594463768115943</v>
      </c>
      <c r="R55" s="126">
        <f t="shared" ref="R55:U55" si="25">MROUND(N55,0.25)</f>
        <v>14.75</v>
      </c>
      <c r="S55" s="126">
        <f t="shared" si="25"/>
        <v>15.5</v>
      </c>
      <c r="T55" s="126">
        <f t="shared" si="25"/>
        <v>16</v>
      </c>
      <c r="U55" s="126">
        <f t="shared" si="25"/>
        <v>16.5</v>
      </c>
    </row>
    <row r="56" spans="1:21" ht="21" customHeight="1" x14ac:dyDescent="0.2">
      <c r="A56" s="34" t="s">
        <v>571</v>
      </c>
      <c r="B56" s="34" t="s">
        <v>262</v>
      </c>
      <c r="C56" s="120" t="s">
        <v>20</v>
      </c>
      <c r="D56" s="120" t="s">
        <v>398</v>
      </c>
      <c r="E56" s="35" t="s">
        <v>402</v>
      </c>
      <c r="F56" s="35" t="s">
        <v>412</v>
      </c>
      <c r="G56" s="121">
        <v>15</v>
      </c>
      <c r="H56" s="122">
        <f>VLOOKUP($C56,'Raw Cost'!$A$1:$B$483,2,FALSE)/G56</f>
        <v>1.3333333333333333</v>
      </c>
      <c r="I56" s="122">
        <f t="shared" si="18"/>
        <v>8.3333333333333329E-2</v>
      </c>
      <c r="J56" s="123">
        <v>10</v>
      </c>
      <c r="K56" s="123">
        <v>0.3</v>
      </c>
      <c r="L56" s="124">
        <f>VLOOKUP($F56,'Packaging Cost'!$A$1:$F$43,6,FALSE)</f>
        <v>3.0100000000000002</v>
      </c>
      <c r="M56" s="125">
        <f>IF($E56="Snakpak",(($J56*H56)+($K56*'Labor Cost'!$A$2)+L56)+2.25,($J56*H56)+($K56*'Labor Cost'!$A$2)+L56+1)</f>
        <v>23.943333333333332</v>
      </c>
      <c r="N56" s="126">
        <f t="shared" si="19"/>
        <v>29.929166666666664</v>
      </c>
      <c r="O56" s="126">
        <f t="shared" si="20"/>
        <v>31.126333333333331</v>
      </c>
      <c r="P56" s="126">
        <f t="shared" si="21"/>
        <v>32.323500000000003</v>
      </c>
      <c r="Q56" s="126">
        <f t="shared" si="22"/>
        <v>33.520666666666664</v>
      </c>
      <c r="R56" s="126">
        <f t="shared" si="14"/>
        <v>30</v>
      </c>
      <c r="S56" s="126">
        <f t="shared" si="15"/>
        <v>31.25</v>
      </c>
      <c r="T56" s="126">
        <f t="shared" si="16"/>
        <v>32.25</v>
      </c>
      <c r="U56" s="126">
        <f t="shared" si="17"/>
        <v>33.5</v>
      </c>
    </row>
    <row r="57" spans="1:21" ht="21" customHeight="1" x14ac:dyDescent="0.2">
      <c r="A57" s="34" t="s">
        <v>572</v>
      </c>
      <c r="B57" s="34" t="s">
        <v>261</v>
      </c>
      <c r="C57" s="120" t="s">
        <v>20</v>
      </c>
      <c r="D57" s="120" t="s">
        <v>398</v>
      </c>
      <c r="E57" s="35" t="s">
        <v>402</v>
      </c>
      <c r="F57" s="35" t="s">
        <v>414</v>
      </c>
      <c r="G57" s="121">
        <v>15</v>
      </c>
      <c r="H57" s="122">
        <f>VLOOKUP($C57,'Raw Cost'!$A$1:$B$483,2,FALSE)/G57</f>
        <v>1.3333333333333333</v>
      </c>
      <c r="I57" s="122">
        <f t="shared" si="18"/>
        <v>8.3333333333333329E-2</v>
      </c>
      <c r="J57" s="123">
        <v>5</v>
      </c>
      <c r="K57" s="123">
        <v>0.25</v>
      </c>
      <c r="L57" s="124">
        <f>VLOOKUP($F57,'Packaging Cost'!$A$1:$F$43,6,FALSE)</f>
        <v>1.6400000000000001</v>
      </c>
      <c r="M57" s="125">
        <f>IF($E57="Snakpak",(($J57*H57)+($K57*'Labor Cost'!$A$2)+L57)+2.25,($J57*H57)+($K57*'Labor Cost'!$A$2)+L57+1)</f>
        <v>14.806666666666667</v>
      </c>
      <c r="N57" s="126">
        <f t="shared" si="19"/>
        <v>18.508333333333333</v>
      </c>
      <c r="O57" s="126">
        <f t="shared" si="20"/>
        <v>19.248666666666669</v>
      </c>
      <c r="P57" s="126">
        <f t="shared" si="21"/>
        <v>19.989000000000001</v>
      </c>
      <c r="Q57" s="126">
        <f t="shared" si="22"/>
        <v>20.729333333333333</v>
      </c>
      <c r="R57" s="126">
        <f t="shared" si="14"/>
        <v>18.5</v>
      </c>
      <c r="S57" s="126">
        <f t="shared" si="15"/>
        <v>19.25</v>
      </c>
      <c r="T57" s="126">
        <f t="shared" si="16"/>
        <v>20</v>
      </c>
      <c r="U57" s="126">
        <f t="shared" si="17"/>
        <v>20.75</v>
      </c>
    </row>
    <row r="58" spans="1:21" ht="21" customHeight="1" x14ac:dyDescent="0.2">
      <c r="A58" s="34" t="s">
        <v>90</v>
      </c>
      <c r="B58" s="34" t="s">
        <v>259</v>
      </c>
      <c r="C58" s="120" t="s">
        <v>20</v>
      </c>
      <c r="D58" s="120" t="s">
        <v>398</v>
      </c>
      <c r="E58" s="35" t="s">
        <v>402</v>
      </c>
      <c r="F58" s="35" t="s">
        <v>414</v>
      </c>
      <c r="G58" s="121">
        <v>15</v>
      </c>
      <c r="H58" s="122">
        <f>VLOOKUP($C58,'Raw Cost'!$A$1:$B$483,2,FALSE)/G58</f>
        <v>1.3333333333333333</v>
      </c>
      <c r="I58" s="122">
        <f t="shared" si="18"/>
        <v>8.3333333333333329E-2</v>
      </c>
      <c r="J58" s="123">
        <v>5</v>
      </c>
      <c r="K58" s="123">
        <v>0.25</v>
      </c>
      <c r="L58" s="124">
        <f>VLOOKUP($F58,'Packaging Cost'!$A$1:$F$43,6,FALSE)</f>
        <v>1.6400000000000001</v>
      </c>
      <c r="M58" s="125">
        <f>IF($E58="Snakpak",(($J58*H58)+($K58*'Labor Cost'!$A$2)+L58)+2.25,($J58*H58)+($K58*'Labor Cost'!$A$2)+L58+1)</f>
        <v>14.806666666666667</v>
      </c>
      <c r="N58" s="126">
        <f t="shared" si="19"/>
        <v>18.508333333333333</v>
      </c>
      <c r="O58" s="126">
        <f t="shared" si="20"/>
        <v>19.248666666666669</v>
      </c>
      <c r="P58" s="126">
        <f t="shared" si="21"/>
        <v>19.989000000000001</v>
      </c>
      <c r="Q58" s="126">
        <f t="shared" si="22"/>
        <v>20.729333333333333</v>
      </c>
      <c r="R58" s="126">
        <f t="shared" si="14"/>
        <v>18.5</v>
      </c>
      <c r="S58" s="126">
        <f t="shared" si="15"/>
        <v>19.25</v>
      </c>
      <c r="T58" s="126">
        <f t="shared" si="16"/>
        <v>20</v>
      </c>
      <c r="U58" s="126">
        <f t="shared" si="17"/>
        <v>20.75</v>
      </c>
    </row>
    <row r="59" spans="1:21" ht="21" customHeight="1" x14ac:dyDescent="0.2">
      <c r="A59" s="34" t="s">
        <v>466</v>
      </c>
      <c r="B59" s="34" t="s">
        <v>467</v>
      </c>
      <c r="C59" s="120" t="s">
        <v>465</v>
      </c>
      <c r="D59" s="120" t="s">
        <v>398</v>
      </c>
      <c r="E59" s="35" t="s">
        <v>402</v>
      </c>
      <c r="F59" s="35" t="s">
        <v>412</v>
      </c>
      <c r="G59" s="121">
        <v>18</v>
      </c>
      <c r="H59" s="122">
        <f>VLOOKUP($C59,'Raw Cost'!$A$1:$B$483,2,FALSE)/G59</f>
        <v>1.7777777777777777</v>
      </c>
      <c r="I59" s="122">
        <f t="shared" si="18"/>
        <v>0.1111111111111111</v>
      </c>
      <c r="J59" s="123">
        <v>10</v>
      </c>
      <c r="K59" s="123">
        <v>0.3</v>
      </c>
      <c r="L59" s="124">
        <f>VLOOKUP($F59,'Packaging Cost'!$A$1:$F$43,6,FALSE)</f>
        <v>3.0100000000000002</v>
      </c>
      <c r="M59" s="125">
        <f>IF($E59="Snakpak",(($J59*H59)+($K59*'Labor Cost'!$A$2)+L59)+2.25,($J59*H59)+($K59*'Labor Cost'!$A$2)+L59+1)</f>
        <v>28.387777777777782</v>
      </c>
      <c r="N59" s="126">
        <f t="shared" si="19"/>
        <v>35.484722222222224</v>
      </c>
      <c r="O59" s="126">
        <f t="shared" si="20"/>
        <v>36.904111111111121</v>
      </c>
      <c r="P59" s="126">
        <f t="shared" si="21"/>
        <v>38.32350000000001</v>
      </c>
      <c r="Q59" s="126">
        <f t="shared" si="22"/>
        <v>39.742888888888892</v>
      </c>
      <c r="R59" s="126">
        <f t="shared" si="14"/>
        <v>35.5</v>
      </c>
      <c r="S59" s="126">
        <f t="shared" si="15"/>
        <v>37</v>
      </c>
      <c r="T59" s="126">
        <f t="shared" si="16"/>
        <v>38.25</v>
      </c>
      <c r="U59" s="126">
        <f t="shared" si="17"/>
        <v>39.75</v>
      </c>
    </row>
    <row r="60" spans="1:21" ht="21" customHeight="1" x14ac:dyDescent="0.2">
      <c r="A60" s="34" t="s">
        <v>491</v>
      </c>
      <c r="B60" s="34" t="s">
        <v>512</v>
      </c>
      <c r="C60" s="120" t="s">
        <v>465</v>
      </c>
      <c r="D60" s="120" t="s">
        <v>398</v>
      </c>
      <c r="E60" s="35" t="s">
        <v>402</v>
      </c>
      <c r="F60" s="35" t="s">
        <v>388</v>
      </c>
      <c r="G60" s="121">
        <v>20</v>
      </c>
      <c r="H60" s="122">
        <f>VLOOKUP($C60,'Raw Cost'!$A$1:$B$483,2,FALSE)/G60</f>
        <v>1.6</v>
      </c>
      <c r="I60" s="122">
        <f t="shared" ref="I60" si="26">H60/16</f>
        <v>0.1</v>
      </c>
      <c r="J60" s="123">
        <v>5</v>
      </c>
      <c r="K60" s="123">
        <v>0.15</v>
      </c>
      <c r="L60" s="124">
        <f>VLOOKUP($F60,'Packaging Cost'!$A$1:$F$43,6,FALSE)</f>
        <v>0.53</v>
      </c>
      <c r="M60" s="125">
        <f>IF($E60="Snakpak",(($J60*H60)+($K60*'Labor Cost'!$A$2)+L60)+2.25,($J60*H60)+($K60*'Labor Cost'!$A$2)+L60+1)</f>
        <v>12.83</v>
      </c>
      <c r="N60" s="126">
        <f t="shared" si="19"/>
        <v>16.037500000000001</v>
      </c>
      <c r="O60" s="126">
        <f t="shared" si="20"/>
        <v>16.679000000000002</v>
      </c>
      <c r="P60" s="126">
        <f t="shared" si="21"/>
        <v>17.320500000000003</v>
      </c>
      <c r="Q60" s="126">
        <f t="shared" si="22"/>
        <v>17.962</v>
      </c>
      <c r="R60" s="126">
        <f t="shared" ref="R60" si="27">MROUND(N60,0.25)</f>
        <v>16</v>
      </c>
      <c r="S60" s="126">
        <f t="shared" ref="S60" si="28">MROUND(O60,0.25)</f>
        <v>16.75</v>
      </c>
      <c r="T60" s="126">
        <f t="shared" ref="T60" si="29">MROUND(P60,0.25)</f>
        <v>17.25</v>
      </c>
      <c r="U60" s="126">
        <f t="shared" ref="U60" si="30">MROUND(Q60,0.25)</f>
        <v>18</v>
      </c>
    </row>
    <row r="61" spans="1:21" ht="21" customHeight="1" x14ac:dyDescent="0.2">
      <c r="A61" s="34" t="s">
        <v>575</v>
      </c>
      <c r="B61" s="34" t="s">
        <v>269</v>
      </c>
      <c r="C61" s="35" t="s">
        <v>21</v>
      </c>
      <c r="D61" s="35" t="s">
        <v>398</v>
      </c>
      <c r="E61" s="35" t="s">
        <v>402</v>
      </c>
      <c r="F61" s="35" t="s">
        <v>387</v>
      </c>
      <c r="G61" s="121">
        <v>25</v>
      </c>
      <c r="H61" s="122">
        <f>VLOOKUP($C61,'Raw Cost'!$A$1:$B$483,2,FALSE)/G61</f>
        <v>1.28</v>
      </c>
      <c r="I61" s="122">
        <f t="shared" si="18"/>
        <v>0.08</v>
      </c>
      <c r="J61" s="123">
        <v>10</v>
      </c>
      <c r="K61" s="123">
        <v>0.27</v>
      </c>
      <c r="L61" s="124">
        <f>VLOOKUP($F61,'Packaging Cost'!$A$1:$F$43,6,FALSE)</f>
        <v>0.82</v>
      </c>
      <c r="M61" s="125">
        <f>IF($E61="Snakpak",(($J61*H61)+($K61*'Labor Cost'!$A$2)+L61)+2.25,($J61*H61)+($K61*'Labor Cost'!$A$2)+L61+1)</f>
        <v>20.560000000000002</v>
      </c>
      <c r="N61" s="126">
        <f t="shared" si="19"/>
        <v>25.700000000000003</v>
      </c>
      <c r="O61" s="126">
        <f t="shared" si="20"/>
        <v>26.728000000000005</v>
      </c>
      <c r="P61" s="126">
        <f t="shared" si="21"/>
        <v>27.756000000000004</v>
      </c>
      <c r="Q61" s="126">
        <f t="shared" si="22"/>
        <v>28.784000000000002</v>
      </c>
      <c r="R61" s="126">
        <f t="shared" ref="R61:R95" si="31">MROUND(N61,0.25)</f>
        <v>25.75</v>
      </c>
      <c r="S61" s="126">
        <f t="shared" ref="S61:S95" si="32">MROUND(O61,0.25)</f>
        <v>26.75</v>
      </c>
      <c r="T61" s="126">
        <f t="shared" ref="T61:T95" si="33">MROUND(P61,0.25)</f>
        <v>27.75</v>
      </c>
      <c r="U61" s="126">
        <f t="shared" ref="U61:U95" si="34">MROUND(Q61,0.25)</f>
        <v>28.75</v>
      </c>
    </row>
    <row r="62" spans="1:21" ht="21" customHeight="1" x14ac:dyDescent="0.2">
      <c r="A62" s="34" t="s">
        <v>421</v>
      </c>
      <c r="B62" s="34" t="s">
        <v>422</v>
      </c>
      <c r="C62" s="35" t="s">
        <v>22</v>
      </c>
      <c r="D62" s="35" t="s">
        <v>398</v>
      </c>
      <c r="E62" s="35" t="s">
        <v>402</v>
      </c>
      <c r="F62" s="35" t="s">
        <v>381</v>
      </c>
      <c r="G62" s="121">
        <v>14</v>
      </c>
      <c r="H62" s="122">
        <f>VLOOKUP($C62,'Raw Cost'!$A$1:$B$483,2,FALSE)/G62</f>
        <v>1</v>
      </c>
      <c r="I62" s="122">
        <f t="shared" si="18"/>
        <v>6.25E-2</v>
      </c>
      <c r="J62" s="123">
        <v>4</v>
      </c>
      <c r="K62" s="123">
        <v>0.3</v>
      </c>
      <c r="L62" s="124">
        <f>VLOOKUP($F62,'Packaging Cost'!$A$1:$F$43,6,FALSE)</f>
        <v>0.99</v>
      </c>
      <c r="M62" s="125">
        <f>IF($E62="Snakpak",(($J62*H62)+($K62*'Labor Cost'!$A$2)+L62)+2.25,($J62*H62)+($K62*'Labor Cost'!$A$2)+L62+1)</f>
        <v>12.59</v>
      </c>
      <c r="N62" s="126">
        <f t="shared" si="19"/>
        <v>15.737500000000001</v>
      </c>
      <c r="O62" s="126">
        <f t="shared" si="20"/>
        <v>16.367000000000001</v>
      </c>
      <c r="P62" s="126">
        <f t="shared" si="21"/>
        <v>16.996500000000001</v>
      </c>
      <c r="Q62" s="126">
        <f t="shared" si="22"/>
        <v>17.625999999999998</v>
      </c>
      <c r="R62" s="126">
        <f>MROUND(N62,0.25)</f>
        <v>15.75</v>
      </c>
      <c r="S62" s="126">
        <f>MROUND(O62,0.25)</f>
        <v>16.25</v>
      </c>
      <c r="T62" s="126">
        <f>MROUND(P62,0.25)</f>
        <v>17</v>
      </c>
      <c r="U62" s="126">
        <f>MROUND(Q62,0.25)</f>
        <v>17.75</v>
      </c>
    </row>
    <row r="63" spans="1:21" ht="21" customHeight="1" x14ac:dyDescent="0.2">
      <c r="A63" s="34" t="s">
        <v>98</v>
      </c>
      <c r="B63" s="34" t="s">
        <v>272</v>
      </c>
      <c r="C63" s="35" t="s">
        <v>23</v>
      </c>
      <c r="D63" s="35" t="s">
        <v>398</v>
      </c>
      <c r="E63" s="35" t="s">
        <v>402</v>
      </c>
      <c r="F63" s="35" t="s">
        <v>414</v>
      </c>
      <c r="G63" s="121">
        <v>10</v>
      </c>
      <c r="H63" s="122">
        <f>VLOOKUP($C63,'Raw Cost'!$A$1:$B$483,2,FALSE)/G63</f>
        <v>3.8</v>
      </c>
      <c r="I63" s="122">
        <f t="shared" si="18"/>
        <v>0.23749999999999999</v>
      </c>
      <c r="J63" s="123">
        <v>5</v>
      </c>
      <c r="K63" s="123">
        <v>0.3</v>
      </c>
      <c r="L63" s="124">
        <f>VLOOKUP($F63,'Packaging Cost'!$A$1:$F$43,6,FALSE)</f>
        <v>1.6400000000000001</v>
      </c>
      <c r="M63" s="125">
        <f>IF($E63="Snakpak",(($J63*H63)+($K63*'Labor Cost'!$A$2)+L63)+2.25,($J63*H63)+($K63*'Labor Cost'!$A$2)+L63+1)</f>
        <v>28.240000000000002</v>
      </c>
      <c r="N63" s="126">
        <f t="shared" si="19"/>
        <v>35.300000000000004</v>
      </c>
      <c r="O63" s="126">
        <f t="shared" si="20"/>
        <v>36.712000000000003</v>
      </c>
      <c r="P63" s="126">
        <f t="shared" si="21"/>
        <v>38.124000000000002</v>
      </c>
      <c r="Q63" s="126">
        <f t="shared" si="22"/>
        <v>39.536000000000001</v>
      </c>
      <c r="R63" s="126">
        <f t="shared" si="31"/>
        <v>35.25</v>
      </c>
      <c r="S63" s="126">
        <f t="shared" si="32"/>
        <v>36.75</v>
      </c>
      <c r="T63" s="126">
        <f t="shared" si="33"/>
        <v>38</v>
      </c>
      <c r="U63" s="126">
        <f t="shared" si="34"/>
        <v>39.5</v>
      </c>
    </row>
    <row r="64" spans="1:21" ht="21" customHeight="1" x14ac:dyDescent="0.2">
      <c r="A64" s="34" t="s">
        <v>100</v>
      </c>
      <c r="B64" s="34" t="s">
        <v>274</v>
      </c>
      <c r="C64" s="35" t="s">
        <v>24</v>
      </c>
      <c r="D64" s="35" t="s">
        <v>398</v>
      </c>
      <c r="E64" s="35" t="s">
        <v>402</v>
      </c>
      <c r="F64" s="35" t="s">
        <v>412</v>
      </c>
      <c r="G64" s="121">
        <v>10</v>
      </c>
      <c r="H64" s="122">
        <f>VLOOKUP($C64,'Raw Cost'!$A$1:$B$483,2,FALSE)/G64</f>
        <v>4.4000000000000004</v>
      </c>
      <c r="I64" s="122">
        <f t="shared" si="18"/>
        <v>0.27500000000000002</v>
      </c>
      <c r="J64" s="123">
        <v>10</v>
      </c>
      <c r="K64" s="123">
        <v>0.25</v>
      </c>
      <c r="L64" s="124">
        <f>VLOOKUP($F64,'Packaging Cost'!$A$1:$F$43,6,FALSE)</f>
        <v>3.0100000000000002</v>
      </c>
      <c r="M64" s="125">
        <f>IF($E64="Snakpak",(($J64*H64)+($K64*'Labor Cost'!$A$2)+L64)+2.25,($J64*H64)+($K64*'Labor Cost'!$A$2)+L64+1)</f>
        <v>53.51</v>
      </c>
      <c r="N64" s="126">
        <f t="shared" si="19"/>
        <v>66.887500000000003</v>
      </c>
      <c r="O64" s="126">
        <f t="shared" si="20"/>
        <v>69.563000000000002</v>
      </c>
      <c r="P64" s="126">
        <f t="shared" si="21"/>
        <v>72.238500000000002</v>
      </c>
      <c r="Q64" s="126">
        <f t="shared" si="22"/>
        <v>74.913999999999987</v>
      </c>
      <c r="R64" s="126">
        <f t="shared" si="31"/>
        <v>67</v>
      </c>
      <c r="S64" s="126">
        <f t="shared" si="32"/>
        <v>69.5</v>
      </c>
      <c r="T64" s="126">
        <f t="shared" si="33"/>
        <v>72.25</v>
      </c>
      <c r="U64" s="126">
        <f t="shared" si="34"/>
        <v>75</v>
      </c>
    </row>
    <row r="65" spans="1:21" ht="21" customHeight="1" x14ac:dyDescent="0.2">
      <c r="A65" s="34" t="s">
        <v>945</v>
      </c>
      <c r="B65" s="34" t="s">
        <v>276</v>
      </c>
      <c r="C65" s="35" t="s">
        <v>28</v>
      </c>
      <c r="D65" s="35" t="s">
        <v>398</v>
      </c>
      <c r="E65" s="35" t="s">
        <v>402</v>
      </c>
      <c r="F65" s="35" t="s">
        <v>387</v>
      </c>
      <c r="G65" s="121">
        <v>25</v>
      </c>
      <c r="H65" s="122">
        <f>VLOOKUP($C65,'Raw Cost'!$A$1:$B$483,2,FALSE)/G65</f>
        <v>1.44</v>
      </c>
      <c r="I65" s="122">
        <f t="shared" ref="I65" si="35">H65/16</f>
        <v>0.09</v>
      </c>
      <c r="J65" s="123">
        <v>10</v>
      </c>
      <c r="K65" s="123">
        <v>0.25</v>
      </c>
      <c r="L65" s="124">
        <f>VLOOKUP($F65,'Packaging Cost'!$A$1:$F$43,6,FALSE)</f>
        <v>0.82</v>
      </c>
      <c r="M65" s="125">
        <f>IF($E65="Snakpak",(($J65*H65)+($K65*'Labor Cost'!$A$2)+L65)+2.25,($J65*H65)+($K65*'Labor Cost'!$A$2)+L65+1)</f>
        <v>21.72</v>
      </c>
      <c r="N65" s="126">
        <f t="shared" si="19"/>
        <v>27.15</v>
      </c>
      <c r="O65" s="126">
        <f t="shared" si="20"/>
        <v>28.236000000000001</v>
      </c>
      <c r="P65" s="126">
        <f t="shared" si="21"/>
        <v>29.321999999999999</v>
      </c>
      <c r="Q65" s="126">
        <f t="shared" si="22"/>
        <v>30.407999999999998</v>
      </c>
      <c r="R65" s="126">
        <f t="shared" ref="R65" si="36">MROUND(N65,0.25)</f>
        <v>27.25</v>
      </c>
      <c r="S65" s="126">
        <f t="shared" ref="S65" si="37">MROUND(O65,0.25)</f>
        <v>28.25</v>
      </c>
      <c r="T65" s="126">
        <f t="shared" ref="T65" si="38">MROUND(P65,0.25)</f>
        <v>29.25</v>
      </c>
      <c r="U65" s="126">
        <f t="shared" ref="U65" si="39">MROUND(Q65,0.25)</f>
        <v>30.5</v>
      </c>
    </row>
    <row r="66" spans="1:21" ht="21" customHeight="1" x14ac:dyDescent="0.2">
      <c r="A66" s="34" t="s">
        <v>114</v>
      </c>
      <c r="B66" s="34" t="s">
        <v>276</v>
      </c>
      <c r="C66" s="35" t="s">
        <v>28</v>
      </c>
      <c r="D66" s="35" t="s">
        <v>398</v>
      </c>
      <c r="E66" s="35" t="s">
        <v>402</v>
      </c>
      <c r="F66" s="35" t="s">
        <v>389</v>
      </c>
      <c r="G66" s="121">
        <v>25</v>
      </c>
      <c r="H66" s="122">
        <f>VLOOKUP($C66,'Raw Cost'!$A$1:$B$483,2,FALSE)/G66</f>
        <v>1.44</v>
      </c>
      <c r="I66" s="122">
        <f t="shared" si="18"/>
        <v>0.09</v>
      </c>
      <c r="J66" s="123">
        <v>20</v>
      </c>
      <c r="K66" s="123">
        <v>0.25</v>
      </c>
      <c r="L66" s="124">
        <f>VLOOKUP($F66,'Packaging Cost'!$A$1:$F$43,6,FALSE)</f>
        <v>1.4900000000000002</v>
      </c>
      <c r="M66" s="125">
        <f>IF($E66="Snakpak",(($J66*H66)+($K66*'Labor Cost'!$A$2)+L66)+2.25,($J66*H66)+($K66*'Labor Cost'!$A$2)+L66+1)</f>
        <v>36.79</v>
      </c>
      <c r="N66" s="126">
        <f t="shared" si="19"/>
        <v>45.987499999999997</v>
      </c>
      <c r="O66" s="126">
        <f t="shared" si="20"/>
        <v>47.826999999999998</v>
      </c>
      <c r="P66" s="126">
        <f t="shared" si="21"/>
        <v>49.666499999999999</v>
      </c>
      <c r="Q66" s="126">
        <f t="shared" si="22"/>
        <v>51.505999999999993</v>
      </c>
      <c r="R66" s="126">
        <f t="shared" si="31"/>
        <v>46</v>
      </c>
      <c r="S66" s="126">
        <f t="shared" si="32"/>
        <v>47.75</v>
      </c>
      <c r="T66" s="126">
        <f t="shared" si="33"/>
        <v>49.75</v>
      </c>
      <c r="U66" s="126">
        <f t="shared" si="34"/>
        <v>51.5</v>
      </c>
    </row>
    <row r="67" spans="1:21" ht="21" customHeight="1" x14ac:dyDescent="0.2">
      <c r="A67" s="34" t="s">
        <v>142</v>
      </c>
      <c r="B67" s="34" t="s">
        <v>310</v>
      </c>
      <c r="C67" s="120" t="s">
        <v>29</v>
      </c>
      <c r="D67" s="120" t="s">
        <v>398</v>
      </c>
      <c r="E67" s="35" t="s">
        <v>402</v>
      </c>
      <c r="F67" s="35" t="s">
        <v>381</v>
      </c>
      <c r="G67" s="121">
        <v>18</v>
      </c>
      <c r="H67" s="122">
        <f>VLOOKUP($C67,'Raw Cost'!$A$1:$B$483,2,FALSE)/G67</f>
        <v>1.4444444444444444</v>
      </c>
      <c r="I67" s="122">
        <f t="shared" si="18"/>
        <v>9.0277777777777776E-2</v>
      </c>
      <c r="J67" s="123">
        <v>20</v>
      </c>
      <c r="K67" s="123">
        <v>0.25</v>
      </c>
      <c r="L67" s="124">
        <f>VLOOKUP($F67,'Packaging Cost'!$A$1:$F$43,6,FALSE)</f>
        <v>0.99</v>
      </c>
      <c r="M67" s="125">
        <f>IF($E67="Snakpak",(($J67*H67)+($K67*'Labor Cost'!$A$2)+L67)+2.25,($J67*H67)+($K67*'Labor Cost'!$A$2)+L67+1)</f>
        <v>36.378888888888888</v>
      </c>
      <c r="N67" s="126">
        <f t="shared" si="19"/>
        <v>45.473611111111111</v>
      </c>
      <c r="O67" s="126">
        <f t="shared" si="20"/>
        <v>47.292555555555559</v>
      </c>
      <c r="P67" s="126">
        <f t="shared" si="21"/>
        <v>49.111499999999999</v>
      </c>
      <c r="Q67" s="126">
        <f t="shared" si="22"/>
        <v>50.93044444444444</v>
      </c>
      <c r="R67" s="126">
        <f t="shared" si="31"/>
        <v>45.5</v>
      </c>
      <c r="S67" s="126">
        <f t="shared" si="32"/>
        <v>47.25</v>
      </c>
      <c r="T67" s="126">
        <f t="shared" si="33"/>
        <v>49</v>
      </c>
      <c r="U67" s="126">
        <f t="shared" si="34"/>
        <v>51</v>
      </c>
    </row>
    <row r="68" spans="1:21" ht="21" customHeight="1" x14ac:dyDescent="0.2">
      <c r="A68" s="34" t="s">
        <v>143</v>
      </c>
      <c r="B68" s="34" t="s">
        <v>311</v>
      </c>
      <c r="C68" s="120" t="s">
        <v>29</v>
      </c>
      <c r="D68" s="120" t="s">
        <v>398</v>
      </c>
      <c r="E68" s="35" t="s">
        <v>402</v>
      </c>
      <c r="F68" s="35" t="s">
        <v>388</v>
      </c>
      <c r="G68" s="121">
        <v>18</v>
      </c>
      <c r="H68" s="122">
        <f>VLOOKUP($C68,'Raw Cost'!$A$1:$B$483,2,FALSE)/G68</f>
        <v>1.4444444444444444</v>
      </c>
      <c r="I68" s="122">
        <f t="shared" si="18"/>
        <v>9.0277777777777776E-2</v>
      </c>
      <c r="J68" s="123">
        <v>5</v>
      </c>
      <c r="K68" s="123">
        <v>0.25</v>
      </c>
      <c r="L68" s="124">
        <f>VLOOKUP($F68,'Packaging Cost'!$A$1:$F$43,6,FALSE)</f>
        <v>0.53</v>
      </c>
      <c r="M68" s="125">
        <f>IF($E68="Snakpak",(($J68*H68)+($K68*'Labor Cost'!$A$2)+L68)+2.25,($J68*H68)+($K68*'Labor Cost'!$A$2)+L68+1)</f>
        <v>14.252222222222221</v>
      </c>
      <c r="N68" s="126">
        <f t="shared" si="19"/>
        <v>17.815277777777776</v>
      </c>
      <c r="O68" s="126">
        <f t="shared" si="20"/>
        <v>18.527888888888889</v>
      </c>
      <c r="P68" s="126">
        <f t="shared" si="21"/>
        <v>19.240500000000001</v>
      </c>
      <c r="Q68" s="126">
        <f t="shared" si="22"/>
        <v>19.953111111111109</v>
      </c>
      <c r="R68" s="126">
        <f t="shared" si="31"/>
        <v>17.75</v>
      </c>
      <c r="S68" s="126">
        <f t="shared" si="32"/>
        <v>18.5</v>
      </c>
      <c r="T68" s="126">
        <f t="shared" si="33"/>
        <v>19.25</v>
      </c>
      <c r="U68" s="126">
        <f t="shared" si="34"/>
        <v>20</v>
      </c>
    </row>
    <row r="69" spans="1:21" ht="21" customHeight="1" x14ac:dyDescent="0.2">
      <c r="A69" s="34" t="s">
        <v>144</v>
      </c>
      <c r="B69" s="34" t="s">
        <v>313</v>
      </c>
      <c r="C69" s="120" t="s">
        <v>29</v>
      </c>
      <c r="D69" s="120" t="s">
        <v>398</v>
      </c>
      <c r="E69" s="35" t="s">
        <v>402</v>
      </c>
      <c r="F69" s="35" t="s">
        <v>413</v>
      </c>
      <c r="G69" s="121">
        <v>18</v>
      </c>
      <c r="H69" s="122">
        <f>VLOOKUP($C69,'Raw Cost'!$A$1:$B$483,2,FALSE)/G69</f>
        <v>1.4444444444444444</v>
      </c>
      <c r="I69" s="122">
        <f t="shared" si="18"/>
        <v>9.0277777777777776E-2</v>
      </c>
      <c r="J69" s="123">
        <v>10</v>
      </c>
      <c r="K69" s="123">
        <v>0.25</v>
      </c>
      <c r="L69" s="124">
        <f>VLOOKUP($F69,'Packaging Cost'!$A$1:$F$43,6,FALSE)</f>
        <v>2.31</v>
      </c>
      <c r="M69" s="125">
        <f>IF($E69="Snakpak",(($J69*H69)+($K69*'Labor Cost'!$A$2)+L69)+2.25,($J69*H69)+($K69*'Labor Cost'!$A$2)+L69+1)</f>
        <v>23.254444444444442</v>
      </c>
      <c r="N69" s="126">
        <f t="shared" si="19"/>
        <v>29.068055555555553</v>
      </c>
      <c r="O69" s="126">
        <f t="shared" si="20"/>
        <v>30.230777777777774</v>
      </c>
      <c r="P69" s="126">
        <f t="shared" si="21"/>
        <v>31.3935</v>
      </c>
      <c r="Q69" s="126">
        <f t="shared" si="22"/>
        <v>32.556222222222218</v>
      </c>
      <c r="R69" s="126">
        <f t="shared" si="31"/>
        <v>29</v>
      </c>
      <c r="S69" s="126">
        <f t="shared" si="32"/>
        <v>30.25</v>
      </c>
      <c r="T69" s="126">
        <f t="shared" si="33"/>
        <v>31.5</v>
      </c>
      <c r="U69" s="126">
        <f t="shared" si="34"/>
        <v>32.5</v>
      </c>
    </row>
    <row r="70" spans="1:21" ht="21" customHeight="1" x14ac:dyDescent="0.2">
      <c r="A70" s="34" t="s">
        <v>104</v>
      </c>
      <c r="B70" s="34" t="s">
        <v>312</v>
      </c>
      <c r="C70" s="120" t="s">
        <v>29</v>
      </c>
      <c r="D70" s="120" t="s">
        <v>398</v>
      </c>
      <c r="E70" s="35" t="s">
        <v>402</v>
      </c>
      <c r="F70" s="35" t="s">
        <v>381</v>
      </c>
      <c r="G70" s="121">
        <v>18</v>
      </c>
      <c r="H70" s="122">
        <f>VLOOKUP($C70,'Raw Cost'!$A$1:$B$483,2,FALSE)/G70</f>
        <v>1.4444444444444444</v>
      </c>
      <c r="I70" s="122">
        <f t="shared" si="18"/>
        <v>9.0277777777777776E-2</v>
      </c>
      <c r="J70" s="123">
        <v>20</v>
      </c>
      <c r="K70" s="123">
        <v>0.25</v>
      </c>
      <c r="L70" s="124">
        <f>VLOOKUP($F70,'Packaging Cost'!$A$1:$F$43,6,FALSE)</f>
        <v>0.99</v>
      </c>
      <c r="M70" s="125">
        <f>IF($E70="Snakpak",(($J70*H70)+($K70*'Labor Cost'!$A$2)+L70)+2.25,($J70*H70)+($K70*'Labor Cost'!$A$2)+L70+1)</f>
        <v>36.378888888888888</v>
      </c>
      <c r="N70" s="126">
        <f t="shared" si="19"/>
        <v>45.473611111111111</v>
      </c>
      <c r="O70" s="126">
        <f t="shared" si="20"/>
        <v>47.292555555555559</v>
      </c>
      <c r="P70" s="126">
        <f t="shared" si="21"/>
        <v>49.111499999999999</v>
      </c>
      <c r="Q70" s="126">
        <f t="shared" si="22"/>
        <v>50.93044444444444</v>
      </c>
      <c r="R70" s="126">
        <f t="shared" si="31"/>
        <v>45.5</v>
      </c>
      <c r="S70" s="126">
        <f t="shared" si="32"/>
        <v>47.25</v>
      </c>
      <c r="T70" s="126">
        <f t="shared" si="33"/>
        <v>49</v>
      </c>
      <c r="U70" s="126">
        <f t="shared" si="34"/>
        <v>51</v>
      </c>
    </row>
    <row r="71" spans="1:21" ht="21" customHeight="1" x14ac:dyDescent="0.2">
      <c r="A71" s="34" t="s">
        <v>145</v>
      </c>
      <c r="B71" s="34" t="s">
        <v>314</v>
      </c>
      <c r="C71" s="120" t="s">
        <v>29</v>
      </c>
      <c r="D71" s="120" t="s">
        <v>398</v>
      </c>
      <c r="E71" s="35" t="s">
        <v>402</v>
      </c>
      <c r="F71" s="35" t="s">
        <v>388</v>
      </c>
      <c r="G71" s="121">
        <v>18</v>
      </c>
      <c r="H71" s="122">
        <f>VLOOKUP($C71,'Raw Cost'!$A$1:$B$483,2,FALSE)/G71</f>
        <v>1.4444444444444444</v>
      </c>
      <c r="I71" s="122">
        <f t="shared" si="18"/>
        <v>9.0277777777777776E-2</v>
      </c>
      <c r="J71" s="123">
        <v>5</v>
      </c>
      <c r="K71" s="123">
        <v>0.25</v>
      </c>
      <c r="L71" s="124">
        <f>VLOOKUP($F71,'Packaging Cost'!$A$1:$F$43,6,FALSE)</f>
        <v>0.53</v>
      </c>
      <c r="M71" s="125">
        <f>IF($E71="Snakpak",(($J71*H71)+($K71*'Labor Cost'!$A$2)+L71)+2.25,($J71*H71)+($K71*'Labor Cost'!$A$2)+L71+1)</f>
        <v>14.252222222222221</v>
      </c>
      <c r="N71" s="126">
        <f t="shared" si="19"/>
        <v>17.815277777777776</v>
      </c>
      <c r="O71" s="126">
        <f t="shared" si="20"/>
        <v>18.527888888888889</v>
      </c>
      <c r="P71" s="126">
        <f t="shared" si="21"/>
        <v>19.240500000000001</v>
      </c>
      <c r="Q71" s="126">
        <f t="shared" si="22"/>
        <v>19.953111111111109</v>
      </c>
      <c r="R71" s="126">
        <f t="shared" si="31"/>
        <v>17.75</v>
      </c>
      <c r="S71" s="126">
        <f t="shared" si="32"/>
        <v>18.5</v>
      </c>
      <c r="T71" s="126">
        <f t="shared" si="33"/>
        <v>19.25</v>
      </c>
      <c r="U71" s="126">
        <f t="shared" si="34"/>
        <v>20</v>
      </c>
    </row>
    <row r="72" spans="1:21" ht="21" customHeight="1" x14ac:dyDescent="0.2">
      <c r="A72" s="34" t="s">
        <v>146</v>
      </c>
      <c r="B72" s="34" t="s">
        <v>315</v>
      </c>
      <c r="C72" s="120" t="s">
        <v>29</v>
      </c>
      <c r="D72" s="120" t="s">
        <v>398</v>
      </c>
      <c r="E72" s="35" t="s">
        <v>402</v>
      </c>
      <c r="F72" s="35" t="s">
        <v>381</v>
      </c>
      <c r="G72" s="121">
        <v>18</v>
      </c>
      <c r="H72" s="122">
        <f>VLOOKUP($C72,'Raw Cost'!$A$1:$B$483,2,FALSE)/G72</f>
        <v>1.4444444444444444</v>
      </c>
      <c r="I72" s="122">
        <f t="shared" si="18"/>
        <v>9.0277777777777776E-2</v>
      </c>
      <c r="J72" s="123">
        <v>20</v>
      </c>
      <c r="K72" s="123">
        <v>0.25</v>
      </c>
      <c r="L72" s="124">
        <f>VLOOKUP($F72,'Packaging Cost'!$A$1:$F$43,6,FALSE)</f>
        <v>0.99</v>
      </c>
      <c r="M72" s="125">
        <f>IF($E72="Snakpak",(($J72*H72)+($K72*'Labor Cost'!$A$2)+L72)+2.25,($J72*H72)+($K72*'Labor Cost'!$A$2)+L72+1)</f>
        <v>36.378888888888888</v>
      </c>
      <c r="N72" s="126">
        <f t="shared" si="19"/>
        <v>45.473611111111111</v>
      </c>
      <c r="O72" s="126">
        <f t="shared" si="20"/>
        <v>47.292555555555559</v>
      </c>
      <c r="P72" s="126">
        <f t="shared" si="21"/>
        <v>49.111499999999999</v>
      </c>
      <c r="Q72" s="126">
        <f t="shared" si="22"/>
        <v>50.93044444444444</v>
      </c>
      <c r="R72" s="126">
        <f t="shared" si="31"/>
        <v>45.5</v>
      </c>
      <c r="S72" s="126">
        <f t="shared" si="32"/>
        <v>47.25</v>
      </c>
      <c r="T72" s="126">
        <f t="shared" si="33"/>
        <v>49</v>
      </c>
      <c r="U72" s="126">
        <f t="shared" si="34"/>
        <v>51</v>
      </c>
    </row>
    <row r="73" spans="1:21" ht="21" customHeight="1" x14ac:dyDescent="0.2">
      <c r="A73" s="34" t="s">
        <v>473</v>
      </c>
      <c r="B73" s="34" t="s">
        <v>316</v>
      </c>
      <c r="C73" s="120" t="s">
        <v>29</v>
      </c>
      <c r="D73" s="120" t="s">
        <v>398</v>
      </c>
      <c r="E73" s="35" t="s">
        <v>402</v>
      </c>
      <c r="F73" s="35" t="s">
        <v>388</v>
      </c>
      <c r="G73" s="121">
        <v>18</v>
      </c>
      <c r="H73" s="122">
        <f>VLOOKUP($C73,'Raw Cost'!$A$1:$B$483,2,FALSE)/G73</f>
        <v>1.4444444444444444</v>
      </c>
      <c r="I73" s="122">
        <f t="shared" si="18"/>
        <v>9.0277777777777776E-2</v>
      </c>
      <c r="J73" s="123">
        <v>2</v>
      </c>
      <c r="K73" s="123">
        <v>0.2</v>
      </c>
      <c r="L73" s="124">
        <f>VLOOKUP($F73,'Packaging Cost'!$A$1:$F$43,6,FALSE)</f>
        <v>0.53</v>
      </c>
      <c r="M73" s="125">
        <f>IF($E73="Snakpak",(($J73*H73)+($K73*'Labor Cost'!$A$2)+L73)+2.25,($J73*H73)+($K73*'Labor Cost'!$A$2)+L73+1)</f>
        <v>8.818888888888889</v>
      </c>
      <c r="N73" s="126">
        <f t="shared" si="19"/>
        <v>11.023611111111112</v>
      </c>
      <c r="O73" s="126">
        <f t="shared" si="20"/>
        <v>11.464555555555556</v>
      </c>
      <c r="P73" s="126">
        <f t="shared" si="21"/>
        <v>11.905500000000002</v>
      </c>
      <c r="Q73" s="126">
        <f t="shared" si="22"/>
        <v>12.346444444444444</v>
      </c>
      <c r="R73" s="126">
        <f t="shared" si="31"/>
        <v>11</v>
      </c>
      <c r="S73" s="126">
        <f t="shared" si="32"/>
        <v>11.5</v>
      </c>
      <c r="T73" s="126">
        <f t="shared" si="33"/>
        <v>12</v>
      </c>
      <c r="U73" s="126">
        <f t="shared" si="34"/>
        <v>12.25</v>
      </c>
    </row>
    <row r="74" spans="1:21" ht="21" customHeight="1" x14ac:dyDescent="0.2">
      <c r="A74" s="34" t="s">
        <v>105</v>
      </c>
      <c r="B74" s="34" t="s">
        <v>318</v>
      </c>
      <c r="C74" s="120" t="s">
        <v>29</v>
      </c>
      <c r="D74" s="120" t="s">
        <v>398</v>
      </c>
      <c r="E74" s="35" t="s">
        <v>402</v>
      </c>
      <c r="F74" s="35" t="s">
        <v>413</v>
      </c>
      <c r="G74" s="121">
        <v>18</v>
      </c>
      <c r="H74" s="122">
        <f>VLOOKUP($C74,'Raw Cost'!$A$1:$B$483,2,FALSE)/G74</f>
        <v>1.4444444444444444</v>
      </c>
      <c r="I74" s="122">
        <f t="shared" si="18"/>
        <v>9.0277777777777776E-2</v>
      </c>
      <c r="J74" s="123">
        <v>10</v>
      </c>
      <c r="K74" s="123">
        <v>0.25</v>
      </c>
      <c r="L74" s="124">
        <f>VLOOKUP($F74,'Packaging Cost'!$A$1:$F$43,6,FALSE)</f>
        <v>2.31</v>
      </c>
      <c r="M74" s="125">
        <f>IF($E74="Snakpak",(($J74*H74)+($K74*'Labor Cost'!$A$2)+L74)+2.25,($J74*H74)+($K74*'Labor Cost'!$A$2)+L74+1)</f>
        <v>23.254444444444442</v>
      </c>
      <c r="N74" s="126">
        <f t="shared" si="19"/>
        <v>29.068055555555553</v>
      </c>
      <c r="O74" s="126">
        <f t="shared" si="20"/>
        <v>30.230777777777774</v>
      </c>
      <c r="P74" s="126">
        <f t="shared" si="21"/>
        <v>31.3935</v>
      </c>
      <c r="Q74" s="126">
        <f t="shared" si="22"/>
        <v>32.556222222222218</v>
      </c>
      <c r="R74" s="126">
        <f t="shared" si="31"/>
        <v>29</v>
      </c>
      <c r="S74" s="126">
        <f t="shared" si="32"/>
        <v>30.25</v>
      </c>
      <c r="T74" s="126">
        <f t="shared" si="33"/>
        <v>31.5</v>
      </c>
      <c r="U74" s="126">
        <f t="shared" si="34"/>
        <v>32.5</v>
      </c>
    </row>
    <row r="75" spans="1:21" ht="21" customHeight="1" x14ac:dyDescent="0.2">
      <c r="A75" s="34" t="s">
        <v>140</v>
      </c>
      <c r="B75" s="34" t="s">
        <v>317</v>
      </c>
      <c r="C75" s="120" t="s">
        <v>29</v>
      </c>
      <c r="D75" s="120" t="s">
        <v>398</v>
      </c>
      <c r="E75" s="35" t="s">
        <v>402</v>
      </c>
      <c r="F75" s="35" t="s">
        <v>381</v>
      </c>
      <c r="G75" s="121">
        <v>18</v>
      </c>
      <c r="H75" s="122">
        <f>VLOOKUP($C75,'Raw Cost'!$A$1:$B$483,2,FALSE)/G75</f>
        <v>1.4444444444444444</v>
      </c>
      <c r="I75" s="122">
        <f t="shared" ref="I75:I125" si="40">H75/16</f>
        <v>9.0277777777777776E-2</v>
      </c>
      <c r="J75" s="123">
        <v>20</v>
      </c>
      <c r="K75" s="123">
        <v>0.3</v>
      </c>
      <c r="L75" s="124">
        <f>VLOOKUP($F75,'Packaging Cost'!$A$1:$F$43,6,FALSE)</f>
        <v>0.99</v>
      </c>
      <c r="M75" s="125">
        <f>IF($E75="Snakpak",(($J75*H75)+($K75*'Labor Cost'!$A$2)+L75)+2.25,($J75*H75)+($K75*'Labor Cost'!$A$2)+L75+1)</f>
        <v>37.478888888888889</v>
      </c>
      <c r="N75" s="126">
        <f t="shared" si="19"/>
        <v>46.848611111111111</v>
      </c>
      <c r="O75" s="126">
        <f t="shared" si="20"/>
        <v>48.722555555555559</v>
      </c>
      <c r="P75" s="126">
        <f t="shared" si="21"/>
        <v>50.596500000000006</v>
      </c>
      <c r="Q75" s="126">
        <f t="shared" si="22"/>
        <v>52.470444444444439</v>
      </c>
      <c r="R75" s="126">
        <f t="shared" si="31"/>
        <v>46.75</v>
      </c>
      <c r="S75" s="126">
        <f t="shared" si="32"/>
        <v>48.75</v>
      </c>
      <c r="T75" s="126">
        <f t="shared" si="33"/>
        <v>50.5</v>
      </c>
      <c r="U75" s="126">
        <f t="shared" si="34"/>
        <v>52.5</v>
      </c>
    </row>
    <row r="76" spans="1:21" ht="21" customHeight="1" x14ac:dyDescent="0.2">
      <c r="A76" s="34" t="s">
        <v>428</v>
      </c>
      <c r="B76" s="34" t="s">
        <v>429</v>
      </c>
      <c r="C76" s="120" t="s">
        <v>29</v>
      </c>
      <c r="D76" s="120" t="s">
        <v>398</v>
      </c>
      <c r="E76" s="35" t="s">
        <v>402</v>
      </c>
      <c r="F76" s="35" t="s">
        <v>425</v>
      </c>
      <c r="G76" s="121">
        <v>25</v>
      </c>
      <c r="H76" s="122">
        <f>VLOOKUP($C76,'Raw Cost'!$A$1:$B$483,2,FALSE)/G76</f>
        <v>1.04</v>
      </c>
      <c r="I76" s="122">
        <f t="shared" si="40"/>
        <v>6.5000000000000002E-2</v>
      </c>
      <c r="J76" s="123">
        <v>5</v>
      </c>
      <c r="K76" s="123">
        <v>0.1</v>
      </c>
      <c r="L76" s="124">
        <f>VLOOKUP($F76,'Packaging Cost'!$A$1:$F$43,6,FALSE)</f>
        <v>1.1300000000000001</v>
      </c>
      <c r="M76" s="125">
        <f>IF($E76="Snakpak",(($J76*H76)+($K76*'Labor Cost'!$A$2)+L76)+2.25,($J76*H76)+($K76*'Labor Cost'!$A$2)+L76)</f>
        <v>8.5300000000000011</v>
      </c>
      <c r="N76" s="126">
        <f t="shared" si="19"/>
        <v>10.662500000000001</v>
      </c>
      <c r="O76" s="126">
        <f t="shared" si="20"/>
        <v>11.089000000000002</v>
      </c>
      <c r="P76" s="126">
        <f t="shared" si="21"/>
        <v>11.515500000000003</v>
      </c>
      <c r="Q76" s="126">
        <f t="shared" si="22"/>
        <v>11.942</v>
      </c>
      <c r="R76" s="126">
        <f>MROUND(N76,0.25)</f>
        <v>10.75</v>
      </c>
      <c r="S76" s="126">
        <f>MROUND(O76,0.25)</f>
        <v>11</v>
      </c>
      <c r="T76" s="126">
        <f>MROUND(P76,0.25)</f>
        <v>11.5</v>
      </c>
      <c r="U76" s="126">
        <f>MROUND(Q76,0.25)</f>
        <v>12</v>
      </c>
    </row>
    <row r="77" spans="1:21" ht="21" customHeight="1" x14ac:dyDescent="0.2">
      <c r="A77" s="34" t="s">
        <v>178</v>
      </c>
      <c r="B77" s="34" t="s">
        <v>364</v>
      </c>
      <c r="C77" s="35" t="s">
        <v>30</v>
      </c>
      <c r="D77" s="35" t="s">
        <v>398</v>
      </c>
      <c r="E77" s="35" t="s">
        <v>402</v>
      </c>
      <c r="F77" s="35" t="s">
        <v>388</v>
      </c>
      <c r="G77" s="121">
        <v>32</v>
      </c>
      <c r="H77" s="122">
        <f>VLOOKUP($C77,'Raw Cost'!$A$1:$B$483,2,FALSE)/G77</f>
        <v>0.5625</v>
      </c>
      <c r="I77" s="122">
        <f t="shared" si="40"/>
        <v>3.515625E-2</v>
      </c>
      <c r="J77" s="123">
        <v>5</v>
      </c>
      <c r="K77" s="123">
        <v>0.25</v>
      </c>
      <c r="L77" s="124">
        <f>VLOOKUP($F77,'Packaging Cost'!$A$1:$F$43,6,FALSE)</f>
        <v>0.53</v>
      </c>
      <c r="M77" s="125">
        <f>IF($E77="Snakpak",(($J77*H77)+($K77*'Labor Cost'!$A$2)+L77)+2.25,($J77*H77)+($K77*'Labor Cost'!$A$2)+L77+1)</f>
        <v>9.8424999999999994</v>
      </c>
      <c r="N77" s="126">
        <f t="shared" ref="N77:N125" si="41">IF($D77="No",$M77*1.25,($M77*1.25)+14)</f>
        <v>12.303125</v>
      </c>
      <c r="O77" s="126">
        <f t="shared" ref="O77:O125" si="42">IF($D77="No",$M77*1.3,($M77*1.3)+14)</f>
        <v>12.795249999999999</v>
      </c>
      <c r="P77" s="126">
        <f t="shared" ref="P77:P125" si="43">IF($D77="No",$M77*1.35,($M77*1.35)+14)</f>
        <v>13.287375000000001</v>
      </c>
      <c r="Q77" s="126">
        <f t="shared" ref="Q77:Q125" si="44">IF($D77="No",$M77*1.4,($M77*1.4)+14)</f>
        <v>13.779499999999999</v>
      </c>
      <c r="R77" s="126">
        <f t="shared" si="31"/>
        <v>12.25</v>
      </c>
      <c r="S77" s="126">
        <f t="shared" si="32"/>
        <v>12.75</v>
      </c>
      <c r="T77" s="126">
        <f t="shared" si="33"/>
        <v>13.25</v>
      </c>
      <c r="U77" s="126">
        <f t="shared" si="34"/>
        <v>13.75</v>
      </c>
    </row>
    <row r="78" spans="1:21" ht="21" customHeight="1" x14ac:dyDescent="0.2">
      <c r="A78" s="34" t="s">
        <v>426</v>
      </c>
      <c r="B78" s="34" t="s">
        <v>427</v>
      </c>
      <c r="C78" s="35" t="s">
        <v>30</v>
      </c>
      <c r="D78" s="35" t="s">
        <v>398</v>
      </c>
      <c r="E78" s="35" t="s">
        <v>402</v>
      </c>
      <c r="F78" s="35" t="s">
        <v>425</v>
      </c>
      <c r="G78" s="121">
        <v>50</v>
      </c>
      <c r="H78" s="122">
        <f>VLOOKUP($C78,'Raw Cost'!$A$1:$B$483,2,FALSE)/G78</f>
        <v>0.36</v>
      </c>
      <c r="I78" s="122">
        <f t="shared" si="40"/>
        <v>2.2499999999999999E-2</v>
      </c>
      <c r="J78" s="123">
        <v>5</v>
      </c>
      <c r="K78" s="123">
        <v>0.1</v>
      </c>
      <c r="L78" s="124">
        <f>VLOOKUP($F78,'Packaging Cost'!$A$1:$F$43,6,FALSE)</f>
        <v>1.1300000000000001</v>
      </c>
      <c r="M78" s="125">
        <f>IF($E78="Snakpak",(($J78*H78)+($K78*'Labor Cost'!$A$2)+L78)+2.25,($J78*H78)+($K78*'Labor Cost'!$A$2)+L78)</f>
        <v>5.13</v>
      </c>
      <c r="N78" s="126">
        <f t="shared" si="41"/>
        <v>6.4124999999999996</v>
      </c>
      <c r="O78" s="126">
        <f t="shared" si="42"/>
        <v>6.6690000000000005</v>
      </c>
      <c r="P78" s="126">
        <f t="shared" si="43"/>
        <v>6.9255000000000004</v>
      </c>
      <c r="Q78" s="126">
        <f t="shared" si="44"/>
        <v>7.1819999999999995</v>
      </c>
      <c r="R78" s="126">
        <f>MROUND(N78,0.25)</f>
        <v>6.5</v>
      </c>
      <c r="S78" s="126">
        <f>MROUND(O78,0.25)</f>
        <v>6.75</v>
      </c>
      <c r="T78" s="126">
        <f>MROUND(P78,0.25)</f>
        <v>7</v>
      </c>
      <c r="U78" s="126">
        <f>MROUND(Q78,0.25)</f>
        <v>7.25</v>
      </c>
    </row>
    <row r="79" spans="1:21" ht="21" customHeight="1" x14ac:dyDescent="0.2">
      <c r="A79" s="34" t="s">
        <v>175</v>
      </c>
      <c r="B79" s="34" t="s">
        <v>358</v>
      </c>
      <c r="C79" s="120" t="s">
        <v>30</v>
      </c>
      <c r="D79" s="120" t="s">
        <v>398</v>
      </c>
      <c r="E79" s="35" t="s">
        <v>402</v>
      </c>
      <c r="F79" s="35" t="s">
        <v>387</v>
      </c>
      <c r="G79" s="121">
        <v>32</v>
      </c>
      <c r="H79" s="122">
        <f>VLOOKUP($C79,'Raw Cost'!$A$1:$B$483,2,FALSE)/G79</f>
        <v>0.5625</v>
      </c>
      <c r="I79" s="122">
        <f t="shared" si="40"/>
        <v>3.515625E-2</v>
      </c>
      <c r="J79" s="123">
        <v>10</v>
      </c>
      <c r="K79" s="123">
        <v>0.25</v>
      </c>
      <c r="L79" s="124">
        <f>VLOOKUP($F79,'Packaging Cost'!$A$1:$F$43,6,FALSE)</f>
        <v>0.82</v>
      </c>
      <c r="M79" s="125">
        <f>IF($E79="Snakpak",(($J79*H79)+($K79*'Labor Cost'!$A$2)+L79)+2.25,($J79*H79)+($K79*'Labor Cost'!$A$2)+L79+1)</f>
        <v>12.945</v>
      </c>
      <c r="N79" s="126">
        <f t="shared" si="41"/>
        <v>16.181249999999999</v>
      </c>
      <c r="O79" s="126">
        <f t="shared" si="42"/>
        <v>16.828500000000002</v>
      </c>
      <c r="P79" s="126">
        <f t="shared" si="43"/>
        <v>17.475750000000001</v>
      </c>
      <c r="Q79" s="126">
        <f t="shared" si="44"/>
        <v>18.122999999999998</v>
      </c>
      <c r="R79" s="126">
        <f t="shared" si="31"/>
        <v>16.25</v>
      </c>
      <c r="S79" s="126">
        <f t="shared" si="32"/>
        <v>16.75</v>
      </c>
      <c r="T79" s="126">
        <f t="shared" si="33"/>
        <v>17.5</v>
      </c>
      <c r="U79" s="126">
        <f t="shared" si="34"/>
        <v>18</v>
      </c>
    </row>
    <row r="80" spans="1:21" ht="21" customHeight="1" x14ac:dyDescent="0.2">
      <c r="A80" s="34" t="s">
        <v>108</v>
      </c>
      <c r="B80" s="34" t="s">
        <v>357</v>
      </c>
      <c r="C80" s="120" t="s">
        <v>30</v>
      </c>
      <c r="D80" s="120" t="s">
        <v>398</v>
      </c>
      <c r="E80" s="35" t="s">
        <v>402</v>
      </c>
      <c r="F80" s="35" t="s">
        <v>381</v>
      </c>
      <c r="G80" s="121">
        <v>32</v>
      </c>
      <c r="H80" s="122">
        <f>VLOOKUP($C80,'Raw Cost'!$A$1:$B$483,2,FALSE)/G80</f>
        <v>0.5625</v>
      </c>
      <c r="I80" s="122">
        <f t="shared" si="40"/>
        <v>3.515625E-2</v>
      </c>
      <c r="J80" s="123">
        <v>20</v>
      </c>
      <c r="K80" s="123">
        <v>0.25</v>
      </c>
      <c r="L80" s="124">
        <f>VLOOKUP($F80,'Packaging Cost'!$A$1:$F$43,6,FALSE)</f>
        <v>0.99</v>
      </c>
      <c r="M80" s="125">
        <f>IF($E80="Snakpak",(($J80*H80)+($K80*'Labor Cost'!$A$2)+L80)+2.25,($J80*H80)+($K80*'Labor Cost'!$A$2)+L80+1)</f>
        <v>18.739999999999998</v>
      </c>
      <c r="N80" s="126">
        <f t="shared" si="41"/>
        <v>23.424999999999997</v>
      </c>
      <c r="O80" s="126">
        <f t="shared" si="42"/>
        <v>24.361999999999998</v>
      </c>
      <c r="P80" s="126">
        <f t="shared" si="43"/>
        <v>25.298999999999999</v>
      </c>
      <c r="Q80" s="126">
        <f t="shared" si="44"/>
        <v>26.235999999999997</v>
      </c>
      <c r="R80" s="126">
        <f t="shared" si="31"/>
        <v>23.5</v>
      </c>
      <c r="S80" s="126">
        <f t="shared" si="32"/>
        <v>24.25</v>
      </c>
      <c r="T80" s="126">
        <f t="shared" si="33"/>
        <v>25.25</v>
      </c>
      <c r="U80" s="126">
        <f t="shared" si="34"/>
        <v>26.25</v>
      </c>
    </row>
    <row r="81" spans="1:21" ht="21" customHeight="1" x14ac:dyDescent="0.2">
      <c r="A81" s="34" t="s">
        <v>176</v>
      </c>
      <c r="B81" s="34" t="s">
        <v>360</v>
      </c>
      <c r="C81" s="120" t="s">
        <v>30</v>
      </c>
      <c r="D81" s="120" t="s">
        <v>398</v>
      </c>
      <c r="E81" s="35" t="s">
        <v>402</v>
      </c>
      <c r="F81" s="35" t="s">
        <v>387</v>
      </c>
      <c r="G81" s="121">
        <v>32</v>
      </c>
      <c r="H81" s="122">
        <f>VLOOKUP($C81,'Raw Cost'!$A$1:$B$483,2,FALSE)/G81</f>
        <v>0.5625</v>
      </c>
      <c r="I81" s="122">
        <f t="shared" si="40"/>
        <v>3.515625E-2</v>
      </c>
      <c r="J81" s="123">
        <v>10</v>
      </c>
      <c r="K81" s="123">
        <v>0.25</v>
      </c>
      <c r="L81" s="124">
        <f>VLOOKUP($F81,'Packaging Cost'!$A$1:$F$43,6,FALSE)</f>
        <v>0.82</v>
      </c>
      <c r="M81" s="125">
        <f>IF($E81="Snakpak",(($J81*H81)+($K81*'Labor Cost'!$A$2)+L81)+2.25,($J81*H81)+($K81*'Labor Cost'!$A$2)+L81+1)</f>
        <v>12.945</v>
      </c>
      <c r="N81" s="126">
        <f t="shared" si="41"/>
        <v>16.181249999999999</v>
      </c>
      <c r="O81" s="126">
        <f t="shared" si="42"/>
        <v>16.828500000000002</v>
      </c>
      <c r="P81" s="126">
        <f t="shared" si="43"/>
        <v>17.475750000000001</v>
      </c>
      <c r="Q81" s="126">
        <f t="shared" si="44"/>
        <v>18.122999999999998</v>
      </c>
      <c r="R81" s="126">
        <f t="shared" si="31"/>
        <v>16.25</v>
      </c>
      <c r="S81" s="126">
        <f t="shared" si="32"/>
        <v>16.75</v>
      </c>
      <c r="T81" s="126">
        <f t="shared" si="33"/>
        <v>17.5</v>
      </c>
      <c r="U81" s="126">
        <f t="shared" si="34"/>
        <v>18</v>
      </c>
    </row>
    <row r="82" spans="1:21" ht="21" customHeight="1" x14ac:dyDescent="0.2">
      <c r="A82" s="34" t="s">
        <v>109</v>
      </c>
      <c r="B82" s="34" t="s">
        <v>359</v>
      </c>
      <c r="C82" s="120" t="s">
        <v>30</v>
      </c>
      <c r="D82" s="120" t="s">
        <v>398</v>
      </c>
      <c r="E82" s="35" t="s">
        <v>402</v>
      </c>
      <c r="F82" s="35" t="s">
        <v>381</v>
      </c>
      <c r="G82" s="121">
        <v>32</v>
      </c>
      <c r="H82" s="122">
        <f>VLOOKUP($C82,'Raw Cost'!$A$1:$B$483,2,FALSE)/G82</f>
        <v>0.5625</v>
      </c>
      <c r="I82" s="122">
        <f t="shared" si="40"/>
        <v>3.515625E-2</v>
      </c>
      <c r="J82" s="123">
        <v>20</v>
      </c>
      <c r="K82" s="123">
        <v>0.25</v>
      </c>
      <c r="L82" s="124">
        <f>VLOOKUP($F82,'Packaging Cost'!$A$1:$F$43,6,FALSE)</f>
        <v>0.99</v>
      </c>
      <c r="M82" s="125">
        <f>IF($E82="Snakpak",(($J82*H82)+($K82*'Labor Cost'!$A$2)+L82)+2.25,($J82*H82)+($K82*'Labor Cost'!$A$2)+L82+1)</f>
        <v>18.739999999999998</v>
      </c>
      <c r="N82" s="126">
        <f t="shared" si="41"/>
        <v>23.424999999999997</v>
      </c>
      <c r="O82" s="126">
        <f t="shared" si="42"/>
        <v>24.361999999999998</v>
      </c>
      <c r="P82" s="126">
        <f t="shared" si="43"/>
        <v>25.298999999999999</v>
      </c>
      <c r="Q82" s="126">
        <f t="shared" si="44"/>
        <v>26.235999999999997</v>
      </c>
      <c r="R82" s="126">
        <f t="shared" si="31"/>
        <v>23.5</v>
      </c>
      <c r="S82" s="126">
        <f t="shared" si="32"/>
        <v>24.25</v>
      </c>
      <c r="T82" s="126">
        <f t="shared" si="33"/>
        <v>25.25</v>
      </c>
      <c r="U82" s="126">
        <f t="shared" si="34"/>
        <v>26.25</v>
      </c>
    </row>
    <row r="83" spans="1:21" ht="21" customHeight="1" x14ac:dyDescent="0.2">
      <c r="A83" s="34" t="s">
        <v>110</v>
      </c>
      <c r="B83" s="34" t="s">
        <v>361</v>
      </c>
      <c r="C83" s="120" t="s">
        <v>30</v>
      </c>
      <c r="D83" s="120" t="s">
        <v>398</v>
      </c>
      <c r="E83" s="35" t="s">
        <v>402</v>
      </c>
      <c r="F83" s="35" t="s">
        <v>381</v>
      </c>
      <c r="G83" s="121">
        <v>35</v>
      </c>
      <c r="H83" s="122">
        <f>VLOOKUP($C83,'Raw Cost'!$A$1:$B$483,2,FALSE)/G83</f>
        <v>0.51428571428571423</v>
      </c>
      <c r="I83" s="122">
        <f t="shared" si="40"/>
        <v>3.214285714285714E-2</v>
      </c>
      <c r="J83" s="123">
        <v>20</v>
      </c>
      <c r="K83" s="123">
        <v>0.25</v>
      </c>
      <c r="L83" s="124">
        <f>VLOOKUP($F83,'Packaging Cost'!$A$1:$F$43,6,FALSE)</f>
        <v>0.99</v>
      </c>
      <c r="M83" s="125">
        <f>IF($E83="Snakpak",(($J83*H83)+($K83*'Labor Cost'!$A$2)+L83)+2.25,($J83*H83)+($K83*'Labor Cost'!$A$2)+L83+1)</f>
        <v>17.775714285714283</v>
      </c>
      <c r="N83" s="126">
        <f t="shared" si="41"/>
        <v>22.219642857142855</v>
      </c>
      <c r="O83" s="126">
        <f t="shared" si="42"/>
        <v>23.108428571428568</v>
      </c>
      <c r="P83" s="126">
        <f t="shared" si="43"/>
        <v>23.997214285714282</v>
      </c>
      <c r="Q83" s="126">
        <f t="shared" si="44"/>
        <v>24.885999999999996</v>
      </c>
      <c r="R83" s="126">
        <f t="shared" si="31"/>
        <v>22.25</v>
      </c>
      <c r="S83" s="126">
        <f t="shared" si="32"/>
        <v>23</v>
      </c>
      <c r="T83" s="126">
        <f t="shared" si="33"/>
        <v>24</v>
      </c>
      <c r="U83" s="126">
        <f t="shared" si="34"/>
        <v>25</v>
      </c>
    </row>
    <row r="84" spans="1:21" ht="21" customHeight="1" x14ac:dyDescent="0.2">
      <c r="A84" s="34" t="s">
        <v>444</v>
      </c>
      <c r="B84" s="34" t="s">
        <v>445</v>
      </c>
      <c r="C84" s="120" t="s">
        <v>30</v>
      </c>
      <c r="D84" s="120" t="s">
        <v>398</v>
      </c>
      <c r="E84" s="35" t="s">
        <v>402</v>
      </c>
      <c r="F84" s="35" t="s">
        <v>415</v>
      </c>
      <c r="G84" s="121">
        <v>32</v>
      </c>
      <c r="H84" s="122">
        <f>VLOOKUP($C84,'Raw Cost'!$A$1:$B$483,2,FALSE)/G84</f>
        <v>0.5625</v>
      </c>
      <c r="I84" s="122">
        <f t="shared" si="40"/>
        <v>3.515625E-2</v>
      </c>
      <c r="J84" s="123">
        <v>5</v>
      </c>
      <c r="K84" s="123">
        <v>0.25</v>
      </c>
      <c r="L84" s="124">
        <f>VLOOKUP($F84,'Packaging Cost'!$A$1:$F$43,6,FALSE)</f>
        <v>1.29</v>
      </c>
      <c r="M84" s="125">
        <f>IF($E84="Snakpak",(($J84*H84)+($K84*'Labor Cost'!$A$2)+L84)+2.25,($J84*H84)+($K84*'Labor Cost'!$A$2)+L84+1)</f>
        <v>10.602499999999999</v>
      </c>
      <c r="N84" s="126">
        <f t="shared" si="41"/>
        <v>13.253124999999999</v>
      </c>
      <c r="O84" s="126">
        <f t="shared" si="42"/>
        <v>13.783249999999999</v>
      </c>
      <c r="P84" s="126">
        <f t="shared" si="43"/>
        <v>14.313375000000001</v>
      </c>
      <c r="Q84" s="126">
        <f t="shared" si="44"/>
        <v>14.843499999999997</v>
      </c>
      <c r="R84" s="126">
        <f>MROUND(N84,0.25)</f>
        <v>13.25</v>
      </c>
      <c r="S84" s="126">
        <f>MROUND(O84,0.25)</f>
        <v>13.75</v>
      </c>
      <c r="T84" s="126">
        <f>MROUND(P84,0.25)</f>
        <v>14.25</v>
      </c>
      <c r="U84" s="126">
        <f>MROUND(Q84,0.25)</f>
        <v>14.75</v>
      </c>
    </row>
    <row r="85" spans="1:21" ht="21" customHeight="1" x14ac:dyDescent="0.2">
      <c r="A85" s="34" t="s">
        <v>111</v>
      </c>
      <c r="B85" s="34" t="s">
        <v>363</v>
      </c>
      <c r="C85" s="120" t="s">
        <v>30</v>
      </c>
      <c r="D85" s="120" t="s">
        <v>398</v>
      </c>
      <c r="E85" s="35" t="s">
        <v>402</v>
      </c>
      <c r="F85" s="35" t="s">
        <v>387</v>
      </c>
      <c r="G85" s="121">
        <v>32</v>
      </c>
      <c r="H85" s="122">
        <f>VLOOKUP($C85,'Raw Cost'!$A$1:$B$483,2,FALSE)/G85</f>
        <v>0.5625</v>
      </c>
      <c r="I85" s="122">
        <f t="shared" si="40"/>
        <v>3.515625E-2</v>
      </c>
      <c r="J85" s="123">
        <v>10</v>
      </c>
      <c r="K85" s="123">
        <v>0.25</v>
      </c>
      <c r="L85" s="124">
        <f>VLOOKUP($F85,'Packaging Cost'!$A$1:$F$43,6,FALSE)</f>
        <v>0.82</v>
      </c>
      <c r="M85" s="125">
        <f>IF($E85="Snakpak",(($J85*H85)+($K85*'Labor Cost'!$A$2)+L85)+2.25,($J85*H85)+($K85*'Labor Cost'!$A$2)+L85+1)</f>
        <v>12.945</v>
      </c>
      <c r="N85" s="126">
        <f t="shared" si="41"/>
        <v>16.181249999999999</v>
      </c>
      <c r="O85" s="126">
        <f t="shared" si="42"/>
        <v>16.828500000000002</v>
      </c>
      <c r="P85" s="126">
        <f t="shared" si="43"/>
        <v>17.475750000000001</v>
      </c>
      <c r="Q85" s="126">
        <f t="shared" si="44"/>
        <v>18.122999999999998</v>
      </c>
      <c r="R85" s="126">
        <f t="shared" si="31"/>
        <v>16.25</v>
      </c>
      <c r="S85" s="126">
        <f t="shared" si="32"/>
        <v>16.75</v>
      </c>
      <c r="T85" s="126">
        <f t="shared" si="33"/>
        <v>17.5</v>
      </c>
      <c r="U85" s="126">
        <f t="shared" si="34"/>
        <v>18</v>
      </c>
    </row>
    <row r="86" spans="1:21" ht="21" customHeight="1" x14ac:dyDescent="0.2">
      <c r="A86" s="34" t="s">
        <v>177</v>
      </c>
      <c r="B86" s="34" t="s">
        <v>362</v>
      </c>
      <c r="C86" s="120" t="s">
        <v>30</v>
      </c>
      <c r="D86" s="120" t="s">
        <v>398</v>
      </c>
      <c r="E86" s="35" t="s">
        <v>402</v>
      </c>
      <c r="F86" s="35" t="s">
        <v>381</v>
      </c>
      <c r="G86" s="121">
        <v>32</v>
      </c>
      <c r="H86" s="122">
        <f>VLOOKUP($C86,'Raw Cost'!$A$1:$B$483,2,FALSE)/G86</f>
        <v>0.5625</v>
      </c>
      <c r="I86" s="122">
        <f t="shared" si="40"/>
        <v>3.515625E-2</v>
      </c>
      <c r="J86" s="123">
        <v>20</v>
      </c>
      <c r="K86" s="123">
        <v>0.25</v>
      </c>
      <c r="L86" s="124">
        <f>VLOOKUP($F86,'Packaging Cost'!$A$1:$F$43,6,FALSE)</f>
        <v>0.99</v>
      </c>
      <c r="M86" s="125">
        <f>IF($E86="Snakpak",(($J86*H86)+($K86*'Labor Cost'!$A$2)+L86)+2.25,($J86*H86)+($K86*'Labor Cost'!$A$2)+L86+1)</f>
        <v>18.739999999999998</v>
      </c>
      <c r="N86" s="126">
        <f t="shared" si="41"/>
        <v>23.424999999999997</v>
      </c>
      <c r="O86" s="126">
        <f t="shared" si="42"/>
        <v>24.361999999999998</v>
      </c>
      <c r="P86" s="126">
        <f t="shared" si="43"/>
        <v>25.298999999999999</v>
      </c>
      <c r="Q86" s="126">
        <f t="shared" si="44"/>
        <v>26.235999999999997</v>
      </c>
      <c r="R86" s="126">
        <f t="shared" si="31"/>
        <v>23.5</v>
      </c>
      <c r="S86" s="126">
        <f t="shared" si="32"/>
        <v>24.25</v>
      </c>
      <c r="T86" s="126">
        <f t="shared" si="33"/>
        <v>25.25</v>
      </c>
      <c r="U86" s="126">
        <f t="shared" si="34"/>
        <v>26.25</v>
      </c>
    </row>
    <row r="87" spans="1:21" ht="21" customHeight="1" x14ac:dyDescent="0.2">
      <c r="A87" s="34" t="s">
        <v>115</v>
      </c>
      <c r="B87" s="34" t="s">
        <v>277</v>
      </c>
      <c r="C87" s="35" t="s">
        <v>31</v>
      </c>
      <c r="D87" s="35" t="s">
        <v>398</v>
      </c>
      <c r="E87" s="35" t="s">
        <v>402</v>
      </c>
      <c r="F87" s="35" t="s">
        <v>388</v>
      </c>
      <c r="G87" s="121">
        <v>29</v>
      </c>
      <c r="H87" s="122">
        <f>VLOOKUP($C87,'Raw Cost'!$A$1:$B$483,2,FALSE)/G87</f>
        <v>1.2413793103448276</v>
      </c>
      <c r="I87" s="122">
        <f t="shared" si="40"/>
        <v>7.7586206896551727E-2</v>
      </c>
      <c r="J87" s="123">
        <v>5</v>
      </c>
      <c r="K87" s="123">
        <v>0.25</v>
      </c>
      <c r="L87" s="124">
        <f>VLOOKUP($F87,'Packaging Cost'!$A$1:$F$43,6,FALSE)</f>
        <v>0.53</v>
      </c>
      <c r="M87" s="125">
        <f>IF($E87="Snakpak",(($J87*H87)+($K87*'Labor Cost'!$A$2)+L87)+2.25,($J87*H87)+($K87*'Labor Cost'!$A$2)+L87+1)</f>
        <v>13.236896551724138</v>
      </c>
      <c r="N87" s="126">
        <f t="shared" si="41"/>
        <v>16.546120689655172</v>
      </c>
      <c r="O87" s="126">
        <f t="shared" si="42"/>
        <v>17.20796551724138</v>
      </c>
      <c r="P87" s="126">
        <f t="shared" si="43"/>
        <v>17.869810344827588</v>
      </c>
      <c r="Q87" s="126">
        <f t="shared" si="44"/>
        <v>18.531655172413792</v>
      </c>
      <c r="R87" s="126">
        <f t="shared" si="31"/>
        <v>16.5</v>
      </c>
      <c r="S87" s="126">
        <f t="shared" si="32"/>
        <v>17.25</v>
      </c>
      <c r="T87" s="126">
        <f t="shared" si="33"/>
        <v>17.75</v>
      </c>
      <c r="U87" s="126">
        <f t="shared" si="34"/>
        <v>18.5</v>
      </c>
    </row>
    <row r="88" spans="1:21" ht="21" customHeight="1" x14ac:dyDescent="0.2">
      <c r="A88" s="34" t="s">
        <v>455</v>
      </c>
      <c r="B88" s="34" t="s">
        <v>281</v>
      </c>
      <c r="C88" s="35" t="s">
        <v>33</v>
      </c>
      <c r="D88" s="35" t="s">
        <v>398</v>
      </c>
      <c r="E88" s="35" t="s">
        <v>402</v>
      </c>
      <c r="F88" s="35" t="s">
        <v>381</v>
      </c>
      <c r="G88" s="121">
        <v>18</v>
      </c>
      <c r="H88" s="122">
        <f>VLOOKUP($C88,'Raw Cost'!$A$1:$B$483,2,FALSE)/G88</f>
        <v>1.5</v>
      </c>
      <c r="I88" s="122">
        <f t="shared" si="40"/>
        <v>9.375E-2</v>
      </c>
      <c r="J88" s="123">
        <v>20</v>
      </c>
      <c r="K88" s="123">
        <v>0.3</v>
      </c>
      <c r="L88" s="124">
        <f>VLOOKUP($F88,'Packaging Cost'!$A$1:$F$43,6,FALSE)</f>
        <v>0.99</v>
      </c>
      <c r="M88" s="125">
        <f>IF($E88="Snakpak",(($J88*H88)+($K88*'Labor Cost'!$A$2)+L88)+2.25,($J88*H88)+($K88*'Labor Cost'!$A$2)+L88+1)</f>
        <v>38.590000000000003</v>
      </c>
      <c r="N88" s="126">
        <f t="shared" si="41"/>
        <v>48.237500000000004</v>
      </c>
      <c r="O88" s="126">
        <f t="shared" si="42"/>
        <v>50.167000000000009</v>
      </c>
      <c r="P88" s="126">
        <f t="shared" si="43"/>
        <v>52.096500000000006</v>
      </c>
      <c r="Q88" s="126">
        <f t="shared" si="44"/>
        <v>54.026000000000003</v>
      </c>
      <c r="R88" s="126">
        <f t="shared" si="31"/>
        <v>48.25</v>
      </c>
      <c r="S88" s="126">
        <f t="shared" si="32"/>
        <v>50.25</v>
      </c>
      <c r="T88" s="126">
        <f t="shared" si="33"/>
        <v>52</v>
      </c>
      <c r="U88" s="126">
        <f t="shared" si="34"/>
        <v>54</v>
      </c>
    </row>
    <row r="89" spans="1:21" ht="21" customHeight="1" x14ac:dyDescent="0.2">
      <c r="A89" s="34" t="s">
        <v>118</v>
      </c>
      <c r="B89" s="34" t="s">
        <v>280</v>
      </c>
      <c r="C89" s="35" t="s">
        <v>33</v>
      </c>
      <c r="D89" s="35" t="s">
        <v>398</v>
      </c>
      <c r="E89" s="35" t="s">
        <v>402</v>
      </c>
      <c r="F89" s="35" t="s">
        <v>387</v>
      </c>
      <c r="G89" s="121">
        <v>18</v>
      </c>
      <c r="H89" s="122">
        <f>VLOOKUP($C89,'Raw Cost'!$A$1:$B$483,2,FALSE)/G89</f>
        <v>1.5</v>
      </c>
      <c r="I89" s="122">
        <f t="shared" si="40"/>
        <v>9.375E-2</v>
      </c>
      <c r="J89" s="123">
        <v>10</v>
      </c>
      <c r="K89" s="123">
        <v>0.25</v>
      </c>
      <c r="L89" s="124">
        <f>VLOOKUP($F89,'Packaging Cost'!$A$1:$F$43,6,FALSE)</f>
        <v>0.82</v>
      </c>
      <c r="M89" s="125">
        <f>IF($E89="Snakpak",(($J89*H89)+($K89*'Labor Cost'!$A$2)+L89)+2.25,($J89*H89)+($K89*'Labor Cost'!$A$2)+L89+1)</f>
        <v>22.32</v>
      </c>
      <c r="N89" s="126">
        <f t="shared" si="41"/>
        <v>27.9</v>
      </c>
      <c r="O89" s="126">
        <f t="shared" si="42"/>
        <v>29.016000000000002</v>
      </c>
      <c r="P89" s="126">
        <f t="shared" si="43"/>
        <v>30.132000000000001</v>
      </c>
      <c r="Q89" s="126">
        <f t="shared" si="44"/>
        <v>31.247999999999998</v>
      </c>
      <c r="R89" s="126">
        <f t="shared" si="31"/>
        <v>28</v>
      </c>
      <c r="S89" s="126">
        <f t="shared" si="32"/>
        <v>29</v>
      </c>
      <c r="T89" s="126">
        <f t="shared" si="33"/>
        <v>30.25</v>
      </c>
      <c r="U89" s="126">
        <f t="shared" si="34"/>
        <v>31.25</v>
      </c>
    </row>
    <row r="90" spans="1:21" ht="21" customHeight="1" x14ac:dyDescent="0.2">
      <c r="A90" s="34" t="s">
        <v>86</v>
      </c>
      <c r="B90" s="34" t="s">
        <v>246</v>
      </c>
      <c r="C90" s="35" t="s">
        <v>38</v>
      </c>
      <c r="D90" s="35" t="s">
        <v>398</v>
      </c>
      <c r="E90" s="35" t="s">
        <v>402</v>
      </c>
      <c r="F90" s="35" t="s">
        <v>388</v>
      </c>
      <c r="G90" s="121">
        <v>12</v>
      </c>
      <c r="H90" s="122">
        <f>VLOOKUP($C90,'Raw Cost'!$A$1:$B$483,2,FALSE)/G90</f>
        <v>2.8333333333333335</v>
      </c>
      <c r="I90" s="122">
        <f t="shared" si="40"/>
        <v>0.17708333333333334</v>
      </c>
      <c r="J90" s="123">
        <v>5</v>
      </c>
      <c r="K90" s="123">
        <v>0.25</v>
      </c>
      <c r="L90" s="124">
        <f>VLOOKUP($F90,'Packaging Cost'!$A$1:$F$43,6,FALSE)</f>
        <v>0.53</v>
      </c>
      <c r="M90" s="125">
        <f>IF($E90="Snakpak",(($J90*H90)+($K90*'Labor Cost'!$A$2)+L90)+2.25,($J90*H90)+($K90*'Labor Cost'!$A$2)+L90+1)</f>
        <v>21.196666666666669</v>
      </c>
      <c r="N90" s="126">
        <f t="shared" si="41"/>
        <v>26.495833333333337</v>
      </c>
      <c r="O90" s="126">
        <f t="shared" si="42"/>
        <v>27.555666666666671</v>
      </c>
      <c r="P90" s="126">
        <f t="shared" si="43"/>
        <v>28.615500000000004</v>
      </c>
      <c r="Q90" s="126">
        <f t="shared" si="44"/>
        <v>29.675333333333334</v>
      </c>
      <c r="R90" s="126">
        <f t="shared" si="31"/>
        <v>26.5</v>
      </c>
      <c r="S90" s="126">
        <f t="shared" si="32"/>
        <v>27.5</v>
      </c>
      <c r="T90" s="126">
        <f t="shared" si="33"/>
        <v>28.5</v>
      </c>
      <c r="U90" s="126">
        <f t="shared" si="34"/>
        <v>29.75</v>
      </c>
    </row>
    <row r="91" spans="1:21" ht="21" customHeight="1" x14ac:dyDescent="0.2">
      <c r="A91" s="34" t="s">
        <v>81</v>
      </c>
      <c r="B91" s="34" t="s">
        <v>240</v>
      </c>
      <c r="C91" s="120" t="s">
        <v>36</v>
      </c>
      <c r="D91" s="120" t="s">
        <v>398</v>
      </c>
      <c r="E91" s="35" t="s">
        <v>402</v>
      </c>
      <c r="F91" s="35" t="s">
        <v>414</v>
      </c>
      <c r="G91" s="121">
        <v>15</v>
      </c>
      <c r="H91" s="122">
        <f>VLOOKUP($C91,'Raw Cost'!$A$1:$B$483,2,FALSE)/G91</f>
        <v>1.2</v>
      </c>
      <c r="I91" s="122">
        <f t="shared" si="40"/>
        <v>7.4999999999999997E-2</v>
      </c>
      <c r="J91" s="123">
        <v>5</v>
      </c>
      <c r="K91" s="123">
        <v>0.25</v>
      </c>
      <c r="L91" s="124">
        <f>VLOOKUP($F91,'Packaging Cost'!$A$1:$F$43,6,FALSE)</f>
        <v>1.6400000000000001</v>
      </c>
      <c r="M91" s="125">
        <f>IF($E91="Snakpak",(($J91*H91)+($K91*'Labor Cost'!$A$2)+L91)+2.25,($J91*H91)+($K91*'Labor Cost'!$A$2)+L91+1)</f>
        <v>14.14</v>
      </c>
      <c r="N91" s="126">
        <f t="shared" si="41"/>
        <v>17.675000000000001</v>
      </c>
      <c r="O91" s="126">
        <f t="shared" si="42"/>
        <v>18.382000000000001</v>
      </c>
      <c r="P91" s="126">
        <f t="shared" si="43"/>
        <v>19.089000000000002</v>
      </c>
      <c r="Q91" s="126">
        <f t="shared" si="44"/>
        <v>19.795999999999999</v>
      </c>
      <c r="R91" s="126">
        <f t="shared" si="31"/>
        <v>17.75</v>
      </c>
      <c r="S91" s="126">
        <f t="shared" si="32"/>
        <v>18.5</v>
      </c>
      <c r="T91" s="126">
        <f t="shared" si="33"/>
        <v>19</v>
      </c>
      <c r="U91" s="126">
        <f t="shared" si="34"/>
        <v>19.75</v>
      </c>
    </row>
    <row r="92" spans="1:21" ht="21" customHeight="1" x14ac:dyDescent="0.2">
      <c r="A92" s="34" t="s">
        <v>92</v>
      </c>
      <c r="B92" s="34" t="s">
        <v>263</v>
      </c>
      <c r="C92" s="120" t="s">
        <v>36</v>
      </c>
      <c r="D92" s="120" t="s">
        <v>398</v>
      </c>
      <c r="E92" s="35" t="s">
        <v>402</v>
      </c>
      <c r="F92" s="35" t="s">
        <v>412</v>
      </c>
      <c r="G92" s="121">
        <v>15</v>
      </c>
      <c r="H92" s="122">
        <f>VLOOKUP($C92,'Raw Cost'!$A$1:$B$483,2,FALSE)/G92</f>
        <v>1.2</v>
      </c>
      <c r="I92" s="122">
        <f t="shared" si="40"/>
        <v>7.4999999999999997E-2</v>
      </c>
      <c r="J92" s="123">
        <v>10</v>
      </c>
      <c r="K92" s="123">
        <v>0.27</v>
      </c>
      <c r="L92" s="124">
        <f>VLOOKUP($F92,'Packaging Cost'!$A$1:$F$43,6,FALSE)</f>
        <v>3.0100000000000002</v>
      </c>
      <c r="M92" s="125">
        <f>IF($E92="Snakpak",(($J92*H92)+($K92*'Labor Cost'!$A$2)+L92)+2.25,($J92*H92)+($K92*'Labor Cost'!$A$2)+L92+1)</f>
        <v>21.950000000000003</v>
      </c>
      <c r="N92" s="126">
        <f t="shared" si="41"/>
        <v>27.437500000000004</v>
      </c>
      <c r="O92" s="126">
        <f t="shared" si="42"/>
        <v>28.535000000000004</v>
      </c>
      <c r="P92" s="126">
        <f t="shared" si="43"/>
        <v>29.632500000000007</v>
      </c>
      <c r="Q92" s="126">
        <f t="shared" si="44"/>
        <v>30.73</v>
      </c>
      <c r="R92" s="126">
        <f t="shared" si="31"/>
        <v>27.5</v>
      </c>
      <c r="S92" s="126">
        <f t="shared" si="32"/>
        <v>28.5</v>
      </c>
      <c r="T92" s="126">
        <f t="shared" si="33"/>
        <v>29.75</v>
      </c>
      <c r="U92" s="126">
        <f t="shared" si="34"/>
        <v>30.75</v>
      </c>
    </row>
    <row r="93" spans="1:21" ht="21" customHeight="1" x14ac:dyDescent="0.2">
      <c r="A93" s="34" t="s">
        <v>79</v>
      </c>
      <c r="B93" s="34" t="s">
        <v>238</v>
      </c>
      <c r="C93" s="120" t="s">
        <v>36</v>
      </c>
      <c r="D93" s="120" t="s">
        <v>398</v>
      </c>
      <c r="E93" s="35" t="s">
        <v>402</v>
      </c>
      <c r="F93" s="35" t="s">
        <v>413</v>
      </c>
      <c r="G93" s="121">
        <v>15</v>
      </c>
      <c r="H93" s="122">
        <f>VLOOKUP($C93,'Raw Cost'!$A$1:$B$483,2,FALSE)/G93</f>
        <v>1.2</v>
      </c>
      <c r="I93" s="122">
        <f t="shared" si="40"/>
        <v>7.4999999999999997E-2</v>
      </c>
      <c r="J93" s="123">
        <v>10</v>
      </c>
      <c r="K93" s="123">
        <v>0.25</v>
      </c>
      <c r="L93" s="124">
        <f>VLOOKUP($F93,'Packaging Cost'!$A$1:$F$43,6,FALSE)</f>
        <v>2.31</v>
      </c>
      <c r="M93" s="125">
        <f>IF($E93="Snakpak",(($J93*H93)+($K93*'Labor Cost'!$A$2)+L93)+2.25,($J93*H93)+($K93*'Labor Cost'!$A$2)+L93+1)</f>
        <v>20.81</v>
      </c>
      <c r="N93" s="126">
        <f t="shared" si="41"/>
        <v>26.012499999999999</v>
      </c>
      <c r="O93" s="126">
        <f t="shared" si="42"/>
        <v>27.053000000000001</v>
      </c>
      <c r="P93" s="126">
        <f t="shared" si="43"/>
        <v>28.093499999999999</v>
      </c>
      <c r="Q93" s="126">
        <f t="shared" si="44"/>
        <v>29.133999999999997</v>
      </c>
      <c r="R93" s="126">
        <f t="shared" si="31"/>
        <v>26</v>
      </c>
      <c r="S93" s="126">
        <f t="shared" si="32"/>
        <v>27</v>
      </c>
      <c r="T93" s="126">
        <f t="shared" si="33"/>
        <v>28</v>
      </c>
      <c r="U93" s="126">
        <f t="shared" si="34"/>
        <v>29.25</v>
      </c>
    </row>
    <row r="94" spans="1:21" ht="21" customHeight="1" x14ac:dyDescent="0.2">
      <c r="A94" s="34" t="s">
        <v>93</v>
      </c>
      <c r="B94" s="34" t="s">
        <v>264</v>
      </c>
      <c r="C94" s="120" t="s">
        <v>36</v>
      </c>
      <c r="D94" s="120" t="s">
        <v>398</v>
      </c>
      <c r="E94" s="35" t="s">
        <v>402</v>
      </c>
      <c r="F94" s="35" t="s">
        <v>381</v>
      </c>
      <c r="G94" s="121">
        <v>15</v>
      </c>
      <c r="H94" s="122">
        <f>VLOOKUP($C94,'Raw Cost'!$A$1:$B$483,2,FALSE)/G94</f>
        <v>1.2</v>
      </c>
      <c r="I94" s="122">
        <f t="shared" si="40"/>
        <v>7.4999999999999997E-2</v>
      </c>
      <c r="J94" s="123">
        <v>20</v>
      </c>
      <c r="K94" s="123">
        <v>0.25</v>
      </c>
      <c r="L94" s="124">
        <f>VLOOKUP($F94,'Packaging Cost'!$A$1:$F$43,6,FALSE)</f>
        <v>0.99</v>
      </c>
      <c r="M94" s="125">
        <f>IF($E94="Snakpak",(($J94*H94)+($K94*'Labor Cost'!$A$2)+L94)+2.25,($J94*H94)+($K94*'Labor Cost'!$A$2)+L94+1)</f>
        <v>31.49</v>
      </c>
      <c r="N94" s="126">
        <f t="shared" si="41"/>
        <v>39.362499999999997</v>
      </c>
      <c r="O94" s="126">
        <f t="shared" si="42"/>
        <v>40.936999999999998</v>
      </c>
      <c r="P94" s="126">
        <f t="shared" si="43"/>
        <v>42.511499999999998</v>
      </c>
      <c r="Q94" s="126">
        <f t="shared" si="44"/>
        <v>44.085999999999999</v>
      </c>
      <c r="R94" s="126">
        <f t="shared" si="31"/>
        <v>39.25</v>
      </c>
      <c r="S94" s="126">
        <f t="shared" si="32"/>
        <v>41</v>
      </c>
      <c r="T94" s="126">
        <f t="shared" si="33"/>
        <v>42.5</v>
      </c>
      <c r="U94" s="126">
        <f t="shared" si="34"/>
        <v>44</v>
      </c>
    </row>
    <row r="95" spans="1:21" ht="21" customHeight="1" x14ac:dyDescent="0.2">
      <c r="A95" s="34" t="s">
        <v>94</v>
      </c>
      <c r="B95" s="34" t="s">
        <v>265</v>
      </c>
      <c r="C95" s="120" t="s">
        <v>36</v>
      </c>
      <c r="D95" s="120" t="s">
        <v>398</v>
      </c>
      <c r="E95" s="35" t="s">
        <v>402</v>
      </c>
      <c r="F95" s="35" t="s">
        <v>415</v>
      </c>
      <c r="G95" s="121">
        <v>15</v>
      </c>
      <c r="H95" s="122">
        <f>VLOOKUP($C95,'Raw Cost'!$A$1:$B$483,2,FALSE)/G95</f>
        <v>1.2</v>
      </c>
      <c r="I95" s="122">
        <f t="shared" si="40"/>
        <v>7.4999999999999997E-2</v>
      </c>
      <c r="J95" s="123">
        <v>5</v>
      </c>
      <c r="K95" s="123">
        <v>0.25</v>
      </c>
      <c r="L95" s="124">
        <f>VLOOKUP($F95,'Packaging Cost'!$A$1:$F$43,6,FALSE)</f>
        <v>1.29</v>
      </c>
      <c r="M95" s="125">
        <f>IF($E95="Snakpak",(($J95*H95)+($K95*'Labor Cost'!$A$2)+L95)+2.25,($J95*H95)+($K95*'Labor Cost'!$A$2)+L95+1)</f>
        <v>13.79</v>
      </c>
      <c r="N95" s="126">
        <f t="shared" si="41"/>
        <v>17.237499999999997</v>
      </c>
      <c r="O95" s="126">
        <f t="shared" si="42"/>
        <v>17.927</v>
      </c>
      <c r="P95" s="126">
        <f t="shared" si="43"/>
        <v>18.616499999999998</v>
      </c>
      <c r="Q95" s="126">
        <f t="shared" si="44"/>
        <v>19.305999999999997</v>
      </c>
      <c r="R95" s="126">
        <f t="shared" si="31"/>
        <v>17.25</v>
      </c>
      <c r="S95" s="126">
        <f t="shared" si="32"/>
        <v>18</v>
      </c>
      <c r="T95" s="126">
        <f t="shared" si="33"/>
        <v>18.5</v>
      </c>
      <c r="U95" s="126">
        <f t="shared" si="34"/>
        <v>19.25</v>
      </c>
    </row>
    <row r="96" spans="1:21" ht="21" customHeight="1" x14ac:dyDescent="0.2">
      <c r="A96" s="34" t="s">
        <v>430</v>
      </c>
      <c r="B96" s="34" t="s">
        <v>431</v>
      </c>
      <c r="C96" s="120" t="s">
        <v>36</v>
      </c>
      <c r="D96" s="120" t="s">
        <v>398</v>
      </c>
      <c r="E96" s="35" t="s">
        <v>402</v>
      </c>
      <c r="F96" s="35" t="s">
        <v>425</v>
      </c>
      <c r="G96" s="121">
        <v>23</v>
      </c>
      <c r="H96" s="122">
        <f>VLOOKUP($C96,'Raw Cost'!$A$1:$B$483,2,FALSE)/G96</f>
        <v>0.78260869565217395</v>
      </c>
      <c r="I96" s="122">
        <f t="shared" si="40"/>
        <v>4.8913043478260872E-2</v>
      </c>
      <c r="J96" s="123">
        <v>5</v>
      </c>
      <c r="K96" s="123">
        <v>0.1</v>
      </c>
      <c r="L96" s="124">
        <f>VLOOKUP($F96,'Packaging Cost'!$A$1:$F$43,6,FALSE)</f>
        <v>1.1300000000000001</v>
      </c>
      <c r="M96" s="125">
        <f>IF($E96="Snakpak",(($J96*H96)+($K96*'Labor Cost'!$A$2)+L96)+2.25,($J96*H96)+($K96*'Labor Cost'!$A$2)+L96)</f>
        <v>7.2430434782608701</v>
      </c>
      <c r="N96" s="126">
        <f t="shared" si="41"/>
        <v>9.0538043478260875</v>
      </c>
      <c r="O96" s="126">
        <f t="shared" si="42"/>
        <v>9.4159565217391314</v>
      </c>
      <c r="P96" s="126">
        <f t="shared" si="43"/>
        <v>9.7781086956521754</v>
      </c>
      <c r="Q96" s="126">
        <f t="shared" si="44"/>
        <v>10.140260869565218</v>
      </c>
      <c r="R96" s="126">
        <f t="shared" ref="R96:U97" si="45">MROUND(N96,0.25)</f>
        <v>9</v>
      </c>
      <c r="S96" s="126">
        <f t="shared" si="45"/>
        <v>9.5</v>
      </c>
      <c r="T96" s="126">
        <f t="shared" si="45"/>
        <v>9.75</v>
      </c>
      <c r="U96" s="126">
        <f t="shared" si="45"/>
        <v>10.25</v>
      </c>
    </row>
    <row r="97" spans="1:21" ht="21" customHeight="1" x14ac:dyDescent="0.2">
      <c r="A97" s="34" t="s">
        <v>433</v>
      </c>
      <c r="B97" s="34" t="s">
        <v>432</v>
      </c>
      <c r="C97" s="120" t="s">
        <v>37</v>
      </c>
      <c r="D97" s="120" t="s">
        <v>398</v>
      </c>
      <c r="E97" s="35" t="s">
        <v>402</v>
      </c>
      <c r="F97" s="35" t="s">
        <v>425</v>
      </c>
      <c r="G97" s="121">
        <v>20</v>
      </c>
      <c r="H97" s="122">
        <f>VLOOKUP($C97,'Raw Cost'!$A$1:$B$483,2,FALSE)/G97</f>
        <v>1.7</v>
      </c>
      <c r="I97" s="122">
        <f t="shared" si="40"/>
        <v>0.10625</v>
      </c>
      <c r="J97" s="123">
        <v>5</v>
      </c>
      <c r="K97" s="123">
        <v>0.1</v>
      </c>
      <c r="L97" s="124">
        <f>VLOOKUP($F97,'Packaging Cost'!$A$1:$F$43,6,FALSE)</f>
        <v>1.1300000000000001</v>
      </c>
      <c r="M97" s="125">
        <f>IF($E97="Snakpak",(($J97*H97)+($K97*'Labor Cost'!$A$2)+L97)+2.25,($J97*H97)+($K97*'Labor Cost'!$A$2)+L97)</f>
        <v>11.83</v>
      </c>
      <c r="N97" s="126">
        <f t="shared" si="41"/>
        <v>14.7875</v>
      </c>
      <c r="O97" s="126">
        <f t="shared" si="42"/>
        <v>15.379000000000001</v>
      </c>
      <c r="P97" s="126">
        <f t="shared" si="43"/>
        <v>15.970500000000001</v>
      </c>
      <c r="Q97" s="126">
        <f t="shared" si="44"/>
        <v>16.561999999999998</v>
      </c>
      <c r="R97" s="126">
        <f t="shared" si="45"/>
        <v>14.75</v>
      </c>
      <c r="S97" s="126">
        <f t="shared" si="45"/>
        <v>15.5</v>
      </c>
      <c r="T97" s="126">
        <f t="shared" si="45"/>
        <v>16</v>
      </c>
      <c r="U97" s="126">
        <f t="shared" si="45"/>
        <v>16.5</v>
      </c>
    </row>
    <row r="98" spans="1:21" ht="21" customHeight="1" x14ac:dyDescent="0.2">
      <c r="A98" s="34" t="s">
        <v>96</v>
      </c>
      <c r="B98" s="34" t="s">
        <v>267</v>
      </c>
      <c r="C98" s="120" t="s">
        <v>37</v>
      </c>
      <c r="D98" s="120" t="s">
        <v>398</v>
      </c>
      <c r="E98" s="35" t="s">
        <v>402</v>
      </c>
      <c r="F98" s="35" t="s">
        <v>412</v>
      </c>
      <c r="G98" s="121">
        <v>15</v>
      </c>
      <c r="H98" s="122">
        <f>VLOOKUP($C98,'Raw Cost'!$A$1:$B$483,2,FALSE)/G98</f>
        <v>2.2666666666666666</v>
      </c>
      <c r="I98" s="122">
        <f t="shared" si="40"/>
        <v>0.14166666666666666</v>
      </c>
      <c r="J98" s="123">
        <v>10</v>
      </c>
      <c r="K98" s="123">
        <v>0.25</v>
      </c>
      <c r="L98" s="124">
        <f>VLOOKUP($F98,'Packaging Cost'!$A$1:$F$43,6,FALSE)</f>
        <v>3.0100000000000002</v>
      </c>
      <c r="M98" s="125">
        <f>IF($E98="Snakpak",(($J98*H98)+($K98*'Labor Cost'!$A$2)+L98)+2.25,($J98*H98)+($K98*'Labor Cost'!$A$2)+L98+1)</f>
        <v>32.176666666666662</v>
      </c>
      <c r="N98" s="126">
        <f t="shared" si="41"/>
        <v>40.220833333333331</v>
      </c>
      <c r="O98" s="126">
        <f t="shared" si="42"/>
        <v>41.829666666666661</v>
      </c>
      <c r="P98" s="126">
        <f t="shared" si="43"/>
        <v>43.438499999999998</v>
      </c>
      <c r="Q98" s="126">
        <f t="shared" si="44"/>
        <v>45.047333333333327</v>
      </c>
      <c r="R98" s="126">
        <f t="shared" ref="R98:R133" si="46">MROUND(N98,0.25)</f>
        <v>40.25</v>
      </c>
      <c r="S98" s="126">
        <f t="shared" ref="S98:S133" si="47">MROUND(O98,0.25)</f>
        <v>41.75</v>
      </c>
      <c r="T98" s="126">
        <f t="shared" ref="T98:T133" si="48">MROUND(P98,0.25)</f>
        <v>43.5</v>
      </c>
      <c r="U98" s="126">
        <f t="shared" ref="U98:U133" si="49">MROUND(Q98,0.25)</f>
        <v>45</v>
      </c>
    </row>
    <row r="99" spans="1:21" ht="21" customHeight="1" x14ac:dyDescent="0.2">
      <c r="A99" s="34" t="s">
        <v>83</v>
      </c>
      <c r="B99" s="34" t="s">
        <v>243</v>
      </c>
      <c r="C99" s="120" t="s">
        <v>37</v>
      </c>
      <c r="D99" s="120" t="s">
        <v>398</v>
      </c>
      <c r="E99" s="35" t="s">
        <v>402</v>
      </c>
      <c r="F99" s="35" t="s">
        <v>412</v>
      </c>
      <c r="G99" s="121">
        <v>15</v>
      </c>
      <c r="H99" s="122">
        <f>VLOOKUP($C99,'Raw Cost'!$A$1:$B$483,2,FALSE)/G99</f>
        <v>2.2666666666666666</v>
      </c>
      <c r="I99" s="122">
        <f t="shared" si="40"/>
        <v>0.14166666666666666</v>
      </c>
      <c r="J99" s="123">
        <v>10</v>
      </c>
      <c r="K99" s="123">
        <v>0.25</v>
      </c>
      <c r="L99" s="124">
        <f>VLOOKUP($F99,'Packaging Cost'!$A$1:$F$43,6,FALSE)</f>
        <v>3.0100000000000002</v>
      </c>
      <c r="M99" s="125">
        <f>IF($E99="Snakpak",(($J99*H99)+($K99*'Labor Cost'!$A$2)+L99)+2.25,($J99*H99)+($K99*'Labor Cost'!$A$2)+L99+1)</f>
        <v>32.176666666666662</v>
      </c>
      <c r="N99" s="126">
        <f t="shared" si="41"/>
        <v>40.220833333333331</v>
      </c>
      <c r="O99" s="126">
        <f t="shared" si="42"/>
        <v>41.829666666666661</v>
      </c>
      <c r="P99" s="126">
        <f t="shared" si="43"/>
        <v>43.438499999999998</v>
      </c>
      <c r="Q99" s="126">
        <f t="shared" si="44"/>
        <v>45.047333333333327</v>
      </c>
      <c r="R99" s="126">
        <f t="shared" si="46"/>
        <v>40.25</v>
      </c>
      <c r="S99" s="126">
        <f t="shared" si="47"/>
        <v>41.75</v>
      </c>
      <c r="T99" s="126">
        <f t="shared" si="48"/>
        <v>43.5</v>
      </c>
      <c r="U99" s="126">
        <f t="shared" si="49"/>
        <v>45</v>
      </c>
    </row>
    <row r="100" spans="1:21" ht="21" customHeight="1" x14ac:dyDescent="0.2">
      <c r="A100" s="34" t="s">
        <v>82</v>
      </c>
      <c r="B100" s="34" t="s">
        <v>241</v>
      </c>
      <c r="C100" s="120" t="s">
        <v>38</v>
      </c>
      <c r="D100" s="120" t="s">
        <v>398</v>
      </c>
      <c r="E100" s="35" t="s">
        <v>402</v>
      </c>
      <c r="F100" s="35" t="s">
        <v>412</v>
      </c>
      <c r="G100" s="121">
        <v>15</v>
      </c>
      <c r="H100" s="122">
        <f>VLOOKUP($C100,'Raw Cost'!$A$1:$B$483,2,FALSE)/G100</f>
        <v>2.2666666666666666</v>
      </c>
      <c r="I100" s="122">
        <f t="shared" si="40"/>
        <v>0.14166666666666666</v>
      </c>
      <c r="J100" s="123">
        <v>10</v>
      </c>
      <c r="K100" s="123">
        <v>0.25</v>
      </c>
      <c r="L100" s="124">
        <f>VLOOKUP($F100,'Packaging Cost'!$A$1:$F$43,6,FALSE)</f>
        <v>3.0100000000000002</v>
      </c>
      <c r="M100" s="125">
        <f>IF($E100="Snakpak",(($J100*H100)+($K100*'Labor Cost'!$A$2)+L100)+2.25,($J100*H100)+($K100*'Labor Cost'!$A$2)+L100+1)</f>
        <v>32.176666666666662</v>
      </c>
      <c r="N100" s="126">
        <f t="shared" si="41"/>
        <v>40.220833333333331</v>
      </c>
      <c r="O100" s="126">
        <f t="shared" si="42"/>
        <v>41.829666666666661</v>
      </c>
      <c r="P100" s="126">
        <f t="shared" si="43"/>
        <v>43.438499999999998</v>
      </c>
      <c r="Q100" s="126">
        <f t="shared" si="44"/>
        <v>45.047333333333327</v>
      </c>
      <c r="R100" s="126">
        <f t="shared" si="46"/>
        <v>40.25</v>
      </c>
      <c r="S100" s="126">
        <f t="shared" si="47"/>
        <v>41.75</v>
      </c>
      <c r="T100" s="126">
        <f t="shared" si="48"/>
        <v>43.5</v>
      </c>
      <c r="U100" s="126">
        <f t="shared" si="49"/>
        <v>45</v>
      </c>
    </row>
    <row r="101" spans="1:21" ht="21" customHeight="1" x14ac:dyDescent="0.2">
      <c r="A101" s="34" t="s">
        <v>97</v>
      </c>
      <c r="B101" s="34" t="s">
        <v>268</v>
      </c>
      <c r="C101" s="120" t="s">
        <v>38</v>
      </c>
      <c r="D101" s="120" t="s">
        <v>398</v>
      </c>
      <c r="E101" s="35" t="s">
        <v>402</v>
      </c>
      <c r="F101" s="35" t="s">
        <v>413</v>
      </c>
      <c r="G101" s="121">
        <v>15</v>
      </c>
      <c r="H101" s="122">
        <f>VLOOKUP($C101,'Raw Cost'!$A$1:$B$483,2,FALSE)/G101</f>
        <v>2.2666666666666666</v>
      </c>
      <c r="I101" s="122">
        <f t="shared" si="40"/>
        <v>0.14166666666666666</v>
      </c>
      <c r="J101" s="123">
        <v>10</v>
      </c>
      <c r="K101" s="123">
        <v>0.25</v>
      </c>
      <c r="L101" s="124">
        <f>VLOOKUP($F101,'Packaging Cost'!$A$1:$F$43,6,FALSE)</f>
        <v>2.31</v>
      </c>
      <c r="M101" s="125">
        <f>IF($E101="Snakpak",(($J101*H101)+($K101*'Labor Cost'!$A$2)+L101)+2.25,($J101*H101)+($K101*'Labor Cost'!$A$2)+L101+1)</f>
        <v>31.476666666666663</v>
      </c>
      <c r="N101" s="126">
        <f t="shared" si="41"/>
        <v>39.345833333333331</v>
      </c>
      <c r="O101" s="126">
        <f t="shared" si="42"/>
        <v>40.919666666666664</v>
      </c>
      <c r="P101" s="126">
        <f t="shared" si="43"/>
        <v>42.493499999999997</v>
      </c>
      <c r="Q101" s="126">
        <f t="shared" si="44"/>
        <v>44.067333333333323</v>
      </c>
      <c r="R101" s="126">
        <f t="shared" si="46"/>
        <v>39.25</v>
      </c>
      <c r="S101" s="126">
        <f t="shared" si="47"/>
        <v>41</v>
      </c>
      <c r="T101" s="126">
        <f t="shared" si="48"/>
        <v>42.5</v>
      </c>
      <c r="U101" s="126">
        <f t="shared" si="49"/>
        <v>44</v>
      </c>
    </row>
    <row r="102" spans="1:21" ht="21" customHeight="1" x14ac:dyDescent="0.2">
      <c r="A102" s="34" t="s">
        <v>80</v>
      </c>
      <c r="B102" s="34" t="s">
        <v>239</v>
      </c>
      <c r="C102" s="35" t="s">
        <v>593</v>
      </c>
      <c r="D102" s="35" t="s">
        <v>398</v>
      </c>
      <c r="E102" s="35" t="s">
        <v>402</v>
      </c>
      <c r="F102" s="35" t="s">
        <v>413</v>
      </c>
      <c r="G102" s="121">
        <v>10</v>
      </c>
      <c r="H102" s="122">
        <f>VLOOKUP($C102,'Raw Cost'!$A$1:$B$483,2,FALSE)/G102</f>
        <v>2.7</v>
      </c>
      <c r="I102" s="122">
        <f t="shared" si="40"/>
        <v>0.16875000000000001</v>
      </c>
      <c r="J102" s="123">
        <v>10</v>
      </c>
      <c r="K102" s="123">
        <v>0.25</v>
      </c>
      <c r="L102" s="124">
        <f>VLOOKUP($F102,'Packaging Cost'!$A$1:$F$43,6,FALSE)</f>
        <v>2.31</v>
      </c>
      <c r="M102" s="125">
        <f>IF($E102="Snakpak",(($J102*H102)+($K102*'Labor Cost'!$A$2)+L102)+2.25,($J102*H102)+($K102*'Labor Cost'!$A$2)+L102+1)</f>
        <v>35.81</v>
      </c>
      <c r="N102" s="126">
        <f t="shared" si="41"/>
        <v>44.762500000000003</v>
      </c>
      <c r="O102" s="126">
        <f t="shared" si="42"/>
        <v>46.553000000000004</v>
      </c>
      <c r="P102" s="126">
        <f t="shared" si="43"/>
        <v>48.343500000000006</v>
      </c>
      <c r="Q102" s="126">
        <f t="shared" si="44"/>
        <v>50.134</v>
      </c>
      <c r="R102" s="126">
        <f t="shared" si="46"/>
        <v>44.75</v>
      </c>
      <c r="S102" s="126">
        <f t="shared" si="47"/>
        <v>46.5</v>
      </c>
      <c r="T102" s="126">
        <f t="shared" si="48"/>
        <v>48.25</v>
      </c>
      <c r="U102" s="126">
        <f t="shared" si="49"/>
        <v>50.25</v>
      </c>
    </row>
    <row r="103" spans="1:21" ht="21" customHeight="1" x14ac:dyDescent="0.2">
      <c r="A103" s="34" t="s">
        <v>95</v>
      </c>
      <c r="B103" s="34" t="s">
        <v>266</v>
      </c>
      <c r="C103" s="35" t="s">
        <v>593</v>
      </c>
      <c r="D103" s="35" t="s">
        <v>398</v>
      </c>
      <c r="E103" s="35" t="s">
        <v>402</v>
      </c>
      <c r="F103" s="35" t="s">
        <v>413</v>
      </c>
      <c r="G103" s="121">
        <v>10</v>
      </c>
      <c r="H103" s="122">
        <f>VLOOKUP($C103,'Raw Cost'!$A$1:$B$483,2,FALSE)/G103</f>
        <v>2.7</v>
      </c>
      <c r="I103" s="122">
        <f t="shared" si="40"/>
        <v>0.16875000000000001</v>
      </c>
      <c r="J103" s="123">
        <v>10</v>
      </c>
      <c r="K103" s="123">
        <v>0.25</v>
      </c>
      <c r="L103" s="124">
        <f>VLOOKUP($F103,'Packaging Cost'!$A$1:$F$43,6,FALSE)</f>
        <v>2.31</v>
      </c>
      <c r="M103" s="125">
        <f>IF($E103="Snakpak",(($J103*H103)+($K103*'Labor Cost'!$A$2)+L103)+2.25,($J103*H103)+($K103*'Labor Cost'!$A$2)+L103+1)</f>
        <v>35.81</v>
      </c>
      <c r="N103" s="126">
        <f t="shared" si="41"/>
        <v>44.762500000000003</v>
      </c>
      <c r="O103" s="126">
        <f t="shared" si="42"/>
        <v>46.553000000000004</v>
      </c>
      <c r="P103" s="126">
        <f t="shared" si="43"/>
        <v>48.343500000000006</v>
      </c>
      <c r="Q103" s="126">
        <f t="shared" si="44"/>
        <v>50.134</v>
      </c>
      <c r="R103" s="126">
        <f t="shared" si="46"/>
        <v>44.75</v>
      </c>
      <c r="S103" s="126">
        <f t="shared" si="47"/>
        <v>46.5</v>
      </c>
      <c r="T103" s="126">
        <f t="shared" si="48"/>
        <v>48.25</v>
      </c>
      <c r="U103" s="126">
        <f t="shared" si="49"/>
        <v>50.25</v>
      </c>
    </row>
    <row r="104" spans="1:21" ht="21" customHeight="1" x14ac:dyDescent="0.2">
      <c r="A104" s="34" t="s">
        <v>119</v>
      </c>
      <c r="B104" s="34" t="s">
        <v>283</v>
      </c>
      <c r="C104" s="35" t="s">
        <v>594</v>
      </c>
      <c r="D104" s="35" t="s">
        <v>398</v>
      </c>
      <c r="E104" s="35" t="s">
        <v>402</v>
      </c>
      <c r="F104" s="35" t="s">
        <v>456</v>
      </c>
      <c r="G104" s="121">
        <v>10</v>
      </c>
      <c r="H104" s="122">
        <f>VLOOKUP($C104,'Raw Cost'!$A$1:$B$483,2,FALSE)/G104</f>
        <v>1.3771428571428572</v>
      </c>
      <c r="I104" s="122">
        <f t="shared" si="40"/>
        <v>8.6071428571428577E-2</v>
      </c>
      <c r="J104" s="123">
        <v>10</v>
      </c>
      <c r="K104" s="123">
        <v>0.25</v>
      </c>
      <c r="L104" s="124">
        <f>VLOOKUP($F104,'Packaging Cost'!$A$1:$F$43,6,FALSE)</f>
        <v>1.67</v>
      </c>
      <c r="M104" s="125">
        <f>IF($E104="Snakpak",(($J104*H104)+($K104*'Labor Cost'!$A$2)+L104)+2.25,($J104*H104)+($K104*'Labor Cost'!$A$2)+L104+1)</f>
        <v>21.941428571428574</v>
      </c>
      <c r="N104" s="126">
        <f t="shared" si="41"/>
        <v>27.426785714285717</v>
      </c>
      <c r="O104" s="126">
        <f t="shared" si="42"/>
        <v>28.523857142857146</v>
      </c>
      <c r="P104" s="126">
        <f t="shared" si="43"/>
        <v>29.620928571428578</v>
      </c>
      <c r="Q104" s="126">
        <f t="shared" si="44"/>
        <v>30.718</v>
      </c>
      <c r="R104" s="126">
        <f t="shared" si="46"/>
        <v>27.5</v>
      </c>
      <c r="S104" s="126">
        <f t="shared" si="47"/>
        <v>28.5</v>
      </c>
      <c r="T104" s="126">
        <f t="shared" si="48"/>
        <v>29.5</v>
      </c>
      <c r="U104" s="126">
        <f t="shared" si="49"/>
        <v>30.75</v>
      </c>
    </row>
    <row r="105" spans="1:21" ht="21" customHeight="1" x14ac:dyDescent="0.2">
      <c r="A105" s="34" t="s">
        <v>123</v>
      </c>
      <c r="B105" s="34" t="s">
        <v>287</v>
      </c>
      <c r="C105" s="120" t="s">
        <v>39</v>
      </c>
      <c r="D105" s="120" t="s">
        <v>398</v>
      </c>
      <c r="E105" s="35" t="s">
        <v>402</v>
      </c>
      <c r="F105" s="35" t="s">
        <v>414</v>
      </c>
      <c r="G105" s="121">
        <v>9.5</v>
      </c>
      <c r="H105" s="122">
        <f>VLOOKUP($C105,'Raw Cost'!$A$1:$B$483,2,FALSE)/G105</f>
        <v>1.9473684210526316</v>
      </c>
      <c r="I105" s="122">
        <f t="shared" si="40"/>
        <v>0.12171052631578948</v>
      </c>
      <c r="J105" s="123">
        <v>5</v>
      </c>
      <c r="K105" s="123">
        <v>0.25</v>
      </c>
      <c r="L105" s="124">
        <f>VLOOKUP($F105,'Packaging Cost'!$A$1:$F$43,6,FALSE)</f>
        <v>1.6400000000000001</v>
      </c>
      <c r="M105" s="125">
        <f>IF($E105="Snakpak",(($J105*H105)+($K105*'Labor Cost'!$A$2)+L105)+2.25,($J105*H105)+($K105*'Labor Cost'!$A$2)+L105+1)</f>
        <v>17.876842105263158</v>
      </c>
      <c r="N105" s="126">
        <f t="shared" si="41"/>
        <v>22.346052631578949</v>
      </c>
      <c r="O105" s="126">
        <f t="shared" si="42"/>
        <v>23.239894736842107</v>
      </c>
      <c r="P105" s="126">
        <f t="shared" si="43"/>
        <v>24.133736842105264</v>
      </c>
      <c r="Q105" s="126">
        <f t="shared" si="44"/>
        <v>25.027578947368418</v>
      </c>
      <c r="R105" s="126">
        <f t="shared" si="46"/>
        <v>22.25</v>
      </c>
      <c r="S105" s="126">
        <f t="shared" si="47"/>
        <v>23.25</v>
      </c>
      <c r="T105" s="126">
        <f t="shared" si="48"/>
        <v>24.25</v>
      </c>
      <c r="U105" s="126">
        <f t="shared" si="49"/>
        <v>25</v>
      </c>
    </row>
    <row r="106" spans="1:21" ht="21" customHeight="1" x14ac:dyDescent="0.2">
      <c r="A106" s="34" t="s">
        <v>122</v>
      </c>
      <c r="B106" s="34" t="s">
        <v>286</v>
      </c>
      <c r="C106" s="120" t="s">
        <v>39</v>
      </c>
      <c r="D106" s="120" t="s">
        <v>398</v>
      </c>
      <c r="E106" s="35" t="s">
        <v>402</v>
      </c>
      <c r="F106" s="35" t="s">
        <v>414</v>
      </c>
      <c r="G106" s="121">
        <v>9.5</v>
      </c>
      <c r="H106" s="122">
        <f>VLOOKUP($C106,'Raw Cost'!$A$1:$B$483,2,FALSE)/G106</f>
        <v>1.9473684210526316</v>
      </c>
      <c r="I106" s="122">
        <f t="shared" si="40"/>
        <v>0.12171052631578948</v>
      </c>
      <c r="J106" s="123">
        <v>5</v>
      </c>
      <c r="K106" s="123">
        <v>0.35</v>
      </c>
      <c r="L106" s="124">
        <f>VLOOKUP($F106,'Packaging Cost'!$A$1:$F$43,6,FALSE)</f>
        <v>1.6400000000000001</v>
      </c>
      <c r="M106" s="125">
        <f>IF($E106="Snakpak",(($J106*H106)+($K106*'Labor Cost'!$A$2)+L106)+2.25,($J106*H106)+($K106*'Labor Cost'!$A$2)+L106+1)</f>
        <v>20.076842105263157</v>
      </c>
      <c r="N106" s="126">
        <f t="shared" si="41"/>
        <v>25.096052631578946</v>
      </c>
      <c r="O106" s="126">
        <f t="shared" si="42"/>
        <v>26.099894736842106</v>
      </c>
      <c r="P106" s="126">
        <f t="shared" si="43"/>
        <v>27.103736842105263</v>
      </c>
      <c r="Q106" s="126">
        <f t="shared" si="44"/>
        <v>28.107578947368417</v>
      </c>
      <c r="R106" s="126">
        <f t="shared" si="46"/>
        <v>25</v>
      </c>
      <c r="S106" s="126">
        <f t="shared" si="47"/>
        <v>26</v>
      </c>
      <c r="T106" s="126">
        <f t="shared" si="48"/>
        <v>27</v>
      </c>
      <c r="U106" s="126">
        <f t="shared" si="49"/>
        <v>28</v>
      </c>
    </row>
    <row r="107" spans="1:21" ht="21" customHeight="1" x14ac:dyDescent="0.2">
      <c r="A107" s="34" t="s">
        <v>124</v>
      </c>
      <c r="B107" s="34" t="s">
        <v>288</v>
      </c>
      <c r="C107" s="120" t="s">
        <v>39</v>
      </c>
      <c r="D107" s="120" t="s">
        <v>398</v>
      </c>
      <c r="E107" s="35" t="s">
        <v>402</v>
      </c>
      <c r="F107" s="35" t="s">
        <v>412</v>
      </c>
      <c r="G107" s="121">
        <v>9.5</v>
      </c>
      <c r="H107" s="122">
        <f>VLOOKUP($C107,'Raw Cost'!$A$1:$B$483,2,FALSE)/G107</f>
        <v>1.9473684210526316</v>
      </c>
      <c r="I107" s="122">
        <f t="shared" si="40"/>
        <v>0.12171052631578948</v>
      </c>
      <c r="J107" s="123">
        <v>10</v>
      </c>
      <c r="K107" s="123">
        <v>0.25</v>
      </c>
      <c r="L107" s="124">
        <f>VLOOKUP($F107,'Packaging Cost'!$A$1:$F$43,6,FALSE)</f>
        <v>3.0100000000000002</v>
      </c>
      <c r="M107" s="125">
        <f>IF($E107="Snakpak",(($J107*H107)+($K107*'Labor Cost'!$A$2)+L107)+2.25,($J107*H107)+($K107*'Labor Cost'!$A$2)+L107+1)</f>
        <v>28.983684210526317</v>
      </c>
      <c r="N107" s="126">
        <f t="shared" si="41"/>
        <v>36.229605263157893</v>
      </c>
      <c r="O107" s="126">
        <f t="shared" si="42"/>
        <v>37.678789473684212</v>
      </c>
      <c r="P107" s="126">
        <f t="shared" si="43"/>
        <v>39.127973684210531</v>
      </c>
      <c r="Q107" s="126">
        <f t="shared" si="44"/>
        <v>40.577157894736843</v>
      </c>
      <c r="R107" s="126">
        <f t="shared" si="46"/>
        <v>36.25</v>
      </c>
      <c r="S107" s="126">
        <f t="shared" si="47"/>
        <v>37.75</v>
      </c>
      <c r="T107" s="126">
        <f t="shared" si="48"/>
        <v>39.25</v>
      </c>
      <c r="U107" s="126">
        <f t="shared" si="49"/>
        <v>40.5</v>
      </c>
    </row>
    <row r="108" spans="1:21" ht="21" customHeight="1" x14ac:dyDescent="0.2">
      <c r="A108" s="34" t="s">
        <v>127</v>
      </c>
      <c r="B108" s="34" t="s">
        <v>291</v>
      </c>
      <c r="C108" s="35" t="s">
        <v>40</v>
      </c>
      <c r="D108" s="35" t="s">
        <v>398</v>
      </c>
      <c r="E108" s="35" t="s">
        <v>402</v>
      </c>
      <c r="F108" s="35" t="s">
        <v>381</v>
      </c>
      <c r="G108" s="121">
        <v>40</v>
      </c>
      <c r="H108" s="122">
        <f>VLOOKUP($C108,'Raw Cost'!$A$1:$B$483,2,FALSE)/G108</f>
        <v>0.5</v>
      </c>
      <c r="I108" s="122">
        <f t="shared" si="40"/>
        <v>3.125E-2</v>
      </c>
      <c r="J108" s="123">
        <v>20</v>
      </c>
      <c r="K108" s="123">
        <v>0.25</v>
      </c>
      <c r="L108" s="124">
        <f>VLOOKUP($F108,'Packaging Cost'!$A$1:$F$43,6,FALSE)</f>
        <v>0.99</v>
      </c>
      <c r="M108" s="125">
        <f>IF($E108="Snakpak",(($J108*H108)+($K108*'Labor Cost'!$A$2)+L108)+2.25,($J108*H108)+($K108*'Labor Cost'!$A$2)+L108+1)</f>
        <v>17.489999999999998</v>
      </c>
      <c r="N108" s="126">
        <f t="shared" si="41"/>
        <v>21.862499999999997</v>
      </c>
      <c r="O108" s="126">
        <f t="shared" si="42"/>
        <v>22.736999999999998</v>
      </c>
      <c r="P108" s="126">
        <f t="shared" si="43"/>
        <v>23.611499999999999</v>
      </c>
      <c r="Q108" s="126">
        <f t="shared" si="44"/>
        <v>24.485999999999997</v>
      </c>
      <c r="R108" s="126">
        <f t="shared" si="46"/>
        <v>21.75</v>
      </c>
      <c r="S108" s="126">
        <f t="shared" si="47"/>
        <v>22.75</v>
      </c>
      <c r="T108" s="126">
        <f t="shared" si="48"/>
        <v>23.5</v>
      </c>
      <c r="U108" s="126">
        <f t="shared" si="49"/>
        <v>24.5</v>
      </c>
    </row>
    <row r="109" spans="1:21" ht="21" customHeight="1" x14ac:dyDescent="0.2">
      <c r="A109" s="34" t="s">
        <v>102</v>
      </c>
      <c r="B109" s="34" t="s">
        <v>294</v>
      </c>
      <c r="C109" s="35" t="s">
        <v>41</v>
      </c>
      <c r="D109" s="35" t="s">
        <v>398</v>
      </c>
      <c r="E109" s="35" t="s">
        <v>402</v>
      </c>
      <c r="F109" s="35" t="s">
        <v>381</v>
      </c>
      <c r="G109" s="121">
        <v>35</v>
      </c>
      <c r="H109" s="122">
        <f>VLOOKUP($C109,'Raw Cost'!$A$1:$B$483,2,FALSE)/G109</f>
        <v>0.68571428571428572</v>
      </c>
      <c r="I109" s="122">
        <f t="shared" si="40"/>
        <v>4.2857142857142858E-2</v>
      </c>
      <c r="J109" s="123">
        <v>20</v>
      </c>
      <c r="K109" s="123">
        <v>0.25</v>
      </c>
      <c r="L109" s="124">
        <f>VLOOKUP($F109,'Packaging Cost'!$A$1:$F$43,6,FALSE)</f>
        <v>0.99</v>
      </c>
      <c r="M109" s="125">
        <f>IF($E109="Snakpak",(($J109*H109)+($K109*'Labor Cost'!$A$2)+L109)+2.25,($J109*H109)+($K109*'Labor Cost'!$A$2)+L109+1)</f>
        <v>21.204285714285714</v>
      </c>
      <c r="N109" s="126">
        <f t="shared" si="41"/>
        <v>26.505357142857143</v>
      </c>
      <c r="O109" s="126">
        <f t="shared" si="42"/>
        <v>27.565571428571428</v>
      </c>
      <c r="P109" s="126">
        <f t="shared" si="43"/>
        <v>28.625785714285715</v>
      </c>
      <c r="Q109" s="126">
        <f t="shared" si="44"/>
        <v>29.685999999999996</v>
      </c>
      <c r="R109" s="126">
        <f t="shared" si="46"/>
        <v>26.5</v>
      </c>
      <c r="S109" s="126">
        <f t="shared" si="47"/>
        <v>27.5</v>
      </c>
      <c r="T109" s="126">
        <f t="shared" si="48"/>
        <v>28.75</v>
      </c>
      <c r="U109" s="126">
        <f t="shared" si="49"/>
        <v>29.75</v>
      </c>
    </row>
    <row r="110" spans="1:21" ht="21" customHeight="1" x14ac:dyDescent="0.2">
      <c r="A110" s="34" t="s">
        <v>132</v>
      </c>
      <c r="B110" s="34" t="s">
        <v>298</v>
      </c>
      <c r="C110" s="35" t="s">
        <v>40</v>
      </c>
      <c r="D110" s="35" t="s">
        <v>398</v>
      </c>
      <c r="E110" s="35" t="s">
        <v>402</v>
      </c>
      <c r="F110" s="35" t="s">
        <v>381</v>
      </c>
      <c r="G110" s="121">
        <v>48</v>
      </c>
      <c r="H110" s="122">
        <f>VLOOKUP($C110,'Raw Cost'!$A$1:$B$483,2,FALSE)/G110</f>
        <v>0.41666666666666669</v>
      </c>
      <c r="I110" s="122">
        <f t="shared" si="40"/>
        <v>2.6041666666666668E-2</v>
      </c>
      <c r="J110" s="123">
        <v>20</v>
      </c>
      <c r="K110" s="123">
        <v>0.25</v>
      </c>
      <c r="L110" s="124">
        <f>VLOOKUP($F110,'Packaging Cost'!$A$1:$F$43,6,FALSE)</f>
        <v>0.99</v>
      </c>
      <c r="M110" s="125">
        <f>IF($E110="Snakpak",(($J110*H110)+($K110*'Labor Cost'!$A$2)+L110)+2.25,($J110*H110)+($K110*'Labor Cost'!$A$2)+L110+1)</f>
        <v>15.823333333333334</v>
      </c>
      <c r="N110" s="126">
        <f t="shared" si="41"/>
        <v>19.779166666666669</v>
      </c>
      <c r="O110" s="126">
        <f t="shared" si="42"/>
        <v>20.570333333333334</v>
      </c>
      <c r="P110" s="126">
        <f t="shared" si="43"/>
        <v>21.361500000000003</v>
      </c>
      <c r="Q110" s="126">
        <f t="shared" si="44"/>
        <v>22.152666666666665</v>
      </c>
      <c r="R110" s="126">
        <f t="shared" si="46"/>
        <v>19.75</v>
      </c>
      <c r="S110" s="126">
        <f t="shared" si="47"/>
        <v>20.5</v>
      </c>
      <c r="T110" s="126">
        <f t="shared" si="48"/>
        <v>21.25</v>
      </c>
      <c r="U110" s="126">
        <f t="shared" si="49"/>
        <v>22.25</v>
      </c>
    </row>
    <row r="111" spans="1:21" ht="21" customHeight="1" x14ac:dyDescent="0.2">
      <c r="A111" s="34" t="s">
        <v>126</v>
      </c>
      <c r="B111" s="34" t="s">
        <v>290</v>
      </c>
      <c r="C111" s="35" t="s">
        <v>40</v>
      </c>
      <c r="D111" s="35" t="s">
        <v>398</v>
      </c>
      <c r="E111" s="35" t="s">
        <v>402</v>
      </c>
      <c r="F111" s="35" t="s">
        <v>387</v>
      </c>
      <c r="G111" s="121">
        <v>33</v>
      </c>
      <c r="H111" s="122">
        <f>VLOOKUP($C111,'Raw Cost'!$A$1:$B$483,2,FALSE)/G111</f>
        <v>0.60606060606060608</v>
      </c>
      <c r="I111" s="122">
        <f t="shared" si="40"/>
        <v>3.787878787878788E-2</v>
      </c>
      <c r="J111" s="123">
        <v>10</v>
      </c>
      <c r="K111" s="123">
        <v>0.25</v>
      </c>
      <c r="L111" s="124">
        <f>VLOOKUP($F111,'Packaging Cost'!$A$1:$F$43,6,FALSE)</f>
        <v>0.82</v>
      </c>
      <c r="M111" s="125">
        <f>IF($E111="Snakpak",(($J111*H111)+($K111*'Labor Cost'!$A$2)+L111)+2.25,($J111*H111)+($K111*'Labor Cost'!$A$2)+L111+1)</f>
        <v>13.380606060606061</v>
      </c>
      <c r="N111" s="126">
        <f t="shared" si="41"/>
        <v>16.725757575757576</v>
      </c>
      <c r="O111" s="126">
        <f t="shared" si="42"/>
        <v>17.394787878787881</v>
      </c>
      <c r="P111" s="126">
        <f t="shared" si="43"/>
        <v>18.063818181818185</v>
      </c>
      <c r="Q111" s="126">
        <f t="shared" si="44"/>
        <v>18.732848484848486</v>
      </c>
      <c r="R111" s="126">
        <f t="shared" si="46"/>
        <v>16.75</v>
      </c>
      <c r="S111" s="126">
        <f t="shared" si="47"/>
        <v>17.5</v>
      </c>
      <c r="T111" s="126">
        <f t="shared" si="48"/>
        <v>18</v>
      </c>
      <c r="U111" s="126">
        <f t="shared" si="49"/>
        <v>18.75</v>
      </c>
    </row>
    <row r="112" spans="1:21" ht="21" customHeight="1" x14ac:dyDescent="0.2">
      <c r="A112" s="34" t="s">
        <v>125</v>
      </c>
      <c r="B112" s="34" t="s">
        <v>289</v>
      </c>
      <c r="C112" s="35" t="s">
        <v>40</v>
      </c>
      <c r="D112" s="35" t="s">
        <v>398</v>
      </c>
      <c r="E112" s="35" t="s">
        <v>402</v>
      </c>
      <c r="F112" s="35" t="s">
        <v>381</v>
      </c>
      <c r="G112" s="121">
        <v>33</v>
      </c>
      <c r="H112" s="122">
        <f>VLOOKUP($C112,'Raw Cost'!$A$1:$B$483,2,FALSE)/G112</f>
        <v>0.60606060606060608</v>
      </c>
      <c r="I112" s="122">
        <f t="shared" si="40"/>
        <v>3.787878787878788E-2</v>
      </c>
      <c r="J112" s="123">
        <v>20</v>
      </c>
      <c r="K112" s="123">
        <v>0.27</v>
      </c>
      <c r="L112" s="124">
        <f>VLOOKUP($F112,'Packaging Cost'!$A$1:$F$43,6,FALSE)</f>
        <v>0.99</v>
      </c>
      <c r="M112" s="125">
        <f>IF($E112="Snakpak",(($J112*H112)+($K112*'Labor Cost'!$A$2)+L112)+2.25,($J112*H112)+($K112*'Labor Cost'!$A$2)+L112+1)</f>
        <v>20.051212121212121</v>
      </c>
      <c r="N112" s="126">
        <f t="shared" si="41"/>
        <v>25.06401515151515</v>
      </c>
      <c r="O112" s="126">
        <f t="shared" si="42"/>
        <v>26.066575757575759</v>
      </c>
      <c r="P112" s="126">
        <f t="shared" si="43"/>
        <v>27.069136363636364</v>
      </c>
      <c r="Q112" s="126">
        <f t="shared" si="44"/>
        <v>28.071696969696966</v>
      </c>
      <c r="R112" s="126">
        <f t="shared" si="46"/>
        <v>25</v>
      </c>
      <c r="S112" s="126">
        <f t="shared" si="47"/>
        <v>26</v>
      </c>
      <c r="T112" s="126">
        <f t="shared" si="48"/>
        <v>27</v>
      </c>
      <c r="U112" s="126">
        <f t="shared" si="49"/>
        <v>28</v>
      </c>
    </row>
    <row r="113" spans="1:21" ht="21" customHeight="1" x14ac:dyDescent="0.2">
      <c r="A113" s="34" t="s">
        <v>128</v>
      </c>
      <c r="B113" s="34" t="s">
        <v>292</v>
      </c>
      <c r="C113" s="35" t="s">
        <v>40</v>
      </c>
      <c r="D113" s="35" t="s">
        <v>398</v>
      </c>
      <c r="E113" s="35" t="s">
        <v>402</v>
      </c>
      <c r="F113" s="35" t="s">
        <v>381</v>
      </c>
      <c r="G113" s="121">
        <v>38</v>
      </c>
      <c r="H113" s="122">
        <f>VLOOKUP($C113,'Raw Cost'!$A$1:$B$483,2,FALSE)/G113</f>
        <v>0.52631578947368418</v>
      </c>
      <c r="I113" s="122">
        <f t="shared" si="40"/>
        <v>3.2894736842105261E-2</v>
      </c>
      <c r="J113" s="123">
        <v>20</v>
      </c>
      <c r="K113" s="123">
        <v>0.25</v>
      </c>
      <c r="L113" s="124">
        <f>VLOOKUP($F113,'Packaging Cost'!$A$1:$F$43,6,FALSE)</f>
        <v>0.99</v>
      </c>
      <c r="M113" s="125">
        <f>IF($E113="Snakpak",(($J113*H113)+($K113*'Labor Cost'!$A$2)+L113)+2.25,($J113*H113)+($K113*'Labor Cost'!$A$2)+L113+1)</f>
        <v>18.016315789473683</v>
      </c>
      <c r="N113" s="126">
        <f t="shared" si="41"/>
        <v>22.520394736842103</v>
      </c>
      <c r="O113" s="126">
        <f t="shared" si="42"/>
        <v>23.421210526315789</v>
      </c>
      <c r="P113" s="126">
        <f t="shared" si="43"/>
        <v>24.322026315789476</v>
      </c>
      <c r="Q113" s="126">
        <f t="shared" si="44"/>
        <v>25.222842105263155</v>
      </c>
      <c r="R113" s="126">
        <f t="shared" si="46"/>
        <v>22.5</v>
      </c>
      <c r="S113" s="126">
        <f t="shared" si="47"/>
        <v>23.5</v>
      </c>
      <c r="T113" s="126">
        <f t="shared" si="48"/>
        <v>24.25</v>
      </c>
      <c r="U113" s="126">
        <f t="shared" si="49"/>
        <v>25.25</v>
      </c>
    </row>
    <row r="114" spans="1:21" ht="21" customHeight="1" x14ac:dyDescent="0.2">
      <c r="A114" s="34" t="s">
        <v>101</v>
      </c>
      <c r="B114" s="34" t="s">
        <v>293</v>
      </c>
      <c r="C114" s="35" t="s">
        <v>40</v>
      </c>
      <c r="D114" s="35" t="s">
        <v>398</v>
      </c>
      <c r="E114" s="35" t="s">
        <v>402</v>
      </c>
      <c r="F114" s="35" t="s">
        <v>381</v>
      </c>
      <c r="G114" s="121">
        <v>40</v>
      </c>
      <c r="H114" s="122">
        <f>VLOOKUP($C114,'Raw Cost'!$A$1:$B$483,2,FALSE)/G114</f>
        <v>0.5</v>
      </c>
      <c r="I114" s="122">
        <f t="shared" si="40"/>
        <v>3.125E-2</v>
      </c>
      <c r="J114" s="123">
        <v>20</v>
      </c>
      <c r="K114" s="123">
        <v>0.25</v>
      </c>
      <c r="L114" s="124">
        <f>VLOOKUP($F114,'Packaging Cost'!$A$1:$F$43,6,FALSE)</f>
        <v>0.99</v>
      </c>
      <c r="M114" s="125">
        <f>IF($E114="Snakpak",(($J114*H114)+($K114*'Labor Cost'!$A$2)+L114)+2.25,($J114*H114)+($K114*'Labor Cost'!$A$2)+L114+1)</f>
        <v>17.489999999999998</v>
      </c>
      <c r="N114" s="126">
        <f t="shared" si="41"/>
        <v>21.862499999999997</v>
      </c>
      <c r="O114" s="126">
        <f t="shared" si="42"/>
        <v>22.736999999999998</v>
      </c>
      <c r="P114" s="126">
        <f t="shared" si="43"/>
        <v>23.611499999999999</v>
      </c>
      <c r="Q114" s="126">
        <f t="shared" si="44"/>
        <v>24.485999999999997</v>
      </c>
      <c r="R114" s="126">
        <f t="shared" si="46"/>
        <v>21.75</v>
      </c>
      <c r="S114" s="126">
        <f t="shared" si="47"/>
        <v>22.75</v>
      </c>
      <c r="T114" s="126">
        <f t="shared" si="48"/>
        <v>23.5</v>
      </c>
      <c r="U114" s="126">
        <f t="shared" si="49"/>
        <v>24.5</v>
      </c>
    </row>
    <row r="115" spans="1:21" ht="21" customHeight="1" x14ac:dyDescent="0.2">
      <c r="A115" s="34" t="s">
        <v>129</v>
      </c>
      <c r="B115" s="34" t="s">
        <v>295</v>
      </c>
      <c r="C115" s="120" t="s">
        <v>41</v>
      </c>
      <c r="D115" s="120" t="s">
        <v>398</v>
      </c>
      <c r="E115" s="35" t="s">
        <v>402</v>
      </c>
      <c r="F115" s="35" t="s">
        <v>387</v>
      </c>
      <c r="G115" s="121">
        <v>40</v>
      </c>
      <c r="H115" s="122">
        <f>VLOOKUP($C115,'Raw Cost'!$A$1:$B$483,2,FALSE)/G115</f>
        <v>0.6</v>
      </c>
      <c r="I115" s="122">
        <f t="shared" si="40"/>
        <v>3.7499999999999999E-2</v>
      </c>
      <c r="J115" s="123">
        <v>10</v>
      </c>
      <c r="K115" s="123">
        <v>0.25</v>
      </c>
      <c r="L115" s="124">
        <f>VLOOKUP($F115,'Packaging Cost'!$A$1:$F$43,6,FALSE)</f>
        <v>0.82</v>
      </c>
      <c r="M115" s="125">
        <f>IF($E115="Snakpak",(($J115*H115)+($K115*'Labor Cost'!$A$2)+L115)+2.25,($J115*H115)+($K115*'Labor Cost'!$A$2)+L115+1)</f>
        <v>13.32</v>
      </c>
      <c r="N115" s="126">
        <f t="shared" si="41"/>
        <v>16.649999999999999</v>
      </c>
      <c r="O115" s="126">
        <f t="shared" si="42"/>
        <v>17.316000000000003</v>
      </c>
      <c r="P115" s="126">
        <f t="shared" si="43"/>
        <v>17.982000000000003</v>
      </c>
      <c r="Q115" s="126">
        <f t="shared" si="44"/>
        <v>18.648</v>
      </c>
      <c r="R115" s="126">
        <f t="shared" si="46"/>
        <v>16.75</v>
      </c>
      <c r="S115" s="126">
        <f t="shared" si="47"/>
        <v>17.25</v>
      </c>
      <c r="T115" s="126">
        <f t="shared" si="48"/>
        <v>18</v>
      </c>
      <c r="U115" s="126">
        <f t="shared" si="49"/>
        <v>18.75</v>
      </c>
    </row>
    <row r="116" spans="1:21" ht="21" customHeight="1" x14ac:dyDescent="0.2">
      <c r="A116" s="34" t="s">
        <v>131</v>
      </c>
      <c r="B116" s="34" t="s">
        <v>297</v>
      </c>
      <c r="C116" s="35" t="s">
        <v>40</v>
      </c>
      <c r="D116" s="35" t="s">
        <v>398</v>
      </c>
      <c r="E116" s="35" t="s">
        <v>402</v>
      </c>
      <c r="F116" s="35" t="s">
        <v>387</v>
      </c>
      <c r="G116" s="121">
        <v>38</v>
      </c>
      <c r="H116" s="122">
        <f>VLOOKUP($C116,'Raw Cost'!$A$1:$B$483,2,FALSE)/G116</f>
        <v>0.52631578947368418</v>
      </c>
      <c r="I116" s="122">
        <f t="shared" si="40"/>
        <v>3.2894736842105261E-2</v>
      </c>
      <c r="J116" s="123">
        <v>10</v>
      </c>
      <c r="K116" s="123">
        <v>0.25</v>
      </c>
      <c r="L116" s="124">
        <f>VLOOKUP($F116,'Packaging Cost'!$A$1:$F$43,6,FALSE)</f>
        <v>0.82</v>
      </c>
      <c r="M116" s="125">
        <f>IF($E116="Snakpak",(($J116*H116)+($K116*'Labor Cost'!$A$2)+L116)+2.25,($J116*H116)+($K116*'Labor Cost'!$A$2)+L116+1)</f>
        <v>12.583157894736843</v>
      </c>
      <c r="N116" s="126">
        <f t="shared" si="41"/>
        <v>15.728947368421053</v>
      </c>
      <c r="O116" s="126">
        <f t="shared" si="42"/>
        <v>16.358105263157896</v>
      </c>
      <c r="P116" s="126">
        <f t="shared" si="43"/>
        <v>16.987263157894738</v>
      </c>
      <c r="Q116" s="126">
        <f t="shared" si="44"/>
        <v>17.61642105263158</v>
      </c>
      <c r="R116" s="126">
        <f t="shared" si="46"/>
        <v>15.75</v>
      </c>
      <c r="S116" s="126">
        <f t="shared" si="47"/>
        <v>16.25</v>
      </c>
      <c r="T116" s="126">
        <f t="shared" si="48"/>
        <v>17</v>
      </c>
      <c r="U116" s="126">
        <f t="shared" si="49"/>
        <v>17.5</v>
      </c>
    </row>
    <row r="117" spans="1:21" ht="21" customHeight="1" x14ac:dyDescent="0.2">
      <c r="A117" s="34" t="s">
        <v>130</v>
      </c>
      <c r="B117" s="34" t="s">
        <v>296</v>
      </c>
      <c r="C117" s="35" t="s">
        <v>40</v>
      </c>
      <c r="D117" s="35" t="s">
        <v>398</v>
      </c>
      <c r="E117" s="35" t="s">
        <v>402</v>
      </c>
      <c r="F117" s="35" t="s">
        <v>381</v>
      </c>
      <c r="G117" s="121">
        <v>38</v>
      </c>
      <c r="H117" s="122">
        <f>VLOOKUP($C117,'Raw Cost'!$A$1:$B$483,2,FALSE)/G117</f>
        <v>0.52631578947368418</v>
      </c>
      <c r="I117" s="122">
        <f t="shared" si="40"/>
        <v>3.2894736842105261E-2</v>
      </c>
      <c r="J117" s="123">
        <v>20</v>
      </c>
      <c r="K117" s="123">
        <v>0.25</v>
      </c>
      <c r="L117" s="124">
        <f>VLOOKUP($F117,'Packaging Cost'!$A$1:$F$43,6,FALSE)</f>
        <v>0.99</v>
      </c>
      <c r="M117" s="125">
        <f>IF($E117="Snakpak",(($J117*H117)+($K117*'Labor Cost'!$A$2)+L117)+2.25,($J117*H117)+($K117*'Labor Cost'!$A$2)+L117+1)</f>
        <v>18.016315789473683</v>
      </c>
      <c r="N117" s="126">
        <f t="shared" si="41"/>
        <v>22.520394736842103</v>
      </c>
      <c r="O117" s="126">
        <f t="shared" si="42"/>
        <v>23.421210526315789</v>
      </c>
      <c r="P117" s="126">
        <f t="shared" si="43"/>
        <v>24.322026315789476</v>
      </c>
      <c r="Q117" s="126">
        <f t="shared" si="44"/>
        <v>25.222842105263155</v>
      </c>
      <c r="R117" s="126">
        <f t="shared" si="46"/>
        <v>22.5</v>
      </c>
      <c r="S117" s="126">
        <f t="shared" si="47"/>
        <v>23.5</v>
      </c>
      <c r="T117" s="126">
        <f t="shared" si="48"/>
        <v>24.25</v>
      </c>
      <c r="U117" s="126">
        <f t="shared" si="49"/>
        <v>25.25</v>
      </c>
    </row>
    <row r="118" spans="1:21" ht="21" customHeight="1" x14ac:dyDescent="0.2">
      <c r="A118" s="34" t="s">
        <v>133</v>
      </c>
      <c r="B118" s="34" t="s">
        <v>300</v>
      </c>
      <c r="C118" s="35" t="s">
        <v>40</v>
      </c>
      <c r="D118" s="35" t="s">
        <v>398</v>
      </c>
      <c r="E118" s="35" t="s">
        <v>402</v>
      </c>
      <c r="F118" s="35" t="s">
        <v>387</v>
      </c>
      <c r="G118" s="121">
        <v>38</v>
      </c>
      <c r="H118" s="122">
        <f>VLOOKUP($C118,'Raw Cost'!$A$1:$B$483,2,FALSE)/G118</f>
        <v>0.52631578947368418</v>
      </c>
      <c r="I118" s="122">
        <f t="shared" si="40"/>
        <v>3.2894736842105261E-2</v>
      </c>
      <c r="J118" s="123">
        <v>10</v>
      </c>
      <c r="K118" s="123">
        <v>0.25</v>
      </c>
      <c r="L118" s="124">
        <f>VLOOKUP($F118,'Packaging Cost'!$A$1:$F$43,6,FALSE)</f>
        <v>0.82</v>
      </c>
      <c r="M118" s="125">
        <f>IF($E118="Snakpak",(($J118*H118)+($K118*'Labor Cost'!$A$2)+L118)+2.25,($J118*H118)+($K118*'Labor Cost'!$A$2)+L118+1)</f>
        <v>12.583157894736843</v>
      </c>
      <c r="N118" s="126">
        <f t="shared" si="41"/>
        <v>15.728947368421053</v>
      </c>
      <c r="O118" s="126">
        <f t="shared" si="42"/>
        <v>16.358105263157896</v>
      </c>
      <c r="P118" s="126">
        <f t="shared" si="43"/>
        <v>16.987263157894738</v>
      </c>
      <c r="Q118" s="126">
        <f t="shared" si="44"/>
        <v>17.61642105263158</v>
      </c>
      <c r="R118" s="126">
        <f t="shared" si="46"/>
        <v>15.75</v>
      </c>
      <c r="S118" s="126">
        <f t="shared" si="47"/>
        <v>16.25</v>
      </c>
      <c r="T118" s="126">
        <f t="shared" si="48"/>
        <v>17</v>
      </c>
      <c r="U118" s="126">
        <f t="shared" si="49"/>
        <v>17.5</v>
      </c>
    </row>
    <row r="119" spans="1:21" ht="21" customHeight="1" x14ac:dyDescent="0.2">
      <c r="A119" s="34" t="s">
        <v>113</v>
      </c>
      <c r="B119" s="34" t="s">
        <v>299</v>
      </c>
      <c r="C119" s="35" t="s">
        <v>40</v>
      </c>
      <c r="D119" s="35" t="s">
        <v>398</v>
      </c>
      <c r="E119" s="35" t="s">
        <v>402</v>
      </c>
      <c r="F119" s="35" t="s">
        <v>381</v>
      </c>
      <c r="G119" s="121">
        <v>38</v>
      </c>
      <c r="H119" s="122">
        <f>VLOOKUP($C119,'Raw Cost'!$A$1:$B$483,2,FALSE)/G119</f>
        <v>0.52631578947368418</v>
      </c>
      <c r="I119" s="122">
        <f t="shared" si="40"/>
        <v>3.2894736842105261E-2</v>
      </c>
      <c r="J119" s="123">
        <v>20</v>
      </c>
      <c r="K119" s="123">
        <v>0.25</v>
      </c>
      <c r="L119" s="124">
        <f>VLOOKUP($F119,'Packaging Cost'!$A$1:$F$43,6,FALSE)</f>
        <v>0.99</v>
      </c>
      <c r="M119" s="125">
        <f>IF($E119="Snakpak",(($J119*H119)+($K119*'Labor Cost'!$A$2)+L119)+2.25,($J119*H119)+($K119*'Labor Cost'!$A$2)+L119+1)</f>
        <v>18.016315789473683</v>
      </c>
      <c r="N119" s="126">
        <f t="shared" si="41"/>
        <v>22.520394736842103</v>
      </c>
      <c r="O119" s="126">
        <f t="shared" si="42"/>
        <v>23.421210526315789</v>
      </c>
      <c r="P119" s="126">
        <f t="shared" si="43"/>
        <v>24.322026315789476</v>
      </c>
      <c r="Q119" s="126">
        <f t="shared" si="44"/>
        <v>25.222842105263155</v>
      </c>
      <c r="R119" s="126">
        <f t="shared" si="46"/>
        <v>22.5</v>
      </c>
      <c r="S119" s="126">
        <f t="shared" si="47"/>
        <v>23.5</v>
      </c>
      <c r="T119" s="126">
        <f t="shared" si="48"/>
        <v>24.25</v>
      </c>
      <c r="U119" s="126">
        <f t="shared" si="49"/>
        <v>25.25</v>
      </c>
    </row>
    <row r="120" spans="1:21" ht="21" customHeight="1" x14ac:dyDescent="0.2">
      <c r="A120" s="34" t="s">
        <v>138</v>
      </c>
      <c r="B120" s="34" t="s">
        <v>306</v>
      </c>
      <c r="C120" s="35" t="s">
        <v>48</v>
      </c>
      <c r="D120" s="35" t="s">
        <v>398</v>
      </c>
      <c r="E120" s="35" t="s">
        <v>402</v>
      </c>
      <c r="F120" s="35" t="s">
        <v>381</v>
      </c>
      <c r="G120" s="121">
        <v>34</v>
      </c>
      <c r="H120" s="122">
        <f>VLOOKUP($C120,'Raw Cost'!$A$1:$B$483,2,FALSE)/G120</f>
        <v>1.0294117647058822</v>
      </c>
      <c r="I120" s="122">
        <f t="shared" si="40"/>
        <v>6.4338235294117641E-2</v>
      </c>
      <c r="J120" s="123">
        <v>20</v>
      </c>
      <c r="K120" s="123">
        <v>0.25</v>
      </c>
      <c r="L120" s="124">
        <f>VLOOKUP($F120,'Packaging Cost'!$A$1:$F$43,6,FALSE)</f>
        <v>0.99</v>
      </c>
      <c r="M120" s="125">
        <f>IF($E120="Snakpak",(($J120*H120)+($K120*'Labor Cost'!$A$2)+L120)+2.25,($J120*H120)+($K120*'Labor Cost'!$A$2)+L120+1)</f>
        <v>28.078235294117643</v>
      </c>
      <c r="N120" s="126">
        <f t="shared" si="41"/>
        <v>35.097794117647055</v>
      </c>
      <c r="O120" s="126">
        <f t="shared" si="42"/>
        <v>36.501705882352937</v>
      </c>
      <c r="P120" s="126">
        <f t="shared" si="43"/>
        <v>37.905617647058818</v>
      </c>
      <c r="Q120" s="126">
        <f t="shared" si="44"/>
        <v>39.3095294117647</v>
      </c>
      <c r="R120" s="126">
        <f t="shared" si="46"/>
        <v>35</v>
      </c>
      <c r="S120" s="126">
        <f t="shared" si="47"/>
        <v>36.5</v>
      </c>
      <c r="T120" s="126">
        <f t="shared" si="48"/>
        <v>38</v>
      </c>
      <c r="U120" s="126">
        <f t="shared" si="49"/>
        <v>39.25</v>
      </c>
    </row>
    <row r="121" spans="1:21" ht="21" customHeight="1" x14ac:dyDescent="0.2">
      <c r="A121" s="34" t="s">
        <v>139</v>
      </c>
      <c r="B121" s="34" t="s">
        <v>307</v>
      </c>
      <c r="C121" s="35" t="s">
        <v>48</v>
      </c>
      <c r="D121" s="35" t="s">
        <v>398</v>
      </c>
      <c r="E121" s="35" t="s">
        <v>402</v>
      </c>
      <c r="F121" s="35" t="s">
        <v>381</v>
      </c>
      <c r="G121" s="121">
        <v>34</v>
      </c>
      <c r="H121" s="122">
        <f>VLOOKUP($C121,'Raw Cost'!$A$1:$B$483,2,FALSE)/G121</f>
        <v>1.0294117647058822</v>
      </c>
      <c r="I121" s="122">
        <f t="shared" si="40"/>
        <v>6.4338235294117641E-2</v>
      </c>
      <c r="J121" s="123">
        <v>20</v>
      </c>
      <c r="K121" s="123">
        <v>0.25</v>
      </c>
      <c r="L121" s="124">
        <f>VLOOKUP($F121,'Packaging Cost'!$A$1:$F$43,6,FALSE)</f>
        <v>0.99</v>
      </c>
      <c r="M121" s="125">
        <f>IF($E121="Snakpak",(($J121*H121)+($K121*'Labor Cost'!$A$2)+L121)+2.25,($J121*H121)+($K121*'Labor Cost'!$A$2)+L121+1)</f>
        <v>28.078235294117643</v>
      </c>
      <c r="N121" s="126">
        <f t="shared" si="41"/>
        <v>35.097794117647055</v>
      </c>
      <c r="O121" s="126">
        <f t="shared" si="42"/>
        <v>36.501705882352937</v>
      </c>
      <c r="P121" s="126">
        <f t="shared" si="43"/>
        <v>37.905617647058818</v>
      </c>
      <c r="Q121" s="126">
        <f t="shared" si="44"/>
        <v>39.3095294117647</v>
      </c>
      <c r="R121" s="126">
        <f t="shared" si="46"/>
        <v>35</v>
      </c>
      <c r="S121" s="126">
        <f t="shared" si="47"/>
        <v>36.5</v>
      </c>
      <c r="T121" s="126">
        <f t="shared" si="48"/>
        <v>38</v>
      </c>
      <c r="U121" s="126">
        <f t="shared" si="49"/>
        <v>39.25</v>
      </c>
    </row>
    <row r="122" spans="1:21" ht="21" customHeight="1" x14ac:dyDescent="0.2">
      <c r="A122" s="34" t="s">
        <v>141</v>
      </c>
      <c r="B122" s="34" t="s">
        <v>309</v>
      </c>
      <c r="C122" s="35" t="s">
        <v>41</v>
      </c>
      <c r="D122" s="35" t="s">
        <v>398</v>
      </c>
      <c r="E122" s="35" t="s">
        <v>402</v>
      </c>
      <c r="F122" s="35" t="s">
        <v>387</v>
      </c>
      <c r="G122" s="121">
        <v>40</v>
      </c>
      <c r="H122" s="122">
        <f>VLOOKUP($C122,'Raw Cost'!$A$1:$B$483,2,FALSE)/G122</f>
        <v>0.6</v>
      </c>
      <c r="I122" s="122">
        <f t="shared" si="40"/>
        <v>3.7499999999999999E-2</v>
      </c>
      <c r="J122" s="123">
        <v>10</v>
      </c>
      <c r="K122" s="123">
        <v>0.25</v>
      </c>
      <c r="L122" s="124">
        <f>VLOOKUP($F122,'Packaging Cost'!$A$1:$F$43,6,FALSE)</f>
        <v>0.82</v>
      </c>
      <c r="M122" s="125">
        <f>IF($E122="Snakpak",(($J122*H122)+($K122*'Labor Cost'!$A$2)+L122)+2.25,($J122*H122)+($K122*'Labor Cost'!$A$2)+L122+1)</f>
        <v>13.32</v>
      </c>
      <c r="N122" s="126">
        <f t="shared" si="41"/>
        <v>16.649999999999999</v>
      </c>
      <c r="O122" s="126">
        <f t="shared" si="42"/>
        <v>17.316000000000003</v>
      </c>
      <c r="P122" s="126">
        <f t="shared" si="43"/>
        <v>17.982000000000003</v>
      </c>
      <c r="Q122" s="126">
        <f t="shared" si="44"/>
        <v>18.648</v>
      </c>
      <c r="R122" s="126">
        <f t="shared" si="46"/>
        <v>16.75</v>
      </c>
      <c r="S122" s="126">
        <f t="shared" si="47"/>
        <v>17.25</v>
      </c>
      <c r="T122" s="126">
        <f t="shared" si="48"/>
        <v>18</v>
      </c>
      <c r="U122" s="126">
        <f t="shared" si="49"/>
        <v>18.75</v>
      </c>
    </row>
    <row r="123" spans="1:21" ht="21" customHeight="1" x14ac:dyDescent="0.2">
      <c r="A123" s="34" t="s">
        <v>103</v>
      </c>
      <c r="B123" s="34" t="s">
        <v>308</v>
      </c>
      <c r="C123" s="35" t="s">
        <v>41</v>
      </c>
      <c r="D123" s="35" t="s">
        <v>398</v>
      </c>
      <c r="E123" s="35" t="s">
        <v>402</v>
      </c>
      <c r="F123" s="35" t="s">
        <v>381</v>
      </c>
      <c r="G123" s="121">
        <v>40</v>
      </c>
      <c r="H123" s="122">
        <f>VLOOKUP($C123,'Raw Cost'!$A$1:$B$483,2,FALSE)/G123</f>
        <v>0.6</v>
      </c>
      <c r="I123" s="122">
        <f t="shared" si="40"/>
        <v>3.7499999999999999E-2</v>
      </c>
      <c r="J123" s="123">
        <v>20</v>
      </c>
      <c r="K123" s="123">
        <v>0.25</v>
      </c>
      <c r="L123" s="124">
        <f>VLOOKUP($F123,'Packaging Cost'!$A$1:$F$43,6,FALSE)</f>
        <v>0.99</v>
      </c>
      <c r="M123" s="125">
        <f>IF($E123="Snakpak",(($J123*H123)+($K123*'Labor Cost'!$A$2)+L123)+2.25,($J123*H123)+($K123*'Labor Cost'!$A$2)+L123+1)</f>
        <v>19.489999999999998</v>
      </c>
      <c r="N123" s="126">
        <f t="shared" si="41"/>
        <v>24.362499999999997</v>
      </c>
      <c r="O123" s="126">
        <f t="shared" si="42"/>
        <v>25.337</v>
      </c>
      <c r="P123" s="126">
        <f t="shared" si="43"/>
        <v>26.311499999999999</v>
      </c>
      <c r="Q123" s="126">
        <f t="shared" si="44"/>
        <v>27.285999999999998</v>
      </c>
      <c r="R123" s="126">
        <f t="shared" si="46"/>
        <v>24.25</v>
      </c>
      <c r="S123" s="126">
        <f t="shared" si="47"/>
        <v>25.25</v>
      </c>
      <c r="T123" s="126">
        <f t="shared" si="48"/>
        <v>26.25</v>
      </c>
      <c r="U123" s="126">
        <f t="shared" si="49"/>
        <v>27.25</v>
      </c>
    </row>
    <row r="124" spans="1:21" ht="21" customHeight="1" x14ac:dyDescent="0.2">
      <c r="A124" s="34" t="s">
        <v>148</v>
      </c>
      <c r="B124" s="34" t="s">
        <v>320</v>
      </c>
      <c r="C124" s="35" t="s">
        <v>52</v>
      </c>
      <c r="D124" s="35" t="s">
        <v>398</v>
      </c>
      <c r="E124" s="35" t="s">
        <v>402</v>
      </c>
      <c r="F124" s="35" t="s">
        <v>381</v>
      </c>
      <c r="G124" s="121">
        <v>10</v>
      </c>
      <c r="H124" s="122">
        <f>VLOOKUP($C124,'Raw Cost'!$A$1:$B$483,2,FALSE)/G124</f>
        <v>1.8</v>
      </c>
      <c r="I124" s="122">
        <f t="shared" si="40"/>
        <v>0.1125</v>
      </c>
      <c r="J124" s="123">
        <v>12</v>
      </c>
      <c r="K124" s="123">
        <v>0.25</v>
      </c>
      <c r="L124" s="124">
        <f>VLOOKUP($F124,'Packaging Cost'!$A$1:$F$43,6,FALSE)</f>
        <v>0.99</v>
      </c>
      <c r="M124" s="125">
        <f>IF($E124="Snakpak",(($J124*H124)+($K124*'Labor Cost'!$A$2)+L124)+2.25,($J124*H124)+($K124*'Labor Cost'!$A$2)+L124+1)</f>
        <v>29.09</v>
      </c>
      <c r="N124" s="126">
        <f t="shared" si="41"/>
        <v>36.362499999999997</v>
      </c>
      <c r="O124" s="126">
        <f t="shared" si="42"/>
        <v>37.817</v>
      </c>
      <c r="P124" s="126">
        <f t="shared" si="43"/>
        <v>39.271500000000003</v>
      </c>
      <c r="Q124" s="126">
        <f t="shared" si="44"/>
        <v>40.725999999999999</v>
      </c>
      <c r="R124" s="126">
        <f t="shared" si="46"/>
        <v>36.25</v>
      </c>
      <c r="S124" s="126">
        <f t="shared" si="47"/>
        <v>37.75</v>
      </c>
      <c r="T124" s="126">
        <f t="shared" si="48"/>
        <v>39.25</v>
      </c>
      <c r="U124" s="126">
        <f t="shared" si="49"/>
        <v>40.75</v>
      </c>
    </row>
    <row r="125" spans="1:21" ht="21" customHeight="1" x14ac:dyDescent="0.2">
      <c r="A125" s="34" t="s">
        <v>147</v>
      </c>
      <c r="B125" s="34" t="s">
        <v>319</v>
      </c>
      <c r="C125" s="35" t="s">
        <v>49</v>
      </c>
      <c r="D125" s="35" t="s">
        <v>398</v>
      </c>
      <c r="E125" s="35" t="s">
        <v>402</v>
      </c>
      <c r="F125" s="35" t="s">
        <v>381</v>
      </c>
      <c r="G125" s="121">
        <v>32</v>
      </c>
      <c r="H125" s="122">
        <f>VLOOKUP($C125,'Raw Cost'!$A$1:$B$483,2,FALSE)/G125</f>
        <v>0.90625</v>
      </c>
      <c r="I125" s="122">
        <f t="shared" si="40"/>
        <v>5.6640625E-2</v>
      </c>
      <c r="J125" s="123">
        <v>20</v>
      </c>
      <c r="K125" s="123">
        <v>0.25</v>
      </c>
      <c r="L125" s="124">
        <f>VLOOKUP($F125,'Packaging Cost'!$A$1:$F$43,6,FALSE)</f>
        <v>0.99</v>
      </c>
      <c r="M125" s="125">
        <f>IF($E125="Snakpak",(($J125*H125)+($K125*'Labor Cost'!$A$2)+L125)+2.25,($J125*H125)+($K125*'Labor Cost'!$A$2)+L125+1)</f>
        <v>25.614999999999998</v>
      </c>
      <c r="N125" s="126">
        <f t="shared" si="41"/>
        <v>32.018749999999997</v>
      </c>
      <c r="O125" s="126">
        <f t="shared" si="42"/>
        <v>33.299500000000002</v>
      </c>
      <c r="P125" s="126">
        <f t="shared" si="43"/>
        <v>34.580249999999999</v>
      </c>
      <c r="Q125" s="126">
        <f t="shared" si="44"/>
        <v>35.860999999999997</v>
      </c>
      <c r="R125" s="126">
        <f t="shared" si="46"/>
        <v>32</v>
      </c>
      <c r="S125" s="126">
        <f t="shared" si="47"/>
        <v>33.25</v>
      </c>
      <c r="T125" s="126">
        <f t="shared" si="48"/>
        <v>34.5</v>
      </c>
      <c r="U125" s="126">
        <f t="shared" si="49"/>
        <v>35.75</v>
      </c>
    </row>
    <row r="126" spans="1:21" ht="21" customHeight="1" x14ac:dyDescent="0.2">
      <c r="A126" s="34" t="s">
        <v>161</v>
      </c>
      <c r="B126" s="34" t="s">
        <v>338</v>
      </c>
      <c r="C126" s="35" t="s">
        <v>54</v>
      </c>
      <c r="D126" s="35" t="s">
        <v>398</v>
      </c>
      <c r="E126" s="35" t="s">
        <v>402</v>
      </c>
      <c r="F126" s="35" t="s">
        <v>387</v>
      </c>
      <c r="G126" s="121">
        <v>34</v>
      </c>
      <c r="H126" s="122">
        <f>VLOOKUP($C126,'Raw Cost'!$A$1:$B$483,2,FALSE)/G126</f>
        <v>0.47058823529411764</v>
      </c>
      <c r="I126" s="122">
        <f t="shared" ref="I126:I148" si="50">H126/16</f>
        <v>2.9411764705882353E-2</v>
      </c>
      <c r="J126" s="123">
        <v>10</v>
      </c>
      <c r="K126" s="123">
        <v>0.25</v>
      </c>
      <c r="L126" s="124">
        <f>VLOOKUP($F126,'Packaging Cost'!$A$1:$F$43,6,FALSE)</f>
        <v>0.82</v>
      </c>
      <c r="M126" s="125">
        <f>IF($E126="Snakpak",(($J126*H126)+($K126*'Labor Cost'!$A$2)+L126)+2.25,($J126*H126)+($K126*'Labor Cost'!$A$2)+L126+1)</f>
        <v>12.025882352941178</v>
      </c>
      <c r="N126" s="126">
        <f t="shared" ref="N126:N148" si="51">IF($D126="No",$M126*1.25,($M126*1.25)+14)</f>
        <v>15.032352941176473</v>
      </c>
      <c r="O126" s="126">
        <f t="shared" ref="O126:O148" si="52">IF($D126="No",$M126*1.3,($M126*1.3)+14)</f>
        <v>15.633647058823533</v>
      </c>
      <c r="P126" s="126">
        <f t="shared" ref="P126:P148" si="53">IF($D126="No",$M126*1.35,($M126*1.35)+14)</f>
        <v>16.234941176470592</v>
      </c>
      <c r="Q126" s="126">
        <f t="shared" ref="Q126:Q148" si="54">IF($D126="No",$M126*1.4,($M126*1.4)+14)</f>
        <v>16.836235294117646</v>
      </c>
      <c r="R126" s="126">
        <f t="shared" si="46"/>
        <v>15</v>
      </c>
      <c r="S126" s="126">
        <f t="shared" si="47"/>
        <v>15.75</v>
      </c>
      <c r="T126" s="126">
        <f t="shared" si="48"/>
        <v>16.25</v>
      </c>
      <c r="U126" s="126">
        <f t="shared" si="49"/>
        <v>16.75</v>
      </c>
    </row>
    <row r="127" spans="1:21" ht="21" customHeight="1" x14ac:dyDescent="0.2">
      <c r="A127" s="34" t="s">
        <v>60</v>
      </c>
      <c r="B127" s="34" t="s">
        <v>339</v>
      </c>
      <c r="C127" s="35" t="s">
        <v>54</v>
      </c>
      <c r="D127" s="35" t="s">
        <v>398</v>
      </c>
      <c r="E127" s="35" t="s">
        <v>402</v>
      </c>
      <c r="F127" s="35" t="s">
        <v>381</v>
      </c>
      <c r="G127" s="121">
        <v>34</v>
      </c>
      <c r="H127" s="122">
        <f>VLOOKUP($C127,'Raw Cost'!$A$1:$B$483,2,FALSE)/G127</f>
        <v>0.47058823529411764</v>
      </c>
      <c r="I127" s="122">
        <f t="shared" si="50"/>
        <v>2.9411764705882353E-2</v>
      </c>
      <c r="J127" s="123">
        <v>20</v>
      </c>
      <c r="K127" s="123">
        <v>0.25</v>
      </c>
      <c r="L127" s="124">
        <f>VLOOKUP($F127,'Packaging Cost'!$A$1:$F$43,6,FALSE)</f>
        <v>0.99</v>
      </c>
      <c r="M127" s="125">
        <f>IF($E127="Snakpak",(($J127*H127)+($K127*'Labor Cost'!$A$2)+L127)+2.25,($J127*H127)+($K127*'Labor Cost'!$A$2)+L127+1)</f>
        <v>16.901764705882353</v>
      </c>
      <c r="N127" s="126">
        <f t="shared" si="51"/>
        <v>21.127205882352943</v>
      </c>
      <c r="O127" s="126">
        <f t="shared" si="52"/>
        <v>21.97229411764706</v>
      </c>
      <c r="P127" s="126">
        <f t="shared" si="53"/>
        <v>22.817382352941177</v>
      </c>
      <c r="Q127" s="126">
        <f t="shared" si="54"/>
        <v>23.662470588235294</v>
      </c>
      <c r="R127" s="126">
        <f t="shared" si="46"/>
        <v>21.25</v>
      </c>
      <c r="S127" s="126">
        <f t="shared" si="47"/>
        <v>22</v>
      </c>
      <c r="T127" s="126">
        <f t="shared" si="48"/>
        <v>22.75</v>
      </c>
      <c r="U127" s="126">
        <f t="shared" si="49"/>
        <v>23.75</v>
      </c>
    </row>
    <row r="128" spans="1:21" ht="21" customHeight="1" x14ac:dyDescent="0.2">
      <c r="A128" s="34" t="s">
        <v>162</v>
      </c>
      <c r="B128" s="34" t="s">
        <v>340</v>
      </c>
      <c r="C128" s="35" t="s">
        <v>54</v>
      </c>
      <c r="D128" s="35" t="s">
        <v>398</v>
      </c>
      <c r="E128" s="35" t="s">
        <v>402</v>
      </c>
      <c r="F128" s="35" t="s">
        <v>388</v>
      </c>
      <c r="G128" s="121">
        <v>34</v>
      </c>
      <c r="H128" s="122">
        <f>VLOOKUP($C128,'Raw Cost'!$A$1:$B$483,2,FALSE)/G128</f>
        <v>0.47058823529411764</v>
      </c>
      <c r="I128" s="122">
        <f t="shared" si="50"/>
        <v>2.9411764705882353E-2</v>
      </c>
      <c r="J128" s="123">
        <v>5</v>
      </c>
      <c r="K128" s="123">
        <v>0.25</v>
      </c>
      <c r="L128" s="124">
        <f>VLOOKUP($F128,'Packaging Cost'!$A$1:$F$43,6,FALSE)</f>
        <v>0.53</v>
      </c>
      <c r="M128" s="125">
        <f>IF($E128="Snakpak",(($J128*H128)+($K128*'Labor Cost'!$A$2)+L128)+2.25,($J128*H128)+($K128*'Labor Cost'!$A$2)+L128+1)</f>
        <v>9.3829411764705881</v>
      </c>
      <c r="N128" s="126">
        <f t="shared" si="51"/>
        <v>11.728676470588235</v>
      </c>
      <c r="O128" s="126">
        <f t="shared" si="52"/>
        <v>12.197823529411766</v>
      </c>
      <c r="P128" s="126">
        <f t="shared" si="53"/>
        <v>12.666970588235294</v>
      </c>
      <c r="Q128" s="126">
        <f t="shared" si="54"/>
        <v>13.136117647058823</v>
      </c>
      <c r="R128" s="126">
        <f t="shared" si="46"/>
        <v>11.75</v>
      </c>
      <c r="S128" s="126">
        <f t="shared" si="47"/>
        <v>12.25</v>
      </c>
      <c r="T128" s="126">
        <f t="shared" si="48"/>
        <v>12.75</v>
      </c>
      <c r="U128" s="126">
        <f t="shared" si="49"/>
        <v>13.25</v>
      </c>
    </row>
    <row r="129" spans="1:21" ht="21" customHeight="1" x14ac:dyDescent="0.2">
      <c r="A129" s="34" t="s">
        <v>164</v>
      </c>
      <c r="B129" s="34" t="s">
        <v>345</v>
      </c>
      <c r="C129" s="120" t="s">
        <v>58</v>
      </c>
      <c r="D129" s="120" t="s">
        <v>398</v>
      </c>
      <c r="E129" s="35" t="s">
        <v>402</v>
      </c>
      <c r="F129" s="35" t="s">
        <v>414</v>
      </c>
      <c r="G129" s="121">
        <v>7.5</v>
      </c>
      <c r="H129" s="122">
        <f>VLOOKUP($C129,'Raw Cost'!$A$1:$B$483,2,FALSE)/G129</f>
        <v>2</v>
      </c>
      <c r="I129" s="122">
        <f t="shared" si="50"/>
        <v>0.125</v>
      </c>
      <c r="J129" s="123">
        <v>5</v>
      </c>
      <c r="K129" s="123">
        <v>0.25</v>
      </c>
      <c r="L129" s="124">
        <f>VLOOKUP($F129,'Packaging Cost'!$A$1:$F$43,6,FALSE)</f>
        <v>1.6400000000000001</v>
      </c>
      <c r="M129" s="125">
        <f>IF($E129="Snakpak",(($J129*H129)+($K129*'Labor Cost'!$A$2)+L129)+2.25,($J129*H129)+($K129*'Labor Cost'!$A$2)+L129+1)</f>
        <v>18.14</v>
      </c>
      <c r="N129" s="126">
        <f t="shared" si="51"/>
        <v>22.675000000000001</v>
      </c>
      <c r="O129" s="126">
        <f t="shared" si="52"/>
        <v>23.582000000000001</v>
      </c>
      <c r="P129" s="126">
        <f t="shared" si="53"/>
        <v>24.489000000000001</v>
      </c>
      <c r="Q129" s="126">
        <f t="shared" si="54"/>
        <v>25.396000000000001</v>
      </c>
      <c r="R129" s="126">
        <f t="shared" si="46"/>
        <v>22.75</v>
      </c>
      <c r="S129" s="126">
        <f t="shared" si="47"/>
        <v>23.5</v>
      </c>
      <c r="T129" s="126">
        <f t="shared" si="48"/>
        <v>24.5</v>
      </c>
      <c r="U129" s="126">
        <f t="shared" si="49"/>
        <v>25.5</v>
      </c>
    </row>
    <row r="130" spans="1:21" ht="21" customHeight="1" x14ac:dyDescent="0.2">
      <c r="A130" s="34" t="s">
        <v>163</v>
      </c>
      <c r="B130" s="34" t="s">
        <v>343</v>
      </c>
      <c r="C130" s="120" t="s">
        <v>58</v>
      </c>
      <c r="D130" s="120" t="s">
        <v>398</v>
      </c>
      <c r="E130" s="35" t="s">
        <v>402</v>
      </c>
      <c r="F130" s="35" t="s">
        <v>414</v>
      </c>
      <c r="G130" s="121">
        <v>7.5</v>
      </c>
      <c r="H130" s="122">
        <f>VLOOKUP($C130,'Raw Cost'!$A$1:$B$483,2,FALSE)/G130</f>
        <v>2</v>
      </c>
      <c r="I130" s="122">
        <f t="shared" si="50"/>
        <v>0.125</v>
      </c>
      <c r="J130" s="123">
        <v>5</v>
      </c>
      <c r="K130" s="123">
        <v>0.25</v>
      </c>
      <c r="L130" s="124">
        <f>VLOOKUP($F130,'Packaging Cost'!$A$1:$F$43,6,FALSE)</f>
        <v>1.6400000000000001</v>
      </c>
      <c r="M130" s="125">
        <f>IF($E130="Snakpak",(($J130*H130)+($K130*'Labor Cost'!$A$2)+L130)+2.25,($J130*H130)+($K130*'Labor Cost'!$A$2)+L130+1)</f>
        <v>18.14</v>
      </c>
      <c r="N130" s="126">
        <f t="shared" si="51"/>
        <v>22.675000000000001</v>
      </c>
      <c r="O130" s="126">
        <f t="shared" si="52"/>
        <v>23.582000000000001</v>
      </c>
      <c r="P130" s="126">
        <f t="shared" si="53"/>
        <v>24.489000000000001</v>
      </c>
      <c r="Q130" s="126">
        <f t="shared" si="54"/>
        <v>25.396000000000001</v>
      </c>
      <c r="R130" s="126">
        <f t="shared" si="46"/>
        <v>22.75</v>
      </c>
      <c r="S130" s="126">
        <f t="shared" si="47"/>
        <v>23.5</v>
      </c>
      <c r="T130" s="126">
        <f t="shared" si="48"/>
        <v>24.5</v>
      </c>
      <c r="U130" s="126">
        <f t="shared" si="49"/>
        <v>25.5</v>
      </c>
    </row>
    <row r="131" spans="1:21" ht="21" customHeight="1" x14ac:dyDescent="0.2">
      <c r="A131" s="34" t="s">
        <v>156</v>
      </c>
      <c r="B131" s="34" t="s">
        <v>333</v>
      </c>
      <c r="C131" s="120" t="s">
        <v>42</v>
      </c>
      <c r="D131" s="120" t="s">
        <v>398</v>
      </c>
      <c r="E131" s="35" t="s">
        <v>402</v>
      </c>
      <c r="F131" s="35" t="s">
        <v>381</v>
      </c>
      <c r="G131" s="121">
        <v>30</v>
      </c>
      <c r="H131" s="122">
        <f>VLOOKUP($C131,'Raw Cost'!$A$1:$B$483,2,FALSE)/G131</f>
        <v>0.46666666666666667</v>
      </c>
      <c r="I131" s="122">
        <f t="shared" si="50"/>
        <v>2.9166666666666667E-2</v>
      </c>
      <c r="J131" s="123">
        <v>20</v>
      </c>
      <c r="K131" s="123">
        <v>0.3</v>
      </c>
      <c r="L131" s="124">
        <f>VLOOKUP($F131,'Packaging Cost'!$A$1:$F$43,6,FALSE)</f>
        <v>0.99</v>
      </c>
      <c r="M131" s="125">
        <f>IF($E131="Snakpak",(($J131*H131)+($K131*'Labor Cost'!$A$2)+L131)+2.25,($J131*H131)+($K131*'Labor Cost'!$A$2)+L131+1)</f>
        <v>17.923333333333332</v>
      </c>
      <c r="N131" s="126">
        <f t="shared" si="51"/>
        <v>22.404166666666665</v>
      </c>
      <c r="O131" s="126">
        <f t="shared" si="52"/>
        <v>23.300333333333331</v>
      </c>
      <c r="P131" s="126">
        <f t="shared" si="53"/>
        <v>24.1965</v>
      </c>
      <c r="Q131" s="126">
        <f t="shared" si="54"/>
        <v>25.092666666666663</v>
      </c>
      <c r="R131" s="126">
        <f t="shared" si="46"/>
        <v>22.5</v>
      </c>
      <c r="S131" s="126">
        <f t="shared" si="47"/>
        <v>23.25</v>
      </c>
      <c r="T131" s="126">
        <f t="shared" si="48"/>
        <v>24.25</v>
      </c>
      <c r="U131" s="126">
        <f t="shared" si="49"/>
        <v>25</v>
      </c>
    </row>
    <row r="132" spans="1:21" ht="21" customHeight="1" x14ac:dyDescent="0.2">
      <c r="A132" s="34" t="s">
        <v>157</v>
      </c>
      <c r="B132" s="34" t="s">
        <v>334</v>
      </c>
      <c r="C132" s="120" t="s">
        <v>42</v>
      </c>
      <c r="D132" s="120" t="s">
        <v>398</v>
      </c>
      <c r="E132" s="35" t="s">
        <v>402</v>
      </c>
      <c r="F132" s="35" t="s">
        <v>381</v>
      </c>
      <c r="G132" s="121">
        <v>30</v>
      </c>
      <c r="H132" s="122">
        <f>VLOOKUP($C132,'Raw Cost'!$A$1:$B$483,2,FALSE)/G132</f>
        <v>0.46666666666666667</v>
      </c>
      <c r="I132" s="122">
        <f t="shared" si="50"/>
        <v>2.9166666666666667E-2</v>
      </c>
      <c r="J132" s="123">
        <v>20</v>
      </c>
      <c r="K132" s="123">
        <v>0.3</v>
      </c>
      <c r="L132" s="124">
        <f>VLOOKUP($F132,'Packaging Cost'!$A$1:$F$43,6,FALSE)</f>
        <v>0.99</v>
      </c>
      <c r="M132" s="125">
        <f>IF($E132="Snakpak",(($J132*H132)+($K132*'Labor Cost'!$A$2)+L132)+2.25,($J132*H132)+($K132*'Labor Cost'!$A$2)+L132+1)</f>
        <v>17.923333333333332</v>
      </c>
      <c r="N132" s="126">
        <f t="shared" si="51"/>
        <v>22.404166666666665</v>
      </c>
      <c r="O132" s="126">
        <f t="shared" si="52"/>
        <v>23.300333333333331</v>
      </c>
      <c r="P132" s="126">
        <f t="shared" si="53"/>
        <v>24.1965</v>
      </c>
      <c r="Q132" s="126">
        <f t="shared" si="54"/>
        <v>25.092666666666663</v>
      </c>
      <c r="R132" s="126">
        <f t="shared" si="46"/>
        <v>22.5</v>
      </c>
      <c r="S132" s="126">
        <f t="shared" si="47"/>
        <v>23.25</v>
      </c>
      <c r="T132" s="126">
        <f t="shared" si="48"/>
        <v>24.25</v>
      </c>
      <c r="U132" s="126">
        <f t="shared" si="49"/>
        <v>25</v>
      </c>
    </row>
    <row r="133" spans="1:21" ht="21" customHeight="1" x14ac:dyDescent="0.2">
      <c r="A133" s="34" t="s">
        <v>154</v>
      </c>
      <c r="B133" s="34" t="s">
        <v>331</v>
      </c>
      <c r="C133" s="120" t="s">
        <v>42</v>
      </c>
      <c r="D133" s="120" t="s">
        <v>398</v>
      </c>
      <c r="E133" s="35" t="s">
        <v>402</v>
      </c>
      <c r="F133" s="35" t="s">
        <v>381</v>
      </c>
      <c r="G133" s="121">
        <v>30</v>
      </c>
      <c r="H133" s="122">
        <f>VLOOKUP($C133,'Raw Cost'!$A$1:$B$483,2,FALSE)/G133</f>
        <v>0.46666666666666667</v>
      </c>
      <c r="I133" s="122">
        <f t="shared" si="50"/>
        <v>2.9166666666666667E-2</v>
      </c>
      <c r="J133" s="123">
        <v>20</v>
      </c>
      <c r="K133" s="123">
        <v>0.3</v>
      </c>
      <c r="L133" s="124">
        <f>VLOOKUP($F133,'Packaging Cost'!$A$1:$F$43,6,FALSE)</f>
        <v>0.99</v>
      </c>
      <c r="M133" s="125">
        <f>IF($E133="Snakpak",(($J133*H133)+($K133*'Labor Cost'!$A$2)+L133)+2.25,($J133*H133)+($K133*'Labor Cost'!$A$2)+L133+1)</f>
        <v>17.923333333333332</v>
      </c>
      <c r="N133" s="126">
        <f t="shared" si="51"/>
        <v>22.404166666666665</v>
      </c>
      <c r="O133" s="126">
        <f t="shared" si="52"/>
        <v>23.300333333333331</v>
      </c>
      <c r="P133" s="126">
        <f t="shared" si="53"/>
        <v>24.1965</v>
      </c>
      <c r="Q133" s="126">
        <f t="shared" si="54"/>
        <v>25.092666666666663</v>
      </c>
      <c r="R133" s="126">
        <f t="shared" si="46"/>
        <v>22.5</v>
      </c>
      <c r="S133" s="126">
        <f t="shared" si="47"/>
        <v>23.25</v>
      </c>
      <c r="T133" s="126">
        <f t="shared" si="48"/>
        <v>24.25</v>
      </c>
      <c r="U133" s="126">
        <f t="shared" si="49"/>
        <v>25</v>
      </c>
    </row>
    <row r="134" spans="1:21" ht="21" customHeight="1" x14ac:dyDescent="0.2">
      <c r="A134" s="34" t="s">
        <v>158</v>
      </c>
      <c r="B134" s="34" t="s">
        <v>335</v>
      </c>
      <c r="C134" s="120" t="s">
        <v>42</v>
      </c>
      <c r="D134" s="120" t="s">
        <v>398</v>
      </c>
      <c r="E134" s="35" t="s">
        <v>402</v>
      </c>
      <c r="F134" s="35" t="s">
        <v>381</v>
      </c>
      <c r="G134" s="121">
        <v>37</v>
      </c>
      <c r="H134" s="122">
        <f>VLOOKUP($C134,'Raw Cost'!$A$1:$B$483,2,FALSE)/G134</f>
        <v>0.3783783783783784</v>
      </c>
      <c r="I134" s="122">
        <f t="shared" si="50"/>
        <v>2.364864864864865E-2</v>
      </c>
      <c r="J134" s="123">
        <v>20</v>
      </c>
      <c r="K134" s="123">
        <v>0.3</v>
      </c>
      <c r="L134" s="124">
        <f>VLOOKUP($F134,'Packaging Cost'!$A$1:$F$43,6,FALSE)</f>
        <v>0.99</v>
      </c>
      <c r="M134" s="125">
        <f>IF($E134="Snakpak",(($J134*H134)+($K134*'Labor Cost'!$A$2)+L134)+2.25,($J134*H134)+($K134*'Labor Cost'!$A$2)+L134+1)</f>
        <v>16.157567567567568</v>
      </c>
      <c r="N134" s="126">
        <f t="shared" si="51"/>
        <v>20.19695945945946</v>
      </c>
      <c r="O134" s="126">
        <f t="shared" si="52"/>
        <v>21.00483783783784</v>
      </c>
      <c r="P134" s="126">
        <f t="shared" si="53"/>
        <v>21.81271621621622</v>
      </c>
      <c r="Q134" s="126">
        <f t="shared" si="54"/>
        <v>22.620594594594593</v>
      </c>
      <c r="R134" s="126">
        <f t="shared" ref="R134:R148" si="55">MROUND(N134,0.25)</f>
        <v>20.25</v>
      </c>
      <c r="S134" s="126">
        <f t="shared" ref="S134:S148" si="56">MROUND(O134,0.25)</f>
        <v>21</v>
      </c>
      <c r="T134" s="126">
        <f t="shared" ref="T134:T148" si="57">MROUND(P134,0.25)</f>
        <v>21.75</v>
      </c>
      <c r="U134" s="126">
        <f t="shared" ref="U134:U148" si="58">MROUND(Q134,0.25)</f>
        <v>22.5</v>
      </c>
    </row>
    <row r="135" spans="1:21" ht="21" customHeight="1" x14ac:dyDescent="0.2">
      <c r="A135" s="34" t="s">
        <v>152</v>
      </c>
      <c r="B135" s="34" t="s">
        <v>329</v>
      </c>
      <c r="C135" s="120" t="s">
        <v>42</v>
      </c>
      <c r="D135" s="120" t="s">
        <v>398</v>
      </c>
      <c r="E135" s="35" t="s">
        <v>402</v>
      </c>
      <c r="F135" s="35" t="s">
        <v>381</v>
      </c>
      <c r="G135" s="121">
        <v>32</v>
      </c>
      <c r="H135" s="122">
        <f>VLOOKUP($C135,'Raw Cost'!$A$1:$B$483,2,FALSE)/G135</f>
        <v>0.4375</v>
      </c>
      <c r="I135" s="122">
        <f t="shared" si="50"/>
        <v>2.734375E-2</v>
      </c>
      <c r="J135" s="123">
        <v>20</v>
      </c>
      <c r="K135" s="123">
        <v>0.27</v>
      </c>
      <c r="L135" s="124">
        <f>VLOOKUP($F135,'Packaging Cost'!$A$1:$F$43,6,FALSE)</f>
        <v>0.99</v>
      </c>
      <c r="M135" s="125">
        <f>IF($E135="Snakpak",(($J135*H135)+($K135*'Labor Cost'!$A$2)+L135)+2.25,($J135*H135)+($K135*'Labor Cost'!$A$2)+L135+1)</f>
        <v>16.68</v>
      </c>
      <c r="N135" s="126">
        <f t="shared" si="51"/>
        <v>20.85</v>
      </c>
      <c r="O135" s="126">
        <f t="shared" si="52"/>
        <v>21.684000000000001</v>
      </c>
      <c r="P135" s="126">
        <f t="shared" si="53"/>
        <v>22.518000000000001</v>
      </c>
      <c r="Q135" s="126">
        <f t="shared" si="54"/>
        <v>23.351999999999997</v>
      </c>
      <c r="R135" s="126">
        <f t="shared" si="55"/>
        <v>20.75</v>
      </c>
      <c r="S135" s="126">
        <f t="shared" si="56"/>
        <v>21.75</v>
      </c>
      <c r="T135" s="126">
        <f t="shared" si="57"/>
        <v>22.5</v>
      </c>
      <c r="U135" s="126">
        <f t="shared" si="58"/>
        <v>23.25</v>
      </c>
    </row>
    <row r="136" spans="1:21" ht="21" customHeight="1" x14ac:dyDescent="0.2">
      <c r="A136" s="34" t="s">
        <v>153</v>
      </c>
      <c r="B136" s="34" t="s">
        <v>330</v>
      </c>
      <c r="C136" s="120" t="s">
        <v>42</v>
      </c>
      <c r="D136" s="120" t="s">
        <v>398</v>
      </c>
      <c r="E136" s="35" t="s">
        <v>402</v>
      </c>
      <c r="F136" s="35" t="s">
        <v>381</v>
      </c>
      <c r="G136" s="121">
        <v>32</v>
      </c>
      <c r="H136" s="122">
        <f>VLOOKUP($C136,'Raw Cost'!$A$1:$B$483,2,FALSE)/G136</f>
        <v>0.4375</v>
      </c>
      <c r="I136" s="122">
        <f t="shared" si="50"/>
        <v>2.734375E-2</v>
      </c>
      <c r="J136" s="123">
        <v>20</v>
      </c>
      <c r="K136" s="123">
        <v>0.25</v>
      </c>
      <c r="L136" s="124">
        <f>VLOOKUP($F136,'Packaging Cost'!$A$1:$F$43,6,FALSE)</f>
        <v>0.99</v>
      </c>
      <c r="M136" s="125">
        <f>IF($E136="Snakpak",(($J136*H136)+($K136*'Labor Cost'!$A$2)+L136)+2.25,($J136*H136)+($K136*'Labor Cost'!$A$2)+L136+1)</f>
        <v>16.240000000000002</v>
      </c>
      <c r="N136" s="126">
        <f t="shared" si="51"/>
        <v>20.300000000000004</v>
      </c>
      <c r="O136" s="126">
        <f t="shared" si="52"/>
        <v>21.112000000000002</v>
      </c>
      <c r="P136" s="126">
        <f t="shared" si="53"/>
        <v>21.924000000000003</v>
      </c>
      <c r="Q136" s="126">
        <f t="shared" si="54"/>
        <v>22.736000000000001</v>
      </c>
      <c r="R136" s="126">
        <f t="shared" si="55"/>
        <v>20.25</v>
      </c>
      <c r="S136" s="126">
        <f t="shared" si="56"/>
        <v>21</v>
      </c>
      <c r="T136" s="126">
        <f t="shared" si="57"/>
        <v>22</v>
      </c>
      <c r="U136" s="126">
        <f t="shared" si="58"/>
        <v>22.75</v>
      </c>
    </row>
    <row r="137" spans="1:21" ht="21" customHeight="1" x14ac:dyDescent="0.2">
      <c r="A137" s="34" t="s">
        <v>155</v>
      </c>
      <c r="B137" s="34" t="s">
        <v>332</v>
      </c>
      <c r="C137" s="120" t="s">
        <v>42</v>
      </c>
      <c r="D137" s="120" t="s">
        <v>398</v>
      </c>
      <c r="E137" s="35" t="s">
        <v>402</v>
      </c>
      <c r="F137" s="35" t="s">
        <v>381</v>
      </c>
      <c r="G137" s="121">
        <v>32</v>
      </c>
      <c r="H137" s="122">
        <f>VLOOKUP($C137,'Raw Cost'!$A$1:$B$483,2,FALSE)/G137</f>
        <v>0.4375</v>
      </c>
      <c r="I137" s="122">
        <f t="shared" si="50"/>
        <v>2.734375E-2</v>
      </c>
      <c r="J137" s="123">
        <v>20</v>
      </c>
      <c r="K137" s="123">
        <v>0.3</v>
      </c>
      <c r="L137" s="124">
        <f>VLOOKUP($F137,'Packaging Cost'!$A$1:$F$43,6,FALSE)</f>
        <v>0.99</v>
      </c>
      <c r="M137" s="125">
        <f>IF($E137="Snakpak",(($J137*H137)+($K137*'Labor Cost'!$A$2)+L137)+2.25,($J137*H137)+($K137*'Labor Cost'!$A$2)+L137+1)</f>
        <v>17.34</v>
      </c>
      <c r="N137" s="126">
        <f t="shared" si="51"/>
        <v>21.675000000000001</v>
      </c>
      <c r="O137" s="126">
        <f t="shared" si="52"/>
        <v>22.542000000000002</v>
      </c>
      <c r="P137" s="126">
        <f t="shared" si="53"/>
        <v>23.409000000000002</v>
      </c>
      <c r="Q137" s="126">
        <f t="shared" si="54"/>
        <v>24.276</v>
      </c>
      <c r="R137" s="126">
        <f t="shared" si="55"/>
        <v>21.75</v>
      </c>
      <c r="S137" s="126">
        <f t="shared" si="56"/>
        <v>22.5</v>
      </c>
      <c r="T137" s="126">
        <f t="shared" si="57"/>
        <v>23.5</v>
      </c>
      <c r="U137" s="126">
        <f t="shared" si="58"/>
        <v>24.25</v>
      </c>
    </row>
    <row r="138" spans="1:21" ht="21" customHeight="1" x14ac:dyDescent="0.2">
      <c r="A138" s="34" t="s">
        <v>84</v>
      </c>
      <c r="B138" s="34" t="s">
        <v>244</v>
      </c>
      <c r="C138" s="35" t="s">
        <v>43</v>
      </c>
      <c r="D138" s="35" t="s">
        <v>398</v>
      </c>
      <c r="E138" s="35" t="s">
        <v>402</v>
      </c>
      <c r="F138" s="35" t="s">
        <v>412</v>
      </c>
      <c r="G138" s="121">
        <v>20</v>
      </c>
      <c r="H138" s="122">
        <f>VLOOKUP($C138,'Raw Cost'!$A$1:$B$483,2,FALSE)/G138</f>
        <v>1</v>
      </c>
      <c r="I138" s="122">
        <f t="shared" si="50"/>
        <v>6.25E-2</v>
      </c>
      <c r="J138" s="123">
        <v>10</v>
      </c>
      <c r="K138" s="123">
        <v>0.25</v>
      </c>
      <c r="L138" s="124">
        <f>VLOOKUP($F138,'Packaging Cost'!$A$1:$F$43,6,FALSE)</f>
        <v>3.0100000000000002</v>
      </c>
      <c r="M138" s="125">
        <f>IF($E138="Snakpak",(($J138*H138)+($K138*'Labor Cost'!$A$2)+L138)+2.25,($J138*H138)+($K138*'Labor Cost'!$A$2)+L138+1)</f>
        <v>19.510000000000002</v>
      </c>
      <c r="N138" s="126">
        <f t="shared" si="51"/>
        <v>24.387500000000003</v>
      </c>
      <c r="O138" s="126">
        <f t="shared" si="52"/>
        <v>25.363000000000003</v>
      </c>
      <c r="P138" s="126">
        <f t="shared" si="53"/>
        <v>26.338500000000003</v>
      </c>
      <c r="Q138" s="126">
        <f t="shared" si="54"/>
        <v>27.314</v>
      </c>
      <c r="R138" s="126">
        <f t="shared" si="55"/>
        <v>24.5</v>
      </c>
      <c r="S138" s="126">
        <f t="shared" si="56"/>
        <v>25.25</v>
      </c>
      <c r="T138" s="126">
        <f t="shared" si="57"/>
        <v>26.25</v>
      </c>
      <c r="U138" s="126">
        <f t="shared" si="58"/>
        <v>27.25</v>
      </c>
    </row>
    <row r="139" spans="1:21" ht="21" customHeight="1" x14ac:dyDescent="0.2">
      <c r="A139" s="34" t="s">
        <v>85</v>
      </c>
      <c r="B139" s="34" t="s">
        <v>245</v>
      </c>
      <c r="C139" s="35" t="s">
        <v>43</v>
      </c>
      <c r="D139" s="35" t="s">
        <v>398</v>
      </c>
      <c r="E139" s="35" t="s">
        <v>402</v>
      </c>
      <c r="F139" s="35" t="s">
        <v>414</v>
      </c>
      <c r="G139" s="121">
        <v>20</v>
      </c>
      <c r="H139" s="122">
        <f>VLOOKUP($C139,'Raw Cost'!$A$1:$B$483,2,FALSE)/G139</f>
        <v>1</v>
      </c>
      <c r="I139" s="122">
        <f t="shared" si="50"/>
        <v>6.25E-2</v>
      </c>
      <c r="J139" s="123">
        <v>5</v>
      </c>
      <c r="K139" s="123">
        <v>0.25</v>
      </c>
      <c r="L139" s="124">
        <f>VLOOKUP($F139,'Packaging Cost'!$A$1:$F$43,6,FALSE)</f>
        <v>1.6400000000000001</v>
      </c>
      <c r="M139" s="125">
        <f>IF($E139="Snakpak",(($J139*H139)+($K139*'Labor Cost'!$A$2)+L139)+2.25,($J139*H139)+($K139*'Labor Cost'!$A$2)+L139+1)</f>
        <v>13.14</v>
      </c>
      <c r="N139" s="126">
        <f t="shared" si="51"/>
        <v>16.425000000000001</v>
      </c>
      <c r="O139" s="126">
        <f t="shared" si="52"/>
        <v>17.082000000000001</v>
      </c>
      <c r="P139" s="126">
        <f t="shared" si="53"/>
        <v>17.739000000000001</v>
      </c>
      <c r="Q139" s="126">
        <f t="shared" si="54"/>
        <v>18.396000000000001</v>
      </c>
      <c r="R139" s="126">
        <f t="shared" si="55"/>
        <v>16.5</v>
      </c>
      <c r="S139" s="126">
        <f t="shared" si="56"/>
        <v>17</v>
      </c>
      <c r="T139" s="126">
        <f t="shared" si="57"/>
        <v>17.75</v>
      </c>
      <c r="U139" s="126">
        <f t="shared" si="58"/>
        <v>18.5</v>
      </c>
    </row>
    <row r="140" spans="1:21" ht="21" customHeight="1" x14ac:dyDescent="0.2">
      <c r="A140" s="34" t="s">
        <v>107</v>
      </c>
      <c r="B140" s="34" t="s">
        <v>342</v>
      </c>
      <c r="C140" s="35" t="s">
        <v>46</v>
      </c>
      <c r="D140" s="35" t="s">
        <v>398</v>
      </c>
      <c r="E140" s="35" t="s">
        <v>402</v>
      </c>
      <c r="F140" s="35" t="s">
        <v>412</v>
      </c>
      <c r="G140" s="121">
        <v>20</v>
      </c>
      <c r="H140" s="122">
        <f>VLOOKUP($C140,'Raw Cost'!$A$1:$B$483,2,FALSE)/G140</f>
        <v>0.75</v>
      </c>
      <c r="I140" s="122">
        <f t="shared" si="50"/>
        <v>4.6875E-2</v>
      </c>
      <c r="J140" s="123">
        <v>10</v>
      </c>
      <c r="K140" s="123">
        <v>0.25</v>
      </c>
      <c r="L140" s="124">
        <f>VLOOKUP($F140,'Packaging Cost'!$A$1:$F$43,6,FALSE)</f>
        <v>3.0100000000000002</v>
      </c>
      <c r="M140" s="125">
        <f>IF($E140="Snakpak",(($J140*H140)+($K140*'Labor Cost'!$A$2)+L140)+2.25,($J140*H140)+($K140*'Labor Cost'!$A$2)+L140+1)</f>
        <v>17.010000000000002</v>
      </c>
      <c r="N140" s="126">
        <f t="shared" si="51"/>
        <v>21.262500000000003</v>
      </c>
      <c r="O140" s="126">
        <f t="shared" si="52"/>
        <v>22.113000000000003</v>
      </c>
      <c r="P140" s="126">
        <f t="shared" si="53"/>
        <v>22.963500000000003</v>
      </c>
      <c r="Q140" s="126">
        <f t="shared" si="54"/>
        <v>23.814</v>
      </c>
      <c r="R140" s="126">
        <f t="shared" si="55"/>
        <v>21.25</v>
      </c>
      <c r="S140" s="126">
        <f t="shared" si="56"/>
        <v>22</v>
      </c>
      <c r="T140" s="126">
        <f t="shared" si="57"/>
        <v>23</v>
      </c>
      <c r="U140" s="126">
        <f t="shared" si="58"/>
        <v>23.75</v>
      </c>
    </row>
    <row r="141" spans="1:21" ht="21" customHeight="1" x14ac:dyDescent="0.2">
      <c r="A141" s="34" t="s">
        <v>169</v>
      </c>
      <c r="B141" s="34" t="s">
        <v>350</v>
      </c>
      <c r="C141" s="120" t="s">
        <v>47</v>
      </c>
      <c r="D141" s="35" t="s">
        <v>398</v>
      </c>
      <c r="E141" s="35" t="s">
        <v>402</v>
      </c>
      <c r="F141" s="35" t="s">
        <v>389</v>
      </c>
      <c r="G141" s="121">
        <v>18</v>
      </c>
      <c r="H141" s="122">
        <f>VLOOKUP($C141,'Raw Cost'!$A$1:$B$483,2,FALSE)/G141</f>
        <v>1</v>
      </c>
      <c r="I141" s="122">
        <f t="shared" si="50"/>
        <v>6.25E-2</v>
      </c>
      <c r="J141" s="123">
        <v>12</v>
      </c>
      <c r="K141" s="123">
        <v>0.25</v>
      </c>
      <c r="L141" s="124">
        <f>VLOOKUP($F141,'Packaging Cost'!$A$1:$F$43,6,FALSE)</f>
        <v>1.4900000000000002</v>
      </c>
      <c r="M141" s="125">
        <f>IF($E141="Snakpak",(($J141*H141)+($K141*'Labor Cost'!$A$2)+L141)+2.25,($J141*H141)+($K141*'Labor Cost'!$A$2)+L141+1)</f>
        <v>19.990000000000002</v>
      </c>
      <c r="N141" s="126">
        <f t="shared" si="51"/>
        <v>24.987500000000004</v>
      </c>
      <c r="O141" s="126">
        <f t="shared" si="52"/>
        <v>25.987000000000002</v>
      </c>
      <c r="P141" s="126">
        <f t="shared" si="53"/>
        <v>26.986500000000003</v>
      </c>
      <c r="Q141" s="126">
        <f t="shared" si="54"/>
        <v>27.986000000000001</v>
      </c>
      <c r="R141" s="126">
        <f t="shared" si="55"/>
        <v>25</v>
      </c>
      <c r="S141" s="126">
        <f t="shared" si="56"/>
        <v>26</v>
      </c>
      <c r="T141" s="126">
        <f t="shared" si="57"/>
        <v>27</v>
      </c>
      <c r="U141" s="126">
        <f t="shared" si="58"/>
        <v>28</v>
      </c>
    </row>
    <row r="142" spans="1:21" ht="21" customHeight="1" x14ac:dyDescent="0.2">
      <c r="A142" s="34" t="s">
        <v>171</v>
      </c>
      <c r="B142" s="34" t="s">
        <v>353</v>
      </c>
      <c r="C142" s="120" t="s">
        <v>47</v>
      </c>
      <c r="D142" s="35" t="s">
        <v>398</v>
      </c>
      <c r="E142" s="35" t="s">
        <v>402</v>
      </c>
      <c r="F142" s="35" t="s">
        <v>381</v>
      </c>
      <c r="G142" s="121">
        <v>16</v>
      </c>
      <c r="H142" s="122">
        <f>VLOOKUP($C142,'Raw Cost'!$A$1:$B$483,2,FALSE)/G142</f>
        <v>1.125</v>
      </c>
      <c r="I142" s="122">
        <f t="shared" si="50"/>
        <v>7.03125E-2</v>
      </c>
      <c r="J142" s="123">
        <v>20</v>
      </c>
      <c r="K142" s="123">
        <v>0.27</v>
      </c>
      <c r="L142" s="124">
        <f>VLOOKUP($F142,'Packaging Cost'!$A$1:$F$43,6,FALSE)</f>
        <v>0.99</v>
      </c>
      <c r="M142" s="125">
        <f>IF($E142="Snakpak",(($J142*H142)+($K142*'Labor Cost'!$A$2)+L142)+2.25,($J142*H142)+($K142*'Labor Cost'!$A$2)+L142+1)</f>
        <v>30.43</v>
      </c>
      <c r="N142" s="126">
        <f t="shared" si="51"/>
        <v>38.037500000000001</v>
      </c>
      <c r="O142" s="126">
        <f t="shared" si="52"/>
        <v>39.558999999999997</v>
      </c>
      <c r="P142" s="126">
        <f t="shared" si="53"/>
        <v>41.080500000000001</v>
      </c>
      <c r="Q142" s="126">
        <f t="shared" si="54"/>
        <v>42.601999999999997</v>
      </c>
      <c r="R142" s="126">
        <f t="shared" si="55"/>
        <v>38</v>
      </c>
      <c r="S142" s="126">
        <f t="shared" si="56"/>
        <v>39.5</v>
      </c>
      <c r="T142" s="126">
        <f t="shared" si="57"/>
        <v>41</v>
      </c>
      <c r="U142" s="126">
        <f t="shared" si="58"/>
        <v>42.5</v>
      </c>
    </row>
    <row r="143" spans="1:21" ht="21" customHeight="1" x14ac:dyDescent="0.2">
      <c r="A143" s="34" t="s">
        <v>173</v>
      </c>
      <c r="B143" s="34" t="s">
        <v>355</v>
      </c>
      <c r="C143" s="120" t="s">
        <v>59</v>
      </c>
      <c r="D143" s="35" t="s">
        <v>398</v>
      </c>
      <c r="E143" s="35" t="s">
        <v>402</v>
      </c>
      <c r="F143" s="35" t="s">
        <v>414</v>
      </c>
      <c r="G143" s="121">
        <v>8</v>
      </c>
      <c r="H143" s="122">
        <f>VLOOKUP($C143,'Raw Cost'!$A$1:$B$483,2,FALSE)/G143</f>
        <v>1</v>
      </c>
      <c r="I143" s="122">
        <f t="shared" si="50"/>
        <v>6.25E-2</v>
      </c>
      <c r="J143" s="123">
        <v>5</v>
      </c>
      <c r="K143" s="123">
        <v>0.25</v>
      </c>
      <c r="L143" s="124">
        <f>VLOOKUP($F143,'Packaging Cost'!$A$1:$F$43,6,FALSE)</f>
        <v>1.6400000000000001</v>
      </c>
      <c r="M143" s="125">
        <f>IF($E143="Snakpak",(($J143*H143)+($K143*'Labor Cost'!$A$2)+L143)+2.25,($J143*H143)+($K143*'Labor Cost'!$A$2)+L143+1)</f>
        <v>13.14</v>
      </c>
      <c r="N143" s="126">
        <f t="shared" si="51"/>
        <v>16.425000000000001</v>
      </c>
      <c r="O143" s="126">
        <f t="shared" si="52"/>
        <v>17.082000000000001</v>
      </c>
      <c r="P143" s="126">
        <f t="shared" si="53"/>
        <v>17.739000000000001</v>
      </c>
      <c r="Q143" s="126">
        <f t="shared" si="54"/>
        <v>18.396000000000001</v>
      </c>
      <c r="R143" s="126">
        <f t="shared" si="55"/>
        <v>16.5</v>
      </c>
      <c r="S143" s="126">
        <f t="shared" si="56"/>
        <v>17</v>
      </c>
      <c r="T143" s="126">
        <f t="shared" si="57"/>
        <v>17.75</v>
      </c>
      <c r="U143" s="126">
        <f t="shared" si="58"/>
        <v>18.5</v>
      </c>
    </row>
    <row r="144" spans="1:21" ht="21" customHeight="1" x14ac:dyDescent="0.2">
      <c r="A144" s="34" t="s">
        <v>112</v>
      </c>
      <c r="B144" s="34" t="s">
        <v>370</v>
      </c>
      <c r="C144" s="35" t="s">
        <v>55</v>
      </c>
      <c r="D144" s="35" t="s">
        <v>398</v>
      </c>
      <c r="E144" s="35" t="s">
        <v>402</v>
      </c>
      <c r="F144" s="35" t="s">
        <v>381</v>
      </c>
      <c r="G144" s="121">
        <v>15</v>
      </c>
      <c r="H144" s="122">
        <f>VLOOKUP($C144,'Raw Cost'!$A$1:$B$483,2,FALSE)/G144</f>
        <v>2.3333333333333335</v>
      </c>
      <c r="I144" s="122">
        <f t="shared" si="50"/>
        <v>0.14583333333333334</v>
      </c>
      <c r="J144" s="123">
        <v>20</v>
      </c>
      <c r="K144" s="123">
        <v>0.3</v>
      </c>
      <c r="L144" s="124">
        <f>VLOOKUP($F144,'Packaging Cost'!$A$1:$F$43,6,FALSE)</f>
        <v>0.99</v>
      </c>
      <c r="M144" s="125">
        <f>IF($E144="Snakpak",(($J144*H144)+($K144*'Labor Cost'!$A$2)+L144)+2.25,($J144*H144)+($K144*'Labor Cost'!$A$2)+L144+1)</f>
        <v>55.256666666666675</v>
      </c>
      <c r="N144" s="126">
        <f t="shared" si="51"/>
        <v>69.07083333333334</v>
      </c>
      <c r="O144" s="126">
        <f t="shared" si="52"/>
        <v>71.833666666666673</v>
      </c>
      <c r="P144" s="126">
        <f t="shared" si="53"/>
        <v>74.59650000000002</v>
      </c>
      <c r="Q144" s="126">
        <f t="shared" si="54"/>
        <v>77.359333333333339</v>
      </c>
      <c r="R144" s="126">
        <f t="shared" si="55"/>
        <v>69</v>
      </c>
      <c r="S144" s="126">
        <f t="shared" si="56"/>
        <v>71.75</v>
      </c>
      <c r="T144" s="126">
        <f t="shared" si="57"/>
        <v>74.5</v>
      </c>
      <c r="U144" s="126">
        <f t="shared" si="58"/>
        <v>77.25</v>
      </c>
    </row>
    <row r="145" spans="1:21" ht="21" customHeight="1" x14ac:dyDescent="0.2">
      <c r="A145" s="34" t="s">
        <v>182</v>
      </c>
      <c r="B145" s="34" t="s">
        <v>368</v>
      </c>
      <c r="C145" s="35" t="s">
        <v>55</v>
      </c>
      <c r="D145" s="35" t="s">
        <v>398</v>
      </c>
      <c r="E145" s="35" t="s">
        <v>402</v>
      </c>
      <c r="F145" s="35" t="s">
        <v>412</v>
      </c>
      <c r="G145" s="121">
        <v>15</v>
      </c>
      <c r="H145" s="122">
        <f>VLOOKUP($C145,'Raw Cost'!$A$1:$B$483,2,FALSE)/G145</f>
        <v>2.3333333333333335</v>
      </c>
      <c r="I145" s="122">
        <f t="shared" si="50"/>
        <v>0.14583333333333334</v>
      </c>
      <c r="J145" s="123">
        <v>10</v>
      </c>
      <c r="K145" s="123">
        <v>0.25</v>
      </c>
      <c r="L145" s="124">
        <f>VLOOKUP($F145,'Packaging Cost'!$A$1:$F$43,6,FALSE)</f>
        <v>3.0100000000000002</v>
      </c>
      <c r="M145" s="125">
        <f>IF($E145="Snakpak",(($J145*H145)+($K145*'Labor Cost'!$A$2)+L145)+2.25,($J145*H145)+($K145*'Labor Cost'!$A$2)+L145+1)</f>
        <v>32.843333333333334</v>
      </c>
      <c r="N145" s="126">
        <f t="shared" si="51"/>
        <v>41.054166666666667</v>
      </c>
      <c r="O145" s="126">
        <f t="shared" si="52"/>
        <v>42.696333333333335</v>
      </c>
      <c r="P145" s="126">
        <f t="shared" si="53"/>
        <v>44.338500000000003</v>
      </c>
      <c r="Q145" s="126">
        <f t="shared" si="54"/>
        <v>45.980666666666664</v>
      </c>
      <c r="R145" s="126">
        <f t="shared" si="55"/>
        <v>41</v>
      </c>
      <c r="S145" s="126">
        <f t="shared" si="56"/>
        <v>42.75</v>
      </c>
      <c r="T145" s="126">
        <f t="shared" si="57"/>
        <v>44.25</v>
      </c>
      <c r="U145" s="126">
        <f t="shared" si="58"/>
        <v>46</v>
      </c>
    </row>
    <row r="146" spans="1:21" ht="21" customHeight="1" x14ac:dyDescent="0.2">
      <c r="A146" s="34" t="s">
        <v>183</v>
      </c>
      <c r="B146" s="34" t="s">
        <v>369</v>
      </c>
      <c r="C146" s="35" t="s">
        <v>55</v>
      </c>
      <c r="D146" s="35" t="s">
        <v>398</v>
      </c>
      <c r="E146" s="35" t="s">
        <v>402</v>
      </c>
      <c r="F146" s="35" t="s">
        <v>387</v>
      </c>
      <c r="G146" s="121">
        <v>15</v>
      </c>
      <c r="H146" s="122">
        <f>VLOOKUP($C146,'Raw Cost'!$A$1:$B$483,2,FALSE)/G146</f>
        <v>2.3333333333333335</v>
      </c>
      <c r="I146" s="122">
        <f t="shared" si="50"/>
        <v>0.14583333333333334</v>
      </c>
      <c r="J146" s="123">
        <v>10</v>
      </c>
      <c r="K146" s="123">
        <v>0.25</v>
      </c>
      <c r="L146" s="124">
        <f>VLOOKUP($F146,'Packaging Cost'!$A$1:$F$43,6,FALSE)</f>
        <v>0.82</v>
      </c>
      <c r="M146" s="125">
        <f>IF($E146="Snakpak",(($J146*H146)+($K146*'Labor Cost'!$A$2)+L146)+2.25,($J146*H146)+($K146*'Labor Cost'!$A$2)+L146+1)</f>
        <v>30.653333333333336</v>
      </c>
      <c r="N146" s="126">
        <f t="shared" si="51"/>
        <v>38.31666666666667</v>
      </c>
      <c r="O146" s="126">
        <f t="shared" si="52"/>
        <v>39.849333333333341</v>
      </c>
      <c r="P146" s="126">
        <f t="shared" si="53"/>
        <v>41.382000000000005</v>
      </c>
      <c r="Q146" s="126">
        <f t="shared" si="54"/>
        <v>42.914666666666669</v>
      </c>
      <c r="R146" s="126">
        <f t="shared" si="55"/>
        <v>38.25</v>
      </c>
      <c r="S146" s="126">
        <f t="shared" si="56"/>
        <v>39.75</v>
      </c>
      <c r="T146" s="126">
        <f t="shared" si="57"/>
        <v>41.5</v>
      </c>
      <c r="U146" s="126">
        <f t="shared" si="58"/>
        <v>43</v>
      </c>
    </row>
    <row r="147" spans="1:21" ht="21" customHeight="1" x14ac:dyDescent="0.2">
      <c r="A147" s="34" t="s">
        <v>372</v>
      </c>
      <c r="B147" s="34" t="s">
        <v>371</v>
      </c>
      <c r="C147" s="35" t="s">
        <v>55</v>
      </c>
      <c r="D147" s="35" t="s">
        <v>398</v>
      </c>
      <c r="E147" s="35" t="s">
        <v>402</v>
      </c>
      <c r="F147" s="35" t="s">
        <v>388</v>
      </c>
      <c r="G147" s="121">
        <v>15</v>
      </c>
      <c r="H147" s="122">
        <f>VLOOKUP($C147,'Raw Cost'!$A$1:$B$483,2,FALSE)/G147</f>
        <v>2.3333333333333335</v>
      </c>
      <c r="I147" s="122">
        <f t="shared" si="50"/>
        <v>0.14583333333333334</v>
      </c>
      <c r="J147" s="123">
        <v>5</v>
      </c>
      <c r="K147" s="123">
        <v>0.2</v>
      </c>
      <c r="L147" s="124">
        <f>VLOOKUP($F147,'Packaging Cost'!$A$1:$F$43,6,FALSE)</f>
        <v>0.53</v>
      </c>
      <c r="M147" s="125">
        <f>IF($E147="Snakpak",(($J147*H147)+($K147*'Labor Cost'!$A$2)+L147)+2.25,($J147*H147)+($K147*'Labor Cost'!$A$2)+L147+1)</f>
        <v>17.596666666666671</v>
      </c>
      <c r="N147" s="126">
        <f t="shared" si="51"/>
        <v>21.995833333333337</v>
      </c>
      <c r="O147" s="126">
        <f t="shared" si="52"/>
        <v>22.875666666666675</v>
      </c>
      <c r="P147" s="126">
        <f t="shared" si="53"/>
        <v>23.755500000000008</v>
      </c>
      <c r="Q147" s="126">
        <f t="shared" si="54"/>
        <v>24.635333333333339</v>
      </c>
      <c r="R147" s="126">
        <f t="shared" si="55"/>
        <v>22</v>
      </c>
      <c r="S147" s="126">
        <f t="shared" si="56"/>
        <v>23</v>
      </c>
      <c r="T147" s="126">
        <f t="shared" si="57"/>
        <v>23.75</v>
      </c>
      <c r="U147" s="126">
        <f t="shared" si="58"/>
        <v>24.75</v>
      </c>
    </row>
    <row r="148" spans="1:21" ht="21" customHeight="1" x14ac:dyDescent="0.2">
      <c r="A148" s="34" t="s">
        <v>179</v>
      </c>
      <c r="B148" s="34" t="s">
        <v>365</v>
      </c>
      <c r="C148" s="35" t="s">
        <v>55</v>
      </c>
      <c r="D148" s="35" t="s">
        <v>398</v>
      </c>
      <c r="E148" s="35" t="s">
        <v>400</v>
      </c>
      <c r="F148" s="35" t="s">
        <v>416</v>
      </c>
      <c r="G148" s="121">
        <v>17</v>
      </c>
      <c r="H148" s="122">
        <f>VLOOKUP($C148,'Raw Cost'!$A$1:$B$483,2,FALSE)/G148</f>
        <v>2.0588235294117645</v>
      </c>
      <c r="I148" s="122">
        <f t="shared" si="50"/>
        <v>0.12867647058823528</v>
      </c>
      <c r="J148" s="123">
        <v>6.25</v>
      </c>
      <c r="K148" s="123">
        <v>0.3</v>
      </c>
      <c r="L148" s="124">
        <f>VLOOKUP($F148,'Packaging Cost'!$A$1:$F$43,6,FALSE)</f>
        <v>2.4900000000000002</v>
      </c>
      <c r="M148" s="125">
        <f>IF($E148="Snakpak",(($J148*H148)+($K148*'Labor Cost'!$A$2)+L148)+2.25,($J148*H148)+($K148*'Labor Cost'!$A$2)+L148+1)</f>
        <v>24.207647058823532</v>
      </c>
      <c r="N148" s="126">
        <f t="shared" si="51"/>
        <v>30.259558823529417</v>
      </c>
      <c r="O148" s="126">
        <f t="shared" si="52"/>
        <v>31.469941176470595</v>
      </c>
      <c r="P148" s="126">
        <f t="shared" si="53"/>
        <v>32.680323529411773</v>
      </c>
      <c r="Q148" s="126">
        <f t="shared" si="54"/>
        <v>33.89070588235294</v>
      </c>
      <c r="R148" s="126">
        <f t="shared" si="55"/>
        <v>30.25</v>
      </c>
      <c r="S148" s="126">
        <f t="shared" si="56"/>
        <v>31.5</v>
      </c>
      <c r="T148" s="126">
        <f t="shared" si="57"/>
        <v>32.75</v>
      </c>
      <c r="U148" s="126">
        <f t="shared" si="58"/>
        <v>34</v>
      </c>
    </row>
    <row r="149" spans="1:21" ht="21" customHeight="1" x14ac:dyDescent="0.2">
      <c r="A149" s="128"/>
      <c r="B149" s="128"/>
      <c r="C149" s="128"/>
      <c r="D149" s="128"/>
      <c r="E149" s="128"/>
      <c r="F149" s="128"/>
      <c r="G149" s="129"/>
      <c r="H149" s="130"/>
      <c r="I149" s="130"/>
      <c r="J149" s="131"/>
      <c r="K149" s="131"/>
      <c r="L149" s="132"/>
      <c r="M149" s="129"/>
      <c r="N149" s="131"/>
      <c r="O149" s="131"/>
      <c r="P149" s="131"/>
      <c r="Q149" s="131"/>
      <c r="R149" s="131"/>
      <c r="S149" s="131"/>
      <c r="T149" s="131"/>
    </row>
    <row r="150" spans="1:21" ht="21" customHeight="1" x14ac:dyDescent="0.2">
      <c r="A150" s="133" t="s">
        <v>578</v>
      </c>
      <c r="B150" s="128"/>
      <c r="C150" s="128"/>
      <c r="D150" s="128"/>
      <c r="E150" s="128"/>
      <c r="F150" s="128"/>
      <c r="G150" s="129"/>
      <c r="H150" s="130"/>
      <c r="I150" s="130"/>
      <c r="J150" s="131"/>
      <c r="K150" s="131"/>
      <c r="L150" s="132"/>
      <c r="M150" s="129"/>
      <c r="N150" s="131"/>
      <c r="O150" s="131"/>
      <c r="P150" s="131"/>
      <c r="Q150" s="131"/>
      <c r="R150" s="131"/>
      <c r="S150" s="131"/>
      <c r="T150" s="131"/>
    </row>
    <row r="151" spans="1:21" ht="21" customHeight="1" x14ac:dyDescent="0.2">
      <c r="A151" s="34" t="s">
        <v>517</v>
      </c>
      <c r="B151" s="34" t="s">
        <v>188</v>
      </c>
      <c r="C151" s="120" t="s">
        <v>0</v>
      </c>
      <c r="D151" s="35" t="s">
        <v>398</v>
      </c>
      <c r="E151" s="35" t="s">
        <v>400</v>
      </c>
      <c r="F151" s="35" t="s">
        <v>417</v>
      </c>
      <c r="G151" s="121">
        <v>28</v>
      </c>
      <c r="H151" s="122">
        <f>VLOOKUP($C151,'Raw Cost'!$A$1:$B$483,2,FALSE)/G151</f>
        <v>0.9642857142857143</v>
      </c>
      <c r="I151" s="122">
        <f t="shared" ref="I151:I183" si="59">H151/16</f>
        <v>6.0267857142857144E-2</v>
      </c>
      <c r="J151" s="123">
        <v>12.5</v>
      </c>
      <c r="K151" s="123">
        <v>0.25</v>
      </c>
      <c r="L151" s="124">
        <f>VLOOKUP($F151,'Packaging Cost'!$A$1:$F$43,6,FALSE)</f>
        <v>4.24</v>
      </c>
      <c r="M151" s="125">
        <f>IF($E151="Snakpak",(($J151*H151)+($K151*'Labor Cost'!$A$2)+L151)+2.25,($J151*H151)+($K151*'Labor Cost'!$A$2)+L151+1)</f>
        <v>24.043571428571433</v>
      </c>
      <c r="N151" s="126">
        <f t="shared" ref="N151:N183" si="60">IF($D151="No",$M151*1.25,($M151*1.25)+14)</f>
        <v>30.054464285714289</v>
      </c>
      <c r="O151" s="126">
        <f t="shared" ref="O151:O183" si="61">IF($D151="No",$M151*1.3,($M151*1.3)+14)</f>
        <v>31.256642857142865</v>
      </c>
      <c r="P151" s="126">
        <f t="shared" ref="P151:P183" si="62">IF($D151="No",$M151*1.35,($M151*1.35)+14)</f>
        <v>32.458821428571433</v>
      </c>
      <c r="Q151" s="126">
        <f t="shared" ref="Q151:Q183" si="63">IF($D151="No",$M151*1.4,($M151*1.4)+14)</f>
        <v>33.661000000000001</v>
      </c>
      <c r="R151" s="126">
        <f t="shared" ref="R151:R183" si="64">MROUND(N151,0.25)</f>
        <v>30</v>
      </c>
      <c r="S151" s="126">
        <f t="shared" ref="S151:S183" si="65">MROUND(O151,0.25)</f>
        <v>31.25</v>
      </c>
      <c r="T151" s="126">
        <f t="shared" ref="T151:T183" si="66">MROUND(P151,0.25)</f>
        <v>32.5</v>
      </c>
      <c r="U151" s="126">
        <f t="shared" ref="U151:U183" si="67">MROUND(Q151,0.25)</f>
        <v>33.75</v>
      </c>
    </row>
    <row r="152" spans="1:21" ht="21" customHeight="1" x14ac:dyDescent="0.2">
      <c r="A152" s="34" t="s">
        <v>516</v>
      </c>
      <c r="B152" s="34" t="s">
        <v>189</v>
      </c>
      <c r="C152" s="120" t="s">
        <v>0</v>
      </c>
      <c r="D152" s="35" t="s">
        <v>398</v>
      </c>
      <c r="E152" s="35" t="s">
        <v>400</v>
      </c>
      <c r="F152" s="35" t="s">
        <v>416</v>
      </c>
      <c r="G152" s="121">
        <v>28</v>
      </c>
      <c r="H152" s="122">
        <f>VLOOKUP($C152,'Raw Cost'!$A$1:$B$483,2,FALSE)/G152</f>
        <v>0.9642857142857143</v>
      </c>
      <c r="I152" s="122">
        <f t="shared" si="59"/>
        <v>6.0267857142857144E-2</v>
      </c>
      <c r="J152" s="123">
        <v>6.25</v>
      </c>
      <c r="K152" s="123">
        <v>0.25</v>
      </c>
      <c r="L152" s="124">
        <f>VLOOKUP($F152,'Packaging Cost'!$A$1:$F$43,6,FALSE)</f>
        <v>2.4900000000000002</v>
      </c>
      <c r="M152" s="125">
        <f>IF($E152="Snakpak",(($J152*H152)+($K152*'Labor Cost'!$A$2)+L152)+2.25,($J152*H152)+($K152*'Labor Cost'!$A$2)+L152+1)</f>
        <v>16.266785714285717</v>
      </c>
      <c r="N152" s="126">
        <f t="shared" si="60"/>
        <v>20.333482142857147</v>
      </c>
      <c r="O152" s="126">
        <f t="shared" si="61"/>
        <v>21.146821428571432</v>
      </c>
      <c r="P152" s="126">
        <f t="shared" si="62"/>
        <v>21.96016071428572</v>
      </c>
      <c r="Q152" s="126">
        <f t="shared" si="63"/>
        <v>22.773500000000002</v>
      </c>
      <c r="R152" s="126">
        <f t="shared" si="64"/>
        <v>20.25</v>
      </c>
      <c r="S152" s="126">
        <f t="shared" si="65"/>
        <v>21.25</v>
      </c>
      <c r="T152" s="126">
        <f t="shared" si="66"/>
        <v>22</v>
      </c>
      <c r="U152" s="126">
        <f t="shared" si="67"/>
        <v>22.75</v>
      </c>
    </row>
    <row r="153" spans="1:21" ht="21" customHeight="1" x14ac:dyDescent="0.2">
      <c r="A153" s="34" t="s">
        <v>515</v>
      </c>
      <c r="B153" s="34" t="s">
        <v>186</v>
      </c>
      <c r="C153" s="35" t="s">
        <v>1</v>
      </c>
      <c r="D153" s="120" t="s">
        <v>398</v>
      </c>
      <c r="E153" s="35" t="s">
        <v>400</v>
      </c>
      <c r="F153" s="35" t="s">
        <v>417</v>
      </c>
      <c r="G153" s="121">
        <v>28</v>
      </c>
      <c r="H153" s="122">
        <f>VLOOKUP($C153,'Raw Cost'!$A$1:$B$483,2,FALSE)/G153</f>
        <v>0.8571428571428571</v>
      </c>
      <c r="I153" s="122">
        <f t="shared" si="59"/>
        <v>5.3571428571428568E-2</v>
      </c>
      <c r="J153" s="123">
        <v>12.5</v>
      </c>
      <c r="K153" s="123">
        <v>0.25</v>
      </c>
      <c r="L153" s="124">
        <f>VLOOKUP($F153,'Packaging Cost'!$A$1:$F$43,6,FALSE)</f>
        <v>4.24</v>
      </c>
      <c r="M153" s="125">
        <f>IF($E153="Snakpak",(($J153*H153)+($K153*'Labor Cost'!$A$2)+L153)+2.25,($J153*H153)+($K153*'Labor Cost'!$A$2)+L153+1)</f>
        <v>22.704285714285717</v>
      </c>
      <c r="N153" s="126">
        <f t="shared" si="60"/>
        <v>28.380357142857147</v>
      </c>
      <c r="O153" s="126">
        <f t="shared" si="61"/>
        <v>29.515571428571434</v>
      </c>
      <c r="P153" s="126">
        <f t="shared" si="62"/>
        <v>30.650785714285721</v>
      </c>
      <c r="Q153" s="126">
        <f t="shared" si="63"/>
        <v>31.786000000000001</v>
      </c>
      <c r="R153" s="126">
        <f t="shared" si="64"/>
        <v>28.5</v>
      </c>
      <c r="S153" s="126">
        <f t="shared" si="65"/>
        <v>29.5</v>
      </c>
      <c r="T153" s="126">
        <f t="shared" si="66"/>
        <v>30.75</v>
      </c>
      <c r="U153" s="126">
        <f t="shared" si="67"/>
        <v>31.75</v>
      </c>
    </row>
    <row r="154" spans="1:21" ht="21" customHeight="1" x14ac:dyDescent="0.2">
      <c r="A154" s="34" t="s">
        <v>514</v>
      </c>
      <c r="B154" s="34" t="s">
        <v>187</v>
      </c>
      <c r="C154" s="35" t="s">
        <v>1</v>
      </c>
      <c r="D154" s="120" t="s">
        <v>398</v>
      </c>
      <c r="E154" s="35" t="s">
        <v>400</v>
      </c>
      <c r="F154" s="35" t="s">
        <v>416</v>
      </c>
      <c r="G154" s="121">
        <v>28</v>
      </c>
      <c r="H154" s="122">
        <f>VLOOKUP($C154,'Raw Cost'!$A$1:$B$483,2,FALSE)/G154</f>
        <v>0.8571428571428571</v>
      </c>
      <c r="I154" s="122">
        <f t="shared" si="59"/>
        <v>5.3571428571428568E-2</v>
      </c>
      <c r="J154" s="123">
        <v>6.25</v>
      </c>
      <c r="K154" s="123">
        <v>0.25</v>
      </c>
      <c r="L154" s="124">
        <f>VLOOKUP($F154,'Packaging Cost'!$A$1:$F$43,6,FALSE)</f>
        <v>2.4900000000000002</v>
      </c>
      <c r="M154" s="125">
        <f>IF($E154="Snakpak",(($J154*H154)+($K154*'Labor Cost'!$A$2)+L154)+2.25,($J154*H154)+($K154*'Labor Cost'!$A$2)+L154+1)</f>
        <v>15.597142857142858</v>
      </c>
      <c r="N154" s="126">
        <f t="shared" si="60"/>
        <v>19.496428571428574</v>
      </c>
      <c r="O154" s="126">
        <f t="shared" si="61"/>
        <v>20.276285714285716</v>
      </c>
      <c r="P154" s="126">
        <f t="shared" si="62"/>
        <v>21.056142857142859</v>
      </c>
      <c r="Q154" s="126">
        <f t="shared" si="63"/>
        <v>21.835999999999999</v>
      </c>
      <c r="R154" s="126">
        <f t="shared" si="64"/>
        <v>19.5</v>
      </c>
      <c r="S154" s="126">
        <f t="shared" si="65"/>
        <v>20.25</v>
      </c>
      <c r="T154" s="126">
        <f t="shared" si="66"/>
        <v>21</v>
      </c>
      <c r="U154" s="126">
        <f t="shared" si="67"/>
        <v>21.75</v>
      </c>
    </row>
    <row r="155" spans="1:21" ht="21" customHeight="1" x14ac:dyDescent="0.2">
      <c r="A155" s="34" t="s">
        <v>518</v>
      </c>
      <c r="B155" s="34" t="s">
        <v>474</v>
      </c>
      <c r="C155" s="35" t="s">
        <v>475</v>
      </c>
      <c r="D155" s="120" t="s">
        <v>398</v>
      </c>
      <c r="E155" s="35" t="s">
        <v>400</v>
      </c>
      <c r="F155" s="35" t="s">
        <v>416</v>
      </c>
      <c r="G155" s="121">
        <v>9</v>
      </c>
      <c r="H155" s="122">
        <f>VLOOKUP($C155,'Raw Cost'!$A$1:$B$483,2,FALSE)/G155</f>
        <v>2.8888888888888888</v>
      </c>
      <c r="I155" s="122">
        <f t="shared" si="59"/>
        <v>0.18055555555555555</v>
      </c>
      <c r="J155" s="123">
        <v>6.25</v>
      </c>
      <c r="K155" s="123">
        <v>0.09</v>
      </c>
      <c r="L155" s="124">
        <f>VLOOKUP($F155,'Packaging Cost'!$A$1:$F$43,6,FALSE)</f>
        <v>2.4900000000000002</v>
      </c>
      <c r="M155" s="125">
        <f>IF($E155="Snakpak",(($J155*H155)+($K155*'Labor Cost'!$A$2)+L155)+2.25,($J155*H155)+($K155*'Labor Cost'!$A$2)+L155+1)</f>
        <v>24.775555555555556</v>
      </c>
      <c r="N155" s="126">
        <f t="shared" si="60"/>
        <v>30.969444444444445</v>
      </c>
      <c r="O155" s="126">
        <f t="shared" si="61"/>
        <v>32.208222222222226</v>
      </c>
      <c r="P155" s="126">
        <f t="shared" si="62"/>
        <v>33.447000000000003</v>
      </c>
      <c r="Q155" s="126">
        <f t="shared" si="63"/>
        <v>34.685777777777773</v>
      </c>
      <c r="R155" s="126">
        <f t="shared" si="64"/>
        <v>31</v>
      </c>
      <c r="S155" s="126">
        <f t="shared" si="65"/>
        <v>32.25</v>
      </c>
      <c r="T155" s="126">
        <f t="shared" si="66"/>
        <v>33.5</v>
      </c>
      <c r="U155" s="126">
        <f t="shared" si="67"/>
        <v>34.75</v>
      </c>
    </row>
    <row r="156" spans="1:21" ht="21" customHeight="1" x14ac:dyDescent="0.2">
      <c r="A156" s="34" t="s">
        <v>71</v>
      </c>
      <c r="B156" s="34" t="s">
        <v>212</v>
      </c>
      <c r="C156" s="120" t="s">
        <v>457</v>
      </c>
      <c r="D156" s="120" t="s">
        <v>399</v>
      </c>
      <c r="E156" s="35" t="s">
        <v>400</v>
      </c>
      <c r="F156" s="35" t="s">
        <v>416</v>
      </c>
      <c r="G156" s="121">
        <v>20</v>
      </c>
      <c r="H156" s="122">
        <f>VLOOKUP($C156,'Raw Cost'!$A$1:$B$483,2,FALSE)/G156</f>
        <v>1.25</v>
      </c>
      <c r="I156" s="122">
        <f t="shared" si="59"/>
        <v>7.8125E-2</v>
      </c>
      <c r="J156" s="123">
        <v>6.25</v>
      </c>
      <c r="K156" s="123">
        <v>0.25</v>
      </c>
      <c r="L156" s="124">
        <f>VLOOKUP($F156,'Packaging Cost'!$A$1:$F$43,6,FALSE)</f>
        <v>2.4900000000000002</v>
      </c>
      <c r="M156" s="125">
        <f>IF($E156="Snakpak",(($J156*H156)+($K156*'Labor Cost'!$A$2)+L156)+2.25,($J156*H156)+($K156*'Labor Cost'!$A$2)+L156+1)</f>
        <v>18.052500000000002</v>
      </c>
      <c r="N156" s="126">
        <f t="shared" si="60"/>
        <v>36.565625000000004</v>
      </c>
      <c r="O156" s="126">
        <f t="shared" si="61"/>
        <v>37.468250000000005</v>
      </c>
      <c r="P156" s="126">
        <f t="shared" si="62"/>
        <v>38.370875000000005</v>
      </c>
      <c r="Q156" s="126">
        <f t="shared" si="63"/>
        <v>39.273499999999999</v>
      </c>
      <c r="R156" s="126">
        <f t="shared" si="64"/>
        <v>36.5</v>
      </c>
      <c r="S156" s="126">
        <f t="shared" si="65"/>
        <v>37.5</v>
      </c>
      <c r="T156" s="126">
        <f t="shared" si="66"/>
        <v>38.25</v>
      </c>
      <c r="U156" s="126">
        <f t="shared" si="67"/>
        <v>39.25</v>
      </c>
    </row>
    <row r="157" spans="1:21" ht="21" customHeight="1" x14ac:dyDescent="0.2">
      <c r="A157" s="34" t="s">
        <v>519</v>
      </c>
      <c r="B157" s="34" t="s">
        <v>210</v>
      </c>
      <c r="C157" s="120" t="s">
        <v>12</v>
      </c>
      <c r="D157" s="120" t="s">
        <v>398</v>
      </c>
      <c r="E157" s="35" t="s">
        <v>400</v>
      </c>
      <c r="F157" s="35" t="s">
        <v>417</v>
      </c>
      <c r="G157" s="121">
        <v>30</v>
      </c>
      <c r="H157" s="122">
        <f>VLOOKUP($C157,'Raw Cost'!$A$1:$B$483,2,FALSE)/G157</f>
        <v>1.0166666666666666</v>
      </c>
      <c r="I157" s="122">
        <f t="shared" si="59"/>
        <v>6.3541666666666663E-2</v>
      </c>
      <c r="J157" s="123">
        <v>12.5</v>
      </c>
      <c r="K157" s="123">
        <v>0.3</v>
      </c>
      <c r="L157" s="124">
        <f>VLOOKUP($F157,'Packaging Cost'!$A$1:$F$43,6,FALSE)</f>
        <v>4.24</v>
      </c>
      <c r="M157" s="125">
        <f>IF($E157="Snakpak",(($J157*H157)+($K157*'Labor Cost'!$A$2)+L157)+2.25,($J157*H157)+($K157*'Labor Cost'!$A$2)+L157+1)</f>
        <v>25.798333333333332</v>
      </c>
      <c r="N157" s="126">
        <f t="shared" si="60"/>
        <v>32.247916666666669</v>
      </c>
      <c r="O157" s="126">
        <f t="shared" si="61"/>
        <v>33.537833333333332</v>
      </c>
      <c r="P157" s="126">
        <f t="shared" si="62"/>
        <v>34.827750000000002</v>
      </c>
      <c r="Q157" s="126">
        <f t="shared" si="63"/>
        <v>36.117666666666665</v>
      </c>
      <c r="R157" s="126">
        <f t="shared" si="64"/>
        <v>32.25</v>
      </c>
      <c r="S157" s="126">
        <f t="shared" si="65"/>
        <v>33.5</v>
      </c>
      <c r="T157" s="126">
        <f t="shared" si="66"/>
        <v>34.75</v>
      </c>
      <c r="U157" s="126">
        <f t="shared" si="67"/>
        <v>36</v>
      </c>
    </row>
    <row r="158" spans="1:21" ht="21" customHeight="1" x14ac:dyDescent="0.2">
      <c r="A158" s="34" t="s">
        <v>520</v>
      </c>
      <c r="B158" s="34" t="s">
        <v>211</v>
      </c>
      <c r="C158" s="120" t="s">
        <v>12</v>
      </c>
      <c r="D158" s="120" t="s">
        <v>398</v>
      </c>
      <c r="E158" s="35" t="s">
        <v>400</v>
      </c>
      <c r="F158" s="35" t="s">
        <v>416</v>
      </c>
      <c r="G158" s="121">
        <v>30</v>
      </c>
      <c r="H158" s="122">
        <f>VLOOKUP($C158,'Raw Cost'!$A$1:$B$483,2,FALSE)/G158</f>
        <v>1.0166666666666666</v>
      </c>
      <c r="I158" s="122">
        <f t="shared" si="59"/>
        <v>6.3541666666666663E-2</v>
      </c>
      <c r="J158" s="123">
        <v>6.25</v>
      </c>
      <c r="K158" s="123">
        <v>0.25</v>
      </c>
      <c r="L158" s="124">
        <f>VLOOKUP($F158,'Packaging Cost'!$A$1:$F$43,6,FALSE)</f>
        <v>2.4900000000000002</v>
      </c>
      <c r="M158" s="125">
        <f>IF($E158="Snakpak",(($J158*H158)+($K158*'Labor Cost'!$A$2)+L158)+2.25,($J158*H158)+($K158*'Labor Cost'!$A$2)+L158+1)</f>
        <v>16.594166666666666</v>
      </c>
      <c r="N158" s="126">
        <f t="shared" si="60"/>
        <v>20.742708333333333</v>
      </c>
      <c r="O158" s="126">
        <f t="shared" si="61"/>
        <v>21.572416666666665</v>
      </c>
      <c r="P158" s="126">
        <f t="shared" si="62"/>
        <v>22.402125000000002</v>
      </c>
      <c r="Q158" s="126">
        <f t="shared" si="63"/>
        <v>23.231833333333331</v>
      </c>
      <c r="R158" s="126">
        <f t="shared" si="64"/>
        <v>20.75</v>
      </c>
      <c r="S158" s="126">
        <f t="shared" si="65"/>
        <v>21.5</v>
      </c>
      <c r="T158" s="126">
        <f t="shared" si="66"/>
        <v>22.5</v>
      </c>
      <c r="U158" s="126">
        <f t="shared" si="67"/>
        <v>23.25</v>
      </c>
    </row>
    <row r="159" spans="1:21" ht="21" customHeight="1" x14ac:dyDescent="0.2">
      <c r="A159" s="34" t="s">
        <v>477</v>
      </c>
      <c r="B159" s="34" t="s">
        <v>478</v>
      </c>
      <c r="C159" s="120" t="s">
        <v>476</v>
      </c>
      <c r="D159" s="120" t="s">
        <v>398</v>
      </c>
      <c r="E159" s="35" t="s">
        <v>400</v>
      </c>
      <c r="F159" s="35" t="s">
        <v>416</v>
      </c>
      <c r="G159" s="121">
        <v>4.25</v>
      </c>
      <c r="H159" s="122">
        <f>VLOOKUP($C159,'Raw Cost'!$A$1:$B$483,2,FALSE)/G159</f>
        <v>1.4352941176470588</v>
      </c>
      <c r="I159" s="122">
        <f t="shared" si="59"/>
        <v>8.9705882352941177E-2</v>
      </c>
      <c r="J159" s="123">
        <v>6.25</v>
      </c>
      <c r="K159" s="123">
        <v>0.25</v>
      </c>
      <c r="L159" s="124">
        <f>VLOOKUP($F159,'Packaging Cost'!$A$1:$F$43,6,FALSE)</f>
        <v>2.4900000000000002</v>
      </c>
      <c r="M159" s="125">
        <f>IF($E159="Snakpak",(($J159*H159)+($K159*'Labor Cost'!$A$2)+L159)+2.25,($J159*H159)+($K159*'Labor Cost'!$A$2)+L159+1)</f>
        <v>19.210588235294118</v>
      </c>
      <c r="N159" s="126">
        <f t="shared" si="60"/>
        <v>24.013235294117649</v>
      </c>
      <c r="O159" s="126">
        <f t="shared" si="61"/>
        <v>24.973764705882353</v>
      </c>
      <c r="P159" s="126">
        <f t="shared" si="62"/>
        <v>25.93429411764706</v>
      </c>
      <c r="Q159" s="126">
        <f t="shared" si="63"/>
        <v>26.894823529411763</v>
      </c>
      <c r="R159" s="126">
        <f t="shared" si="64"/>
        <v>24</v>
      </c>
      <c r="S159" s="126">
        <f t="shared" si="65"/>
        <v>25</v>
      </c>
      <c r="T159" s="126">
        <f t="shared" si="66"/>
        <v>26</v>
      </c>
      <c r="U159" s="126">
        <f t="shared" si="67"/>
        <v>27</v>
      </c>
    </row>
    <row r="160" spans="1:21" ht="21" customHeight="1" x14ac:dyDescent="0.2">
      <c r="A160" s="34" t="s">
        <v>526</v>
      </c>
      <c r="B160" s="34" t="s">
        <v>452</v>
      </c>
      <c r="C160" s="35" t="s">
        <v>2</v>
      </c>
      <c r="D160" s="120" t="s">
        <v>398</v>
      </c>
      <c r="E160" s="35" t="s">
        <v>400</v>
      </c>
      <c r="F160" s="35" t="s">
        <v>416</v>
      </c>
      <c r="G160" s="121">
        <v>17</v>
      </c>
      <c r="H160" s="122">
        <f>VLOOKUP($C160,'Raw Cost'!$A$1:$B$483,2,FALSE)/G160</f>
        <v>0.82352941176470584</v>
      </c>
      <c r="I160" s="122">
        <f t="shared" si="59"/>
        <v>5.1470588235294115E-2</v>
      </c>
      <c r="J160" s="123">
        <v>6.25</v>
      </c>
      <c r="K160" s="123">
        <v>0.3</v>
      </c>
      <c r="L160" s="124">
        <f>VLOOKUP($F160,'Packaging Cost'!$A$1:$F$43,6,FALSE)</f>
        <v>2.4900000000000002</v>
      </c>
      <c r="M160" s="125">
        <f>IF($E160="Snakpak",(($J160*H160)+($K160*'Labor Cost'!$A$2)+L160)+2.25,($J160*H160)+($K160*'Labor Cost'!$A$2)+L160+1)</f>
        <v>16.487058823529409</v>
      </c>
      <c r="N160" s="126">
        <f t="shared" si="60"/>
        <v>20.608823529411762</v>
      </c>
      <c r="O160" s="126">
        <f t="shared" si="61"/>
        <v>21.433176470588233</v>
      </c>
      <c r="P160" s="126">
        <f t="shared" si="62"/>
        <v>22.257529411764704</v>
      </c>
      <c r="Q160" s="126">
        <f t="shared" si="63"/>
        <v>23.081882352941172</v>
      </c>
      <c r="R160" s="126">
        <f t="shared" si="64"/>
        <v>20.5</v>
      </c>
      <c r="S160" s="126">
        <f t="shared" si="65"/>
        <v>21.5</v>
      </c>
      <c r="T160" s="126">
        <f t="shared" si="66"/>
        <v>22.25</v>
      </c>
      <c r="U160" s="126">
        <f t="shared" si="67"/>
        <v>23</v>
      </c>
    </row>
    <row r="161" spans="1:21" ht="21" customHeight="1" x14ac:dyDescent="0.2">
      <c r="A161" s="34" t="s">
        <v>527</v>
      </c>
      <c r="B161" s="34" t="s">
        <v>439</v>
      </c>
      <c r="C161" s="35" t="s">
        <v>459</v>
      </c>
      <c r="D161" s="35" t="s">
        <v>398</v>
      </c>
      <c r="E161" s="35" t="s">
        <v>400</v>
      </c>
      <c r="F161" s="35" t="s">
        <v>416</v>
      </c>
      <c r="G161" s="121">
        <v>38</v>
      </c>
      <c r="H161" s="122">
        <f>VLOOKUP($C161,'Raw Cost'!$A$1:$B$483,2,FALSE)/G161</f>
        <v>1.7105263157894737</v>
      </c>
      <c r="I161" s="122">
        <f t="shared" si="59"/>
        <v>0.1069078947368421</v>
      </c>
      <c r="J161" s="123">
        <v>11</v>
      </c>
      <c r="K161" s="123">
        <v>0.25</v>
      </c>
      <c r="L161" s="124">
        <f>VLOOKUP($F161,'Packaging Cost'!$A$1:$F$43,6,FALSE)</f>
        <v>2.4900000000000002</v>
      </c>
      <c r="M161" s="125">
        <f>IF($E161="Snakpak",(($J161*H161)+($K161*'Labor Cost'!$A$2)+L161)+2.25,($J161*H161)+($K161*'Labor Cost'!$A$2)+L161+1)</f>
        <v>29.055789473684207</v>
      </c>
      <c r="N161" s="126">
        <f t="shared" si="60"/>
        <v>36.319736842105257</v>
      </c>
      <c r="O161" s="126">
        <f t="shared" si="61"/>
        <v>37.77252631578947</v>
      </c>
      <c r="P161" s="126">
        <f t="shared" si="62"/>
        <v>39.225315789473683</v>
      </c>
      <c r="Q161" s="126">
        <f t="shared" si="63"/>
        <v>40.678105263157889</v>
      </c>
      <c r="R161" s="126">
        <f t="shared" si="64"/>
        <v>36.25</v>
      </c>
      <c r="S161" s="126">
        <f t="shared" si="65"/>
        <v>37.75</v>
      </c>
      <c r="T161" s="126">
        <f t="shared" si="66"/>
        <v>39.25</v>
      </c>
      <c r="U161" s="126">
        <f t="shared" si="67"/>
        <v>40.75</v>
      </c>
    </row>
    <row r="162" spans="1:21" ht="21" customHeight="1" x14ac:dyDescent="0.2">
      <c r="A162" s="34" t="s">
        <v>528</v>
      </c>
      <c r="B162" s="34" t="s">
        <v>190</v>
      </c>
      <c r="C162" s="120" t="s">
        <v>411</v>
      </c>
      <c r="D162" s="35" t="s">
        <v>398</v>
      </c>
      <c r="E162" s="35" t="s">
        <v>400</v>
      </c>
      <c r="F162" s="35" t="s">
        <v>416</v>
      </c>
      <c r="G162" s="121">
        <v>9</v>
      </c>
      <c r="H162" s="122">
        <f>VLOOKUP($C162,'Raw Cost'!$A$1:$B$483,2,FALSE)/G162</f>
        <v>2.7777777777777777</v>
      </c>
      <c r="I162" s="122">
        <f t="shared" si="59"/>
        <v>0.1736111111111111</v>
      </c>
      <c r="J162" s="123">
        <v>6.25</v>
      </c>
      <c r="K162" s="123">
        <v>0.25</v>
      </c>
      <c r="L162" s="124">
        <f>VLOOKUP($F162,'Packaging Cost'!$A$1:$F$43,6,FALSE)</f>
        <v>2.4900000000000002</v>
      </c>
      <c r="M162" s="125">
        <f>IF($E162="Snakpak",(($J162*H162)+($K162*'Labor Cost'!$A$2)+L162)+2.25,($J162*H162)+($K162*'Labor Cost'!$A$2)+L162+1)</f>
        <v>27.601111111111109</v>
      </c>
      <c r="N162" s="126">
        <f t="shared" si="60"/>
        <v>34.501388888888883</v>
      </c>
      <c r="O162" s="126">
        <f t="shared" si="61"/>
        <v>35.88144444444444</v>
      </c>
      <c r="P162" s="126">
        <f t="shared" si="62"/>
        <v>37.261499999999998</v>
      </c>
      <c r="Q162" s="126">
        <f t="shared" si="63"/>
        <v>38.641555555555549</v>
      </c>
      <c r="R162" s="126">
        <f t="shared" si="64"/>
        <v>34.5</v>
      </c>
      <c r="S162" s="126">
        <f t="shared" si="65"/>
        <v>36</v>
      </c>
      <c r="T162" s="126">
        <f t="shared" si="66"/>
        <v>37.25</v>
      </c>
      <c r="U162" s="126">
        <f t="shared" si="67"/>
        <v>38.75</v>
      </c>
    </row>
    <row r="163" spans="1:21" ht="21" customHeight="1" x14ac:dyDescent="0.2">
      <c r="A163" s="34" t="s">
        <v>529</v>
      </c>
      <c r="B163" s="34" t="s">
        <v>193</v>
      </c>
      <c r="C163" s="120" t="s">
        <v>3</v>
      </c>
      <c r="D163" s="35" t="s">
        <v>398</v>
      </c>
      <c r="E163" s="35" t="s">
        <v>400</v>
      </c>
      <c r="F163" s="35" t="s">
        <v>416</v>
      </c>
      <c r="G163" s="121">
        <v>18</v>
      </c>
      <c r="H163" s="122">
        <f>VLOOKUP($C163,'Raw Cost'!$A$1:$B$483,2,FALSE)/G163</f>
        <v>1.8888888888888888</v>
      </c>
      <c r="I163" s="122">
        <f t="shared" si="59"/>
        <v>0.11805555555555555</v>
      </c>
      <c r="J163" s="123">
        <v>6.25</v>
      </c>
      <c r="K163" s="123">
        <v>0.25</v>
      </c>
      <c r="L163" s="124">
        <f>VLOOKUP($F163,'Packaging Cost'!$A$1:$F$43,6,FALSE)</f>
        <v>2.4900000000000002</v>
      </c>
      <c r="M163" s="125">
        <f>IF($E163="Snakpak",(($J163*H163)+($K163*'Labor Cost'!$A$2)+L163)+2.25,($J163*H163)+($K163*'Labor Cost'!$A$2)+L163+1)</f>
        <v>22.045555555555559</v>
      </c>
      <c r="N163" s="126">
        <f t="shared" si="60"/>
        <v>27.556944444444447</v>
      </c>
      <c r="O163" s="126">
        <f t="shared" si="61"/>
        <v>28.659222222222226</v>
      </c>
      <c r="P163" s="126">
        <f t="shared" si="62"/>
        <v>29.761500000000005</v>
      </c>
      <c r="Q163" s="126">
        <f t="shared" si="63"/>
        <v>30.863777777777781</v>
      </c>
      <c r="R163" s="126">
        <f t="shared" si="64"/>
        <v>27.5</v>
      </c>
      <c r="S163" s="126">
        <f t="shared" si="65"/>
        <v>28.75</v>
      </c>
      <c r="T163" s="126">
        <f t="shared" si="66"/>
        <v>29.75</v>
      </c>
      <c r="U163" s="126">
        <f t="shared" si="67"/>
        <v>30.75</v>
      </c>
    </row>
    <row r="164" spans="1:21" ht="21" customHeight="1" x14ac:dyDescent="0.2">
      <c r="A164" s="34" t="s">
        <v>936</v>
      </c>
      <c r="B164" s="34" t="s">
        <v>193</v>
      </c>
      <c r="C164" s="120" t="s">
        <v>3</v>
      </c>
      <c r="D164" s="35" t="s">
        <v>398</v>
      </c>
      <c r="E164" s="35" t="s">
        <v>400</v>
      </c>
      <c r="F164" s="35" t="s">
        <v>416</v>
      </c>
      <c r="G164" s="121">
        <v>18</v>
      </c>
      <c r="H164" s="122">
        <f>VLOOKUP($C164,'Raw Cost'!$A$1:$B$483,2,FALSE)/G164</f>
        <v>1.8888888888888888</v>
      </c>
      <c r="I164" s="122">
        <f t="shared" ref="I164" si="68">H164/16</f>
        <v>0.11805555555555555</v>
      </c>
      <c r="J164" s="123">
        <v>12.5</v>
      </c>
      <c r="K164" s="123">
        <v>0.25</v>
      </c>
      <c r="L164" s="124">
        <f>VLOOKUP($F164,'Packaging Cost'!$A$1:$F$43,6,FALSE)</f>
        <v>2.4900000000000002</v>
      </c>
      <c r="M164" s="125">
        <f>IF($E164="Snakpak",(($J164*H164)+($K164*'Labor Cost'!$A$2)+L164)+2.25,($J164*H164)+($K164*'Labor Cost'!$A$2)+L164+1)</f>
        <v>33.851111111111109</v>
      </c>
      <c r="N164" s="126">
        <f t="shared" si="60"/>
        <v>42.313888888888883</v>
      </c>
      <c r="O164" s="126">
        <f t="shared" si="61"/>
        <v>44.00644444444444</v>
      </c>
      <c r="P164" s="126">
        <f t="shared" si="62"/>
        <v>45.698999999999998</v>
      </c>
      <c r="Q164" s="126">
        <f t="shared" si="63"/>
        <v>47.391555555555549</v>
      </c>
      <c r="R164" s="126">
        <f t="shared" ref="R164" si="69">MROUND(N164,0.25)</f>
        <v>42.25</v>
      </c>
      <c r="S164" s="126">
        <f t="shared" ref="S164" si="70">MROUND(O164,0.25)</f>
        <v>44</v>
      </c>
      <c r="T164" s="126">
        <f t="shared" ref="T164" si="71">MROUND(P164,0.25)</f>
        <v>45.75</v>
      </c>
      <c r="U164" s="126">
        <f t="shared" ref="U164" si="72">MROUND(Q164,0.25)</f>
        <v>47.5</v>
      </c>
    </row>
    <row r="165" spans="1:21" ht="21" customHeight="1" x14ac:dyDescent="0.2">
      <c r="A165" s="34" t="s">
        <v>530</v>
      </c>
      <c r="B165" s="34" t="s">
        <v>194</v>
      </c>
      <c r="C165" s="120" t="s">
        <v>3</v>
      </c>
      <c r="D165" s="120" t="s">
        <v>399</v>
      </c>
      <c r="E165" s="35" t="s">
        <v>400</v>
      </c>
      <c r="F165" s="35" t="s">
        <v>416</v>
      </c>
      <c r="G165" s="121">
        <v>18</v>
      </c>
      <c r="H165" s="122">
        <f>VLOOKUP($C165,'Raw Cost'!$A$1:$B$483,2,FALSE)/G165</f>
        <v>1.8888888888888888</v>
      </c>
      <c r="I165" s="122">
        <f t="shared" si="59"/>
        <v>0.11805555555555555</v>
      </c>
      <c r="J165" s="123">
        <v>6.25</v>
      </c>
      <c r="K165" s="123">
        <v>0.27</v>
      </c>
      <c r="L165" s="124">
        <f>VLOOKUP($F165,'Packaging Cost'!$A$1:$F$43,6,FALSE)</f>
        <v>2.4900000000000002</v>
      </c>
      <c r="M165" s="125">
        <f>IF($E165="Snakpak",(($J165*H165)+($K165*'Labor Cost'!$A$2)+L165)+2.25,($J165*H165)+($K165*'Labor Cost'!$A$2)+L165+1)</f>
        <v>22.485555555555557</v>
      </c>
      <c r="N165" s="126">
        <f t="shared" si="60"/>
        <v>42.106944444444444</v>
      </c>
      <c r="O165" s="126">
        <f t="shared" si="61"/>
        <v>43.231222222222229</v>
      </c>
      <c r="P165" s="126">
        <f t="shared" si="62"/>
        <v>44.355500000000006</v>
      </c>
      <c r="Q165" s="126">
        <f t="shared" si="63"/>
        <v>45.479777777777777</v>
      </c>
      <c r="R165" s="126">
        <f t="shared" si="64"/>
        <v>42</v>
      </c>
      <c r="S165" s="126">
        <f t="shared" si="65"/>
        <v>43.25</v>
      </c>
      <c r="T165" s="126">
        <f t="shared" si="66"/>
        <v>44.25</v>
      </c>
      <c r="U165" s="126">
        <f t="shared" si="67"/>
        <v>45.5</v>
      </c>
    </row>
    <row r="166" spans="1:21" ht="21" customHeight="1" x14ac:dyDescent="0.2">
      <c r="A166" s="34" t="s">
        <v>64</v>
      </c>
      <c r="B166" s="34" t="s">
        <v>201</v>
      </c>
      <c r="C166" s="120" t="s">
        <v>10</v>
      </c>
      <c r="D166" s="35" t="s">
        <v>398</v>
      </c>
      <c r="E166" s="35" t="s">
        <v>400</v>
      </c>
      <c r="F166" s="35" t="s">
        <v>416</v>
      </c>
      <c r="G166" s="121">
        <v>17</v>
      </c>
      <c r="H166" s="122">
        <f>VLOOKUP($C166,'Raw Cost'!$A$1:$B$483,2,FALSE)/G166</f>
        <v>1.2941176470588236</v>
      </c>
      <c r="I166" s="122">
        <f t="shared" si="59"/>
        <v>8.0882352941176475E-2</v>
      </c>
      <c r="J166" s="123">
        <v>8.44</v>
      </c>
      <c r="K166" s="123">
        <v>0.25</v>
      </c>
      <c r="L166" s="124">
        <f>VLOOKUP($F166,'Packaging Cost'!$A$1:$F$43,6,FALSE)</f>
        <v>2.4900000000000002</v>
      </c>
      <c r="M166" s="125">
        <f>IF($E166="Snakpak",(($J166*H166)+($K166*'Labor Cost'!$A$2)+L166)+2.25,($J166*H166)+($K166*'Labor Cost'!$A$2)+L166+1)</f>
        <v>21.162352941176472</v>
      </c>
      <c r="N166" s="126">
        <f t="shared" si="60"/>
        <v>26.452941176470588</v>
      </c>
      <c r="O166" s="126">
        <f t="shared" si="61"/>
        <v>27.511058823529414</v>
      </c>
      <c r="P166" s="126">
        <f t="shared" si="62"/>
        <v>28.569176470588239</v>
      </c>
      <c r="Q166" s="126">
        <f t="shared" si="63"/>
        <v>29.627294117647057</v>
      </c>
      <c r="R166" s="126">
        <f t="shared" si="64"/>
        <v>26.5</v>
      </c>
      <c r="S166" s="126">
        <f t="shared" si="65"/>
        <v>27.5</v>
      </c>
      <c r="T166" s="126">
        <f t="shared" si="66"/>
        <v>28.5</v>
      </c>
      <c r="U166" s="126">
        <f t="shared" si="67"/>
        <v>29.75</v>
      </c>
    </row>
    <row r="167" spans="1:21" ht="21" customHeight="1" x14ac:dyDescent="0.2">
      <c r="A167" s="34" t="s">
        <v>68</v>
      </c>
      <c r="B167" s="34" t="s">
        <v>205</v>
      </c>
      <c r="C167" s="120" t="s">
        <v>11</v>
      </c>
      <c r="D167" s="120" t="s">
        <v>398</v>
      </c>
      <c r="E167" s="35" t="s">
        <v>400</v>
      </c>
      <c r="F167" s="35" t="s">
        <v>416</v>
      </c>
      <c r="G167" s="121">
        <v>34</v>
      </c>
      <c r="H167" s="122">
        <f>VLOOKUP($C167,'Raw Cost'!$A$1:$B$483,2,FALSE)/G167</f>
        <v>0.82352941176470584</v>
      </c>
      <c r="I167" s="122">
        <f t="shared" si="59"/>
        <v>5.1470588235294115E-2</v>
      </c>
      <c r="J167" s="123">
        <v>6.25</v>
      </c>
      <c r="K167" s="123">
        <v>0.25</v>
      </c>
      <c r="L167" s="124">
        <f>VLOOKUP($F167,'Packaging Cost'!$A$1:$F$43,6,FALSE)</f>
        <v>2.4900000000000002</v>
      </c>
      <c r="M167" s="125">
        <f>IF($E167="Snakpak",(($J167*H167)+($K167*'Labor Cost'!$A$2)+L167)+2.25,($J167*H167)+($K167*'Labor Cost'!$A$2)+L167+1)</f>
        <v>15.387058823529411</v>
      </c>
      <c r="N167" s="126">
        <f t="shared" si="60"/>
        <v>19.233823529411765</v>
      </c>
      <c r="O167" s="126">
        <f t="shared" si="61"/>
        <v>20.003176470588237</v>
      </c>
      <c r="P167" s="126">
        <f t="shared" si="62"/>
        <v>20.772529411764708</v>
      </c>
      <c r="Q167" s="126">
        <f t="shared" si="63"/>
        <v>21.541882352941176</v>
      </c>
      <c r="R167" s="126">
        <f t="shared" si="64"/>
        <v>19.25</v>
      </c>
      <c r="S167" s="126">
        <f t="shared" si="65"/>
        <v>20</v>
      </c>
      <c r="T167" s="126">
        <f t="shared" si="66"/>
        <v>20.75</v>
      </c>
      <c r="U167" s="126">
        <f t="shared" si="67"/>
        <v>21.5</v>
      </c>
    </row>
    <row r="168" spans="1:21" ht="21" customHeight="1" x14ac:dyDescent="0.2">
      <c r="A168" s="34" t="s">
        <v>472</v>
      </c>
      <c r="B168" s="34" t="s">
        <v>211</v>
      </c>
      <c r="C168" s="120" t="s">
        <v>12</v>
      </c>
      <c r="D168" s="120" t="s">
        <v>398</v>
      </c>
      <c r="E168" s="35" t="s">
        <v>400</v>
      </c>
      <c r="F168" s="35" t="s">
        <v>416</v>
      </c>
      <c r="G168" s="121">
        <v>30</v>
      </c>
      <c r="H168" s="122">
        <f>VLOOKUP($C168,'Raw Cost'!$A$1:$B$483,2,FALSE)/G168</f>
        <v>1.0166666666666666</v>
      </c>
      <c r="I168" s="122">
        <f t="shared" si="59"/>
        <v>6.3541666666666663E-2</v>
      </c>
      <c r="J168" s="123">
        <v>6.25</v>
      </c>
      <c r="K168" s="123">
        <v>0.25</v>
      </c>
      <c r="L168" s="124">
        <f>VLOOKUP($F168,'Packaging Cost'!$A$1:$F$43,6,FALSE)</f>
        <v>2.4900000000000002</v>
      </c>
      <c r="M168" s="125">
        <f>IF($E168="Snakpak",(($J168*H168)+($K168*'Labor Cost'!$A$2)+L168)+2.25,($J168*H168)+($K168*'Labor Cost'!$A$2)+L168+1)</f>
        <v>16.594166666666666</v>
      </c>
      <c r="N168" s="126">
        <f t="shared" si="60"/>
        <v>20.742708333333333</v>
      </c>
      <c r="O168" s="126">
        <f t="shared" si="61"/>
        <v>21.572416666666665</v>
      </c>
      <c r="P168" s="126">
        <f t="shared" si="62"/>
        <v>22.402125000000002</v>
      </c>
      <c r="Q168" s="126">
        <f t="shared" si="63"/>
        <v>23.231833333333331</v>
      </c>
      <c r="R168" s="126">
        <f t="shared" si="64"/>
        <v>20.75</v>
      </c>
      <c r="S168" s="126">
        <f t="shared" si="65"/>
        <v>21.5</v>
      </c>
      <c r="T168" s="126">
        <f t="shared" si="66"/>
        <v>22.5</v>
      </c>
      <c r="U168" s="126">
        <f t="shared" si="67"/>
        <v>23.25</v>
      </c>
    </row>
    <row r="169" spans="1:21" ht="21" customHeight="1" x14ac:dyDescent="0.2">
      <c r="A169" s="34" t="s">
        <v>536</v>
      </c>
      <c r="B169" s="34" t="s">
        <v>216</v>
      </c>
      <c r="C169" s="120" t="s">
        <v>13</v>
      </c>
      <c r="D169" s="120" t="s">
        <v>398</v>
      </c>
      <c r="E169" s="35" t="s">
        <v>400</v>
      </c>
      <c r="F169" s="35" t="s">
        <v>416</v>
      </c>
      <c r="G169" s="121">
        <v>20</v>
      </c>
      <c r="H169" s="122">
        <f>VLOOKUP($C169,'Raw Cost'!$A$1:$B$483,2,FALSE)/G169</f>
        <v>1.25</v>
      </c>
      <c r="I169" s="122">
        <f t="shared" si="59"/>
        <v>7.8125E-2</v>
      </c>
      <c r="J169" s="123">
        <v>6.25</v>
      </c>
      <c r="K169" s="123">
        <v>0.25</v>
      </c>
      <c r="L169" s="124">
        <f>VLOOKUP($F169,'Packaging Cost'!$A$1:$F$43,6,FALSE)</f>
        <v>2.4900000000000002</v>
      </c>
      <c r="M169" s="125">
        <f>IF($E169="Snakpak",(($J169*H169)+($K169*'Labor Cost'!$A$2)+L169)+2.25,($J169*H169)+($K169*'Labor Cost'!$A$2)+L169+1)</f>
        <v>18.052500000000002</v>
      </c>
      <c r="N169" s="126">
        <f t="shared" si="60"/>
        <v>22.565625000000004</v>
      </c>
      <c r="O169" s="126">
        <f t="shared" si="61"/>
        <v>23.468250000000005</v>
      </c>
      <c r="P169" s="126">
        <f t="shared" si="62"/>
        <v>24.370875000000005</v>
      </c>
      <c r="Q169" s="126">
        <f t="shared" si="63"/>
        <v>25.273500000000002</v>
      </c>
      <c r="R169" s="126">
        <f t="shared" si="64"/>
        <v>22.5</v>
      </c>
      <c r="S169" s="126">
        <f t="shared" si="65"/>
        <v>23.5</v>
      </c>
      <c r="T169" s="126">
        <f t="shared" si="66"/>
        <v>24.25</v>
      </c>
      <c r="U169" s="126">
        <f t="shared" si="67"/>
        <v>25.25</v>
      </c>
    </row>
    <row r="170" spans="1:21" ht="21" customHeight="1" x14ac:dyDescent="0.2">
      <c r="A170" s="34" t="s">
        <v>537</v>
      </c>
      <c r="B170" s="34" t="s">
        <v>215</v>
      </c>
      <c r="C170" s="120" t="s">
        <v>13</v>
      </c>
      <c r="D170" s="120" t="s">
        <v>398</v>
      </c>
      <c r="E170" s="35" t="s">
        <v>400</v>
      </c>
      <c r="F170" s="35" t="s">
        <v>417</v>
      </c>
      <c r="G170" s="121">
        <v>20</v>
      </c>
      <c r="H170" s="122">
        <f>VLOOKUP($C170,'Raw Cost'!$A$1:$B$483,2,FALSE)/G170</f>
        <v>1.25</v>
      </c>
      <c r="I170" s="122">
        <f t="shared" si="59"/>
        <v>7.8125E-2</v>
      </c>
      <c r="J170" s="123">
        <v>12.5</v>
      </c>
      <c r="K170" s="123">
        <v>0.25</v>
      </c>
      <c r="L170" s="124">
        <f>VLOOKUP($F170,'Packaging Cost'!$A$1:$F$43,6,FALSE)</f>
        <v>4.24</v>
      </c>
      <c r="M170" s="125">
        <f>IF($E170="Snakpak",(($J170*H170)+($K170*'Labor Cost'!$A$2)+L170)+2.25,($J170*H170)+($K170*'Labor Cost'!$A$2)+L170+1)</f>
        <v>27.615000000000002</v>
      </c>
      <c r="N170" s="126">
        <f t="shared" si="60"/>
        <v>34.518750000000004</v>
      </c>
      <c r="O170" s="126">
        <f t="shared" si="61"/>
        <v>35.899500000000003</v>
      </c>
      <c r="P170" s="126">
        <f t="shared" si="62"/>
        <v>37.280250000000002</v>
      </c>
      <c r="Q170" s="126">
        <f t="shared" si="63"/>
        <v>38.661000000000001</v>
      </c>
      <c r="R170" s="126">
        <f t="shared" si="64"/>
        <v>34.5</v>
      </c>
      <c r="S170" s="126">
        <f t="shared" si="65"/>
        <v>36</v>
      </c>
      <c r="T170" s="126">
        <f t="shared" si="66"/>
        <v>37.25</v>
      </c>
      <c r="U170" s="126">
        <f t="shared" si="67"/>
        <v>38.75</v>
      </c>
    </row>
    <row r="171" spans="1:21" ht="21" customHeight="1" x14ac:dyDescent="0.2">
      <c r="A171" s="34" t="s">
        <v>538</v>
      </c>
      <c r="B171" s="34" t="s">
        <v>217</v>
      </c>
      <c r="C171" s="35" t="s">
        <v>13</v>
      </c>
      <c r="D171" s="35" t="s">
        <v>399</v>
      </c>
      <c r="E171" s="35" t="s">
        <v>400</v>
      </c>
      <c r="F171" s="35" t="s">
        <v>416</v>
      </c>
      <c r="G171" s="121">
        <v>18</v>
      </c>
      <c r="H171" s="122">
        <f>VLOOKUP($C171,'Raw Cost'!$A$1:$B$483,2,FALSE)/G171</f>
        <v>1.3888888888888888</v>
      </c>
      <c r="I171" s="122">
        <f t="shared" si="59"/>
        <v>8.6805555555555552E-2</v>
      </c>
      <c r="J171" s="123">
        <v>6.25</v>
      </c>
      <c r="K171" s="123">
        <v>0.25</v>
      </c>
      <c r="L171" s="124">
        <f>VLOOKUP($F171,'Packaging Cost'!$A$1:$F$43,6,FALSE)</f>
        <v>2.4900000000000002</v>
      </c>
      <c r="M171" s="125">
        <f>IF($E171="Snakpak",(($J171*H171)+($K171*'Labor Cost'!$A$2)+L171)+2.25,($J171*H171)+($K171*'Labor Cost'!$A$2)+L171+1)</f>
        <v>18.920555555555556</v>
      </c>
      <c r="N171" s="126">
        <f t="shared" si="60"/>
        <v>37.65069444444444</v>
      </c>
      <c r="O171" s="126">
        <f t="shared" si="61"/>
        <v>38.596722222222226</v>
      </c>
      <c r="P171" s="126">
        <f t="shared" si="62"/>
        <v>39.542749999999998</v>
      </c>
      <c r="Q171" s="126">
        <f t="shared" si="63"/>
        <v>40.488777777777777</v>
      </c>
      <c r="R171" s="126">
        <f t="shared" si="64"/>
        <v>37.75</v>
      </c>
      <c r="S171" s="126">
        <f t="shared" si="65"/>
        <v>38.5</v>
      </c>
      <c r="T171" s="126">
        <f t="shared" si="66"/>
        <v>39.5</v>
      </c>
      <c r="U171" s="126">
        <f t="shared" si="67"/>
        <v>40.5</v>
      </c>
    </row>
    <row r="172" spans="1:21" ht="21" customHeight="1" x14ac:dyDescent="0.2">
      <c r="A172" s="34" t="s">
        <v>539</v>
      </c>
      <c r="B172" s="34" t="s">
        <v>213</v>
      </c>
      <c r="C172" s="35" t="s">
        <v>11</v>
      </c>
      <c r="D172" s="35" t="s">
        <v>398</v>
      </c>
      <c r="E172" s="35" t="s">
        <v>400</v>
      </c>
      <c r="F172" s="35" t="s">
        <v>416</v>
      </c>
      <c r="G172" s="121">
        <v>32</v>
      </c>
      <c r="H172" s="122">
        <f>VLOOKUP($C172,'Raw Cost'!$A$1:$B$483,2,FALSE)/G172</f>
        <v>0.875</v>
      </c>
      <c r="I172" s="122">
        <f t="shared" si="59"/>
        <v>5.46875E-2</v>
      </c>
      <c r="J172" s="123">
        <v>6.25</v>
      </c>
      <c r="K172" s="123">
        <v>0.25</v>
      </c>
      <c r="L172" s="124">
        <f>VLOOKUP($F172,'Packaging Cost'!$A$1:$F$43,6,FALSE)</f>
        <v>2.4900000000000002</v>
      </c>
      <c r="M172" s="125">
        <f>IF($E172="Snakpak",(($J172*H172)+($K172*'Labor Cost'!$A$2)+L172)+2.25,($J172*H172)+($K172*'Labor Cost'!$A$2)+L172+1)</f>
        <v>15.70875</v>
      </c>
      <c r="N172" s="126">
        <f t="shared" si="60"/>
        <v>19.635937500000001</v>
      </c>
      <c r="O172" s="126">
        <f t="shared" si="61"/>
        <v>20.421375000000001</v>
      </c>
      <c r="P172" s="126">
        <f t="shared" si="62"/>
        <v>21.206812500000002</v>
      </c>
      <c r="Q172" s="126">
        <f t="shared" si="63"/>
        <v>21.992249999999999</v>
      </c>
      <c r="R172" s="126">
        <f t="shared" si="64"/>
        <v>19.75</v>
      </c>
      <c r="S172" s="126">
        <f t="shared" si="65"/>
        <v>20.5</v>
      </c>
      <c r="T172" s="126">
        <f t="shared" si="66"/>
        <v>21.25</v>
      </c>
      <c r="U172" s="126">
        <f t="shared" si="67"/>
        <v>22</v>
      </c>
    </row>
    <row r="173" spans="1:21" ht="21" customHeight="1" x14ac:dyDescent="0.2">
      <c r="A173" s="34" t="s">
        <v>540</v>
      </c>
      <c r="B173" s="34" t="s">
        <v>214</v>
      </c>
      <c r="C173" s="35" t="s">
        <v>11</v>
      </c>
      <c r="D173" s="35" t="s">
        <v>399</v>
      </c>
      <c r="E173" s="35" t="s">
        <v>400</v>
      </c>
      <c r="F173" s="35" t="s">
        <v>416</v>
      </c>
      <c r="G173" s="121">
        <v>30</v>
      </c>
      <c r="H173" s="122">
        <f>VLOOKUP($C173,'Raw Cost'!$A$1:$B$483,2,FALSE)/G173</f>
        <v>0.93333333333333335</v>
      </c>
      <c r="I173" s="122">
        <f t="shared" si="59"/>
        <v>5.8333333333333334E-2</v>
      </c>
      <c r="J173" s="123">
        <v>6.25</v>
      </c>
      <c r="K173" s="123">
        <v>0.25</v>
      </c>
      <c r="L173" s="124">
        <f>VLOOKUP($F173,'Packaging Cost'!$A$1:$F$43,6,FALSE)</f>
        <v>2.4900000000000002</v>
      </c>
      <c r="M173" s="125">
        <f>IF($E173="Snakpak",(($J173*H173)+($K173*'Labor Cost'!$A$2)+L173)+2.25,($J173*H173)+($K173*'Labor Cost'!$A$2)+L173+1)</f>
        <v>16.073333333333331</v>
      </c>
      <c r="N173" s="126">
        <f t="shared" si="60"/>
        <v>34.091666666666661</v>
      </c>
      <c r="O173" s="126">
        <f t="shared" si="61"/>
        <v>34.895333333333326</v>
      </c>
      <c r="P173" s="126">
        <f t="shared" si="62"/>
        <v>35.698999999999998</v>
      </c>
      <c r="Q173" s="126">
        <f t="shared" si="63"/>
        <v>36.502666666666663</v>
      </c>
      <c r="R173" s="126">
        <f t="shared" si="64"/>
        <v>34</v>
      </c>
      <c r="S173" s="126">
        <f t="shared" si="65"/>
        <v>35</v>
      </c>
      <c r="T173" s="126">
        <f t="shared" si="66"/>
        <v>35.75</v>
      </c>
      <c r="U173" s="126">
        <f t="shared" si="67"/>
        <v>36.5</v>
      </c>
    </row>
    <row r="174" spans="1:21" ht="21" customHeight="1" x14ac:dyDescent="0.2">
      <c r="A174" s="34" t="s">
        <v>541</v>
      </c>
      <c r="B174" s="34" t="s">
        <v>200</v>
      </c>
      <c r="C174" s="120" t="s">
        <v>14</v>
      </c>
      <c r="D174" s="120" t="s">
        <v>398</v>
      </c>
      <c r="E174" s="35" t="s">
        <v>400</v>
      </c>
      <c r="F174" s="35" t="s">
        <v>416</v>
      </c>
      <c r="G174" s="121">
        <v>16</v>
      </c>
      <c r="H174" s="122">
        <f>VLOOKUP($C174,'Raw Cost'!$A$1:$B$483,2,FALSE)/G174</f>
        <v>1.5625</v>
      </c>
      <c r="I174" s="122">
        <f t="shared" si="59"/>
        <v>9.765625E-2</v>
      </c>
      <c r="J174" s="123">
        <v>6.25</v>
      </c>
      <c r="K174" s="123">
        <v>0.25</v>
      </c>
      <c r="L174" s="124">
        <f>VLOOKUP($F174,'Packaging Cost'!$A$1:$F$43,6,FALSE)</f>
        <v>2.4900000000000002</v>
      </c>
      <c r="M174" s="125">
        <f>IF($E174="Snakpak",(($J174*H174)+($K174*'Labor Cost'!$A$2)+L174)+2.25,($J174*H174)+($K174*'Labor Cost'!$A$2)+L174+1)</f>
        <v>20.005625000000002</v>
      </c>
      <c r="N174" s="126">
        <f t="shared" si="60"/>
        <v>25.007031250000004</v>
      </c>
      <c r="O174" s="126">
        <f t="shared" si="61"/>
        <v>26.007312500000005</v>
      </c>
      <c r="P174" s="126">
        <f t="shared" si="62"/>
        <v>27.007593750000005</v>
      </c>
      <c r="Q174" s="126">
        <f t="shared" si="63"/>
        <v>28.007875000000002</v>
      </c>
      <c r="R174" s="126">
        <f t="shared" si="64"/>
        <v>25</v>
      </c>
      <c r="S174" s="126">
        <f t="shared" si="65"/>
        <v>26</v>
      </c>
      <c r="T174" s="126">
        <f t="shared" si="66"/>
        <v>27</v>
      </c>
      <c r="U174" s="126">
        <f t="shared" si="67"/>
        <v>28</v>
      </c>
    </row>
    <row r="175" spans="1:21" ht="21" customHeight="1" x14ac:dyDescent="0.2">
      <c r="A175" s="34" t="s">
        <v>542</v>
      </c>
      <c r="B175" s="34" t="s">
        <v>225</v>
      </c>
      <c r="C175" s="120" t="s">
        <v>14</v>
      </c>
      <c r="D175" s="120" t="s">
        <v>399</v>
      </c>
      <c r="E175" s="35" t="s">
        <v>400</v>
      </c>
      <c r="F175" s="35" t="s">
        <v>416</v>
      </c>
      <c r="G175" s="121">
        <v>16</v>
      </c>
      <c r="H175" s="122">
        <f>VLOOKUP($C175,'Raw Cost'!$A$1:$B$483,2,FALSE)/G175</f>
        <v>1.5625</v>
      </c>
      <c r="I175" s="122">
        <f t="shared" si="59"/>
        <v>9.765625E-2</v>
      </c>
      <c r="J175" s="123">
        <v>6.25</v>
      </c>
      <c r="K175" s="123">
        <v>0.28000000000000003</v>
      </c>
      <c r="L175" s="124">
        <f>VLOOKUP($F175,'Packaging Cost'!$A$1:$F$43,6,FALSE)</f>
        <v>2.4900000000000002</v>
      </c>
      <c r="M175" s="125">
        <f>IF($E175="Snakpak",(($J175*H175)+($K175*'Labor Cost'!$A$2)+L175)+2.25,($J175*H175)+($K175*'Labor Cost'!$A$2)+L175+1)</f>
        <v>20.665624999999999</v>
      </c>
      <c r="N175" s="126">
        <f t="shared" si="60"/>
        <v>39.83203125</v>
      </c>
      <c r="O175" s="126">
        <f t="shared" si="61"/>
        <v>40.865312500000002</v>
      </c>
      <c r="P175" s="126">
        <f t="shared" si="62"/>
        <v>41.898593750000003</v>
      </c>
      <c r="Q175" s="126">
        <f t="shared" si="63"/>
        <v>42.931874999999991</v>
      </c>
      <c r="R175" s="126">
        <f t="shared" si="64"/>
        <v>39.75</v>
      </c>
      <c r="S175" s="126">
        <f t="shared" si="65"/>
        <v>40.75</v>
      </c>
      <c r="T175" s="126">
        <f t="shared" si="66"/>
        <v>42</v>
      </c>
      <c r="U175" s="126">
        <f t="shared" si="67"/>
        <v>43</v>
      </c>
    </row>
    <row r="176" spans="1:21" ht="21" customHeight="1" x14ac:dyDescent="0.2">
      <c r="A176" s="34" t="s">
        <v>543</v>
      </c>
      <c r="B176" s="34" t="s">
        <v>220</v>
      </c>
      <c r="C176" s="120" t="s">
        <v>15</v>
      </c>
      <c r="D176" s="120" t="s">
        <v>398</v>
      </c>
      <c r="E176" s="35" t="s">
        <v>400</v>
      </c>
      <c r="F176" s="35" t="s">
        <v>416</v>
      </c>
      <c r="G176" s="121">
        <v>32</v>
      </c>
      <c r="H176" s="122">
        <f>VLOOKUP($C176,'Raw Cost'!$A$1:$B$483,2,FALSE)/G176</f>
        <v>0.96875</v>
      </c>
      <c r="I176" s="122">
        <f t="shared" si="59"/>
        <v>6.0546875E-2</v>
      </c>
      <c r="J176" s="123">
        <v>6.25</v>
      </c>
      <c r="K176" s="123">
        <v>0.27</v>
      </c>
      <c r="L176" s="124">
        <f>VLOOKUP($F176,'Packaging Cost'!$A$1:$F$43,6,FALSE)</f>
        <v>2.4900000000000002</v>
      </c>
      <c r="M176" s="125">
        <f>IF($E176="Snakpak",(($J176*H176)+($K176*'Labor Cost'!$A$2)+L176)+2.25,($J176*H176)+($K176*'Labor Cost'!$A$2)+L176+1)</f>
        <v>16.7346875</v>
      </c>
      <c r="N176" s="126">
        <f t="shared" si="60"/>
        <v>20.918359375000001</v>
      </c>
      <c r="O176" s="126">
        <f t="shared" si="61"/>
        <v>21.75509375</v>
      </c>
      <c r="P176" s="126">
        <f t="shared" si="62"/>
        <v>22.591828125000003</v>
      </c>
      <c r="Q176" s="126">
        <f t="shared" si="63"/>
        <v>23.428562499999998</v>
      </c>
      <c r="R176" s="126">
        <f t="shared" si="64"/>
        <v>21</v>
      </c>
      <c r="S176" s="126">
        <f t="shared" si="65"/>
        <v>21.75</v>
      </c>
      <c r="T176" s="126">
        <f t="shared" si="66"/>
        <v>22.5</v>
      </c>
      <c r="U176" s="126">
        <f t="shared" si="67"/>
        <v>23.5</v>
      </c>
    </row>
    <row r="177" spans="1:21" ht="21" customHeight="1" x14ac:dyDescent="0.2">
      <c r="A177" s="34" t="s">
        <v>544</v>
      </c>
      <c r="B177" s="34" t="s">
        <v>221</v>
      </c>
      <c r="C177" s="35" t="s">
        <v>15</v>
      </c>
      <c r="D177" s="35" t="s">
        <v>399</v>
      </c>
      <c r="E177" s="35" t="s">
        <v>400</v>
      </c>
      <c r="F177" s="35" t="s">
        <v>416</v>
      </c>
      <c r="G177" s="121">
        <v>32</v>
      </c>
      <c r="H177" s="122">
        <f>VLOOKUP($C177,'Raw Cost'!$A$1:$B$483,2,FALSE)/G177</f>
        <v>0.96875</v>
      </c>
      <c r="I177" s="122">
        <f t="shared" si="59"/>
        <v>6.0546875E-2</v>
      </c>
      <c r="J177" s="123">
        <v>6.25</v>
      </c>
      <c r="K177" s="123">
        <v>0.3</v>
      </c>
      <c r="L177" s="124">
        <f>VLOOKUP($F177,'Packaging Cost'!$A$1:$F$43,6,FALSE)</f>
        <v>2.4900000000000002</v>
      </c>
      <c r="M177" s="125">
        <f>IF($E177="Snakpak",(($J177*H177)+($K177*'Labor Cost'!$A$2)+L177)+2.25,($J177*H177)+($K177*'Labor Cost'!$A$2)+L177+1)</f>
        <v>17.3946875</v>
      </c>
      <c r="N177" s="126">
        <f t="shared" si="60"/>
        <v>35.743359374999997</v>
      </c>
      <c r="O177" s="126">
        <f t="shared" si="61"/>
        <v>36.613093750000004</v>
      </c>
      <c r="P177" s="126">
        <f t="shared" si="62"/>
        <v>37.482828124999997</v>
      </c>
      <c r="Q177" s="126">
        <f t="shared" si="63"/>
        <v>38.352562499999998</v>
      </c>
      <c r="R177" s="126">
        <f t="shared" si="64"/>
        <v>35.75</v>
      </c>
      <c r="S177" s="126">
        <f t="shared" si="65"/>
        <v>36.5</v>
      </c>
      <c r="T177" s="126">
        <f t="shared" si="66"/>
        <v>37.5</v>
      </c>
      <c r="U177" s="126">
        <f t="shared" si="67"/>
        <v>38.25</v>
      </c>
    </row>
    <row r="178" spans="1:21" ht="21" customHeight="1" x14ac:dyDescent="0.2">
      <c r="A178" s="34" t="s">
        <v>75</v>
      </c>
      <c r="B178" s="34" t="s">
        <v>231</v>
      </c>
      <c r="C178" s="120" t="s">
        <v>45</v>
      </c>
      <c r="D178" s="120" t="s">
        <v>398</v>
      </c>
      <c r="E178" s="35" t="s">
        <v>400</v>
      </c>
      <c r="F178" s="35" t="s">
        <v>416</v>
      </c>
      <c r="G178" s="121">
        <v>9.5</v>
      </c>
      <c r="H178" s="122">
        <f>VLOOKUP($C178,'Raw Cost'!$A$1:$B$483,2,FALSE)/G178</f>
        <v>1.5789473684210527</v>
      </c>
      <c r="I178" s="122">
        <f t="shared" si="59"/>
        <v>9.8684210526315791E-2</v>
      </c>
      <c r="J178" s="123">
        <v>6.25</v>
      </c>
      <c r="K178" s="123">
        <v>0.25</v>
      </c>
      <c r="L178" s="124">
        <f>VLOOKUP($F178,'Packaging Cost'!$A$1:$F$43,6,FALSE)</f>
        <v>2.4900000000000002</v>
      </c>
      <c r="M178" s="125">
        <f>IF($E178="Snakpak",(($J178*H178)+($K178*'Labor Cost'!$A$2)+L178)+2.25,($J178*H178)+($K178*'Labor Cost'!$A$2)+L178+1)</f>
        <v>20.108421052631577</v>
      </c>
      <c r="N178" s="126">
        <f t="shared" si="60"/>
        <v>25.13552631578947</v>
      </c>
      <c r="O178" s="126">
        <f t="shared" si="61"/>
        <v>26.140947368421052</v>
      </c>
      <c r="P178" s="126">
        <f t="shared" si="62"/>
        <v>27.146368421052632</v>
      </c>
      <c r="Q178" s="126">
        <f t="shared" si="63"/>
        <v>28.151789473684207</v>
      </c>
      <c r="R178" s="126">
        <f t="shared" si="64"/>
        <v>25.25</v>
      </c>
      <c r="S178" s="126">
        <f t="shared" si="65"/>
        <v>26.25</v>
      </c>
      <c r="T178" s="126">
        <f t="shared" si="66"/>
        <v>27.25</v>
      </c>
      <c r="U178" s="126">
        <f t="shared" si="67"/>
        <v>28.25</v>
      </c>
    </row>
    <row r="179" spans="1:21" ht="21" customHeight="1" x14ac:dyDescent="0.2">
      <c r="A179" s="36" t="s">
        <v>76</v>
      </c>
      <c r="B179" s="34" t="s">
        <v>232</v>
      </c>
      <c r="C179" s="35" t="s">
        <v>45</v>
      </c>
      <c r="D179" s="35" t="s">
        <v>399</v>
      </c>
      <c r="E179" s="35" t="s">
        <v>400</v>
      </c>
      <c r="F179" s="35" t="s">
        <v>416</v>
      </c>
      <c r="G179" s="121">
        <v>9.5</v>
      </c>
      <c r="H179" s="122">
        <f>VLOOKUP($C179,'Raw Cost'!$A$1:$B$483,2,FALSE)/G179</f>
        <v>1.5789473684210527</v>
      </c>
      <c r="I179" s="122">
        <f t="shared" si="59"/>
        <v>9.8684210526315791E-2</v>
      </c>
      <c r="J179" s="123">
        <v>6.25</v>
      </c>
      <c r="K179" s="123">
        <v>0.2</v>
      </c>
      <c r="L179" s="124">
        <f>VLOOKUP($F179,'Packaging Cost'!$A$1:$F$43,6,FALSE)</f>
        <v>2.4900000000000002</v>
      </c>
      <c r="M179" s="125">
        <f>IF($E179="Snakpak",(($J179*H179)+($K179*'Labor Cost'!$A$2)+L179)+2.25,($J179*H179)+($K179*'Labor Cost'!$A$2)+L179+1)</f>
        <v>19.008421052631579</v>
      </c>
      <c r="N179" s="126">
        <f t="shared" si="60"/>
        <v>37.760526315789477</v>
      </c>
      <c r="O179" s="126">
        <f t="shared" si="61"/>
        <v>38.710947368421053</v>
      </c>
      <c r="P179" s="126">
        <f t="shared" si="62"/>
        <v>39.661368421052629</v>
      </c>
      <c r="Q179" s="126">
        <f t="shared" si="63"/>
        <v>40.611789473684212</v>
      </c>
      <c r="R179" s="126">
        <f t="shared" si="64"/>
        <v>37.75</v>
      </c>
      <c r="S179" s="126">
        <f t="shared" si="65"/>
        <v>38.75</v>
      </c>
      <c r="T179" s="126">
        <f t="shared" si="66"/>
        <v>39.75</v>
      </c>
      <c r="U179" s="126">
        <f t="shared" si="67"/>
        <v>40.5</v>
      </c>
    </row>
    <row r="180" spans="1:21" ht="21" customHeight="1" x14ac:dyDescent="0.2">
      <c r="A180" s="34" t="s">
        <v>562</v>
      </c>
      <c r="B180" s="34" t="s">
        <v>233</v>
      </c>
      <c r="C180" s="120" t="s">
        <v>460</v>
      </c>
      <c r="D180" s="120" t="s">
        <v>398</v>
      </c>
      <c r="E180" s="35" t="s">
        <v>400</v>
      </c>
      <c r="F180" s="35" t="s">
        <v>416</v>
      </c>
      <c r="G180" s="121">
        <v>38</v>
      </c>
      <c r="H180" s="122">
        <f>VLOOKUP($C180,'Raw Cost'!$A$1:$B$483,2,FALSE)/G180</f>
        <v>0.36842105263157893</v>
      </c>
      <c r="I180" s="122">
        <f t="shared" si="59"/>
        <v>2.3026315789473683E-2</v>
      </c>
      <c r="J180" s="123">
        <v>6.25</v>
      </c>
      <c r="K180" s="123">
        <v>0.27</v>
      </c>
      <c r="L180" s="124">
        <f>VLOOKUP($F180,'Packaging Cost'!$A$1:$F$43,6,FALSE)</f>
        <v>2.4900000000000002</v>
      </c>
      <c r="M180" s="125">
        <f>IF($E180="Snakpak",(($J180*H180)+($K180*'Labor Cost'!$A$2)+L180)+2.25,($J180*H180)+($K180*'Labor Cost'!$A$2)+L180+1)</f>
        <v>12.982631578947368</v>
      </c>
      <c r="N180" s="126">
        <f t="shared" si="60"/>
        <v>16.22828947368421</v>
      </c>
      <c r="O180" s="126">
        <f t="shared" si="61"/>
        <v>16.877421052631579</v>
      </c>
      <c r="P180" s="126">
        <f t="shared" si="62"/>
        <v>17.526552631578948</v>
      </c>
      <c r="Q180" s="126">
        <f t="shared" si="63"/>
        <v>18.175684210526313</v>
      </c>
      <c r="R180" s="126">
        <f t="shared" si="64"/>
        <v>16.25</v>
      </c>
      <c r="S180" s="126">
        <f t="shared" si="65"/>
        <v>17</v>
      </c>
      <c r="T180" s="126">
        <f t="shared" si="66"/>
        <v>17.5</v>
      </c>
      <c r="U180" s="126">
        <f t="shared" si="67"/>
        <v>18.25</v>
      </c>
    </row>
    <row r="181" spans="1:21" ht="21" customHeight="1" x14ac:dyDescent="0.2">
      <c r="A181" s="34" t="s">
        <v>561</v>
      </c>
      <c r="B181" s="34" t="s">
        <v>234</v>
      </c>
      <c r="C181" s="35" t="s">
        <v>460</v>
      </c>
      <c r="D181" s="35" t="s">
        <v>399</v>
      </c>
      <c r="E181" s="35" t="s">
        <v>400</v>
      </c>
      <c r="F181" s="35" t="s">
        <v>416</v>
      </c>
      <c r="G181" s="121">
        <v>38</v>
      </c>
      <c r="H181" s="122">
        <f>VLOOKUP($C181,'Raw Cost'!$A$1:$B$483,2,FALSE)/G181</f>
        <v>0.36842105263157893</v>
      </c>
      <c r="I181" s="122">
        <f t="shared" si="59"/>
        <v>2.3026315789473683E-2</v>
      </c>
      <c r="J181" s="123">
        <v>6.25</v>
      </c>
      <c r="K181" s="123">
        <v>0.25</v>
      </c>
      <c r="L181" s="124">
        <f>VLOOKUP($F181,'Packaging Cost'!$A$1:$F$43,6,FALSE)</f>
        <v>2.4900000000000002</v>
      </c>
      <c r="M181" s="125">
        <f>IF($E181="Snakpak",(($J181*H181)+($K181*'Labor Cost'!$A$2)+L181)+2.25,($J181*H181)+($K181*'Labor Cost'!$A$2)+L181+1)</f>
        <v>12.542631578947368</v>
      </c>
      <c r="N181" s="126">
        <f t="shared" si="60"/>
        <v>29.67828947368421</v>
      </c>
      <c r="O181" s="126">
        <f t="shared" si="61"/>
        <v>30.30542105263158</v>
      </c>
      <c r="P181" s="126">
        <f t="shared" si="62"/>
        <v>30.932552631578947</v>
      </c>
      <c r="Q181" s="126">
        <f t="shared" si="63"/>
        <v>31.559684210526314</v>
      </c>
      <c r="R181" s="126">
        <f t="shared" si="64"/>
        <v>29.75</v>
      </c>
      <c r="S181" s="126">
        <f t="shared" si="65"/>
        <v>30.25</v>
      </c>
      <c r="T181" s="126">
        <f t="shared" si="66"/>
        <v>31</v>
      </c>
      <c r="U181" s="126">
        <f t="shared" si="67"/>
        <v>31.5</v>
      </c>
    </row>
    <row r="182" spans="1:21" ht="21" customHeight="1" x14ac:dyDescent="0.2">
      <c r="A182" s="34" t="s">
        <v>564</v>
      </c>
      <c r="B182" s="34" t="s">
        <v>447</v>
      </c>
      <c r="C182" s="35" t="s">
        <v>446</v>
      </c>
      <c r="D182" s="35" t="s">
        <v>398</v>
      </c>
      <c r="E182" s="35" t="s">
        <v>400</v>
      </c>
      <c r="F182" s="35" t="s">
        <v>416</v>
      </c>
      <c r="G182" s="121">
        <v>5.5</v>
      </c>
      <c r="H182" s="122">
        <f>VLOOKUP($C182,'Raw Cost'!$A$1:$B$483,2,FALSE)/G182</f>
        <v>12.727272727272727</v>
      </c>
      <c r="I182" s="122">
        <f t="shared" si="59"/>
        <v>0.79545454545454541</v>
      </c>
      <c r="J182" s="123">
        <v>6.25</v>
      </c>
      <c r="K182" s="123">
        <v>0.25</v>
      </c>
      <c r="L182" s="124">
        <f>VLOOKUP($F182,'Packaging Cost'!$A$1:$F$43,6,FALSE)</f>
        <v>2.4900000000000002</v>
      </c>
      <c r="M182" s="125">
        <f>IF($E182="Snakpak",(($J182*H182)+($K182*'Labor Cost'!$A$2)+L182)+2.25,($J182*H182)+($K182*'Labor Cost'!$A$2)+L182+1)</f>
        <v>89.785454545454542</v>
      </c>
      <c r="N182" s="126">
        <f t="shared" si="60"/>
        <v>112.23181818181817</v>
      </c>
      <c r="O182" s="126">
        <f t="shared" si="61"/>
        <v>116.7210909090909</v>
      </c>
      <c r="P182" s="126">
        <f t="shared" si="62"/>
        <v>121.21036363636364</v>
      </c>
      <c r="Q182" s="126">
        <f t="shared" si="63"/>
        <v>125.69963636363634</v>
      </c>
      <c r="R182" s="126">
        <f t="shared" si="64"/>
        <v>112.25</v>
      </c>
      <c r="S182" s="126">
        <f t="shared" si="65"/>
        <v>116.75</v>
      </c>
      <c r="T182" s="126">
        <f t="shared" si="66"/>
        <v>121.25</v>
      </c>
      <c r="U182" s="126">
        <f t="shared" si="67"/>
        <v>125.75</v>
      </c>
    </row>
    <row r="183" spans="1:21" ht="21" customHeight="1" x14ac:dyDescent="0.2">
      <c r="A183" s="34" t="s">
        <v>534</v>
      </c>
      <c r="B183" s="34" t="s">
        <v>252</v>
      </c>
      <c r="C183" s="120" t="s">
        <v>18</v>
      </c>
      <c r="D183" s="120" t="s">
        <v>398</v>
      </c>
      <c r="E183" s="35" t="s">
        <v>400</v>
      </c>
      <c r="F183" s="35" t="s">
        <v>417</v>
      </c>
      <c r="G183" s="121">
        <v>18</v>
      </c>
      <c r="H183" s="122">
        <f>VLOOKUP($C183,'Raw Cost'!$A$1:$B$483,2,FALSE)/G183</f>
        <v>1.7222222222222223</v>
      </c>
      <c r="I183" s="122">
        <f t="shared" si="59"/>
        <v>0.1076388888888889</v>
      </c>
      <c r="J183" s="123">
        <v>18.75</v>
      </c>
      <c r="K183" s="123">
        <v>0.3</v>
      </c>
      <c r="L183" s="124">
        <f>VLOOKUP($F183,'Packaging Cost'!$A$1:$F$43,6,FALSE)</f>
        <v>4.24</v>
      </c>
      <c r="M183" s="125">
        <f>IF($E183="Snakpak",(($J183*H183)+($K183*'Labor Cost'!$A$2)+L183)+2.25,($J183*H183)+($K183*'Labor Cost'!$A$2)+L183+1)</f>
        <v>45.381666666666675</v>
      </c>
      <c r="N183" s="126">
        <f t="shared" si="60"/>
        <v>56.72708333333334</v>
      </c>
      <c r="O183" s="126">
        <f t="shared" si="61"/>
        <v>58.996166666666682</v>
      </c>
      <c r="P183" s="126">
        <f t="shared" si="62"/>
        <v>61.265250000000016</v>
      </c>
      <c r="Q183" s="126">
        <f t="shared" si="63"/>
        <v>63.534333333333343</v>
      </c>
      <c r="R183" s="126">
        <f t="shared" si="64"/>
        <v>56.75</v>
      </c>
      <c r="S183" s="126">
        <f t="shared" si="65"/>
        <v>59</v>
      </c>
      <c r="T183" s="126">
        <f t="shared" si="66"/>
        <v>61.25</v>
      </c>
      <c r="U183" s="126">
        <f t="shared" si="67"/>
        <v>63.5</v>
      </c>
    </row>
    <row r="184" spans="1:21" ht="21" customHeight="1" x14ac:dyDescent="0.2">
      <c r="A184" s="34" t="s">
        <v>533</v>
      </c>
      <c r="B184" s="34" t="s">
        <v>253</v>
      </c>
      <c r="C184" s="120" t="s">
        <v>18</v>
      </c>
      <c r="D184" s="120" t="s">
        <v>398</v>
      </c>
      <c r="E184" s="35" t="s">
        <v>400</v>
      </c>
      <c r="F184" s="35" t="s">
        <v>416</v>
      </c>
      <c r="G184" s="121">
        <v>18</v>
      </c>
      <c r="H184" s="122">
        <f>VLOOKUP($C184,'Raw Cost'!$A$1:$B$483,2,FALSE)/G184</f>
        <v>1.7222222222222223</v>
      </c>
      <c r="I184" s="122">
        <f t="shared" ref="I184:I220" si="73">H184/16</f>
        <v>0.1076388888888889</v>
      </c>
      <c r="J184" s="123">
        <v>9.3800000000000008</v>
      </c>
      <c r="K184" s="123">
        <v>0.25</v>
      </c>
      <c r="L184" s="124">
        <f>VLOOKUP($F184,'Packaging Cost'!$A$1:$F$43,6,FALSE)</f>
        <v>2.4900000000000002</v>
      </c>
      <c r="M184" s="125">
        <f>IF($E184="Snakpak",(($J184*H184)+($K184*'Labor Cost'!$A$2)+L184)+2.25,($J184*H184)+($K184*'Labor Cost'!$A$2)+L184+1)</f>
        <v>26.394444444444446</v>
      </c>
      <c r="N184" s="126">
        <f t="shared" ref="N184:N224" si="74">IF($D184="No",$M184*1.25,($M184*1.25)+14)</f>
        <v>32.993055555555557</v>
      </c>
      <c r="O184" s="126">
        <f t="shared" ref="O184:O224" si="75">IF($D184="No",$M184*1.3,($M184*1.3)+14)</f>
        <v>34.312777777777782</v>
      </c>
      <c r="P184" s="126">
        <f t="shared" ref="P184:P224" si="76">IF($D184="No",$M184*1.35,($M184*1.35)+14)</f>
        <v>35.632500000000007</v>
      </c>
      <c r="Q184" s="126">
        <f t="shared" ref="Q184:Q224" si="77">IF($D184="No",$M184*1.4,($M184*1.4)+14)</f>
        <v>36.952222222222218</v>
      </c>
      <c r="R184" s="126">
        <f t="shared" ref="R184:R223" si="78">MROUND(N184,0.25)</f>
        <v>33</v>
      </c>
      <c r="S184" s="126">
        <f t="shared" ref="S184:S223" si="79">MROUND(O184,0.25)</f>
        <v>34.25</v>
      </c>
      <c r="T184" s="126">
        <f t="shared" ref="T184:T223" si="80">MROUND(P184,0.25)</f>
        <v>35.75</v>
      </c>
      <c r="U184" s="126">
        <f t="shared" ref="U184:U223" si="81">MROUND(Q184,0.25)</f>
        <v>37</v>
      </c>
    </row>
    <row r="185" spans="1:21" ht="21" customHeight="1" x14ac:dyDescent="0.2">
      <c r="A185" s="34" t="s">
        <v>590</v>
      </c>
      <c r="B185" s="34" t="s">
        <v>253</v>
      </c>
      <c r="C185" s="120" t="s">
        <v>591</v>
      </c>
      <c r="D185" s="120" t="s">
        <v>398</v>
      </c>
      <c r="E185" s="35" t="s">
        <v>400</v>
      </c>
      <c r="F185" s="35" t="s">
        <v>416</v>
      </c>
      <c r="G185" s="121">
        <v>17</v>
      </c>
      <c r="H185" s="122">
        <f>VLOOKUP($C185,'Raw Cost'!$A$1:$B$483,2,FALSE)/G185</f>
        <v>2.3529411764705883</v>
      </c>
      <c r="I185" s="122">
        <f t="shared" ref="I185" si="82">H185/16</f>
        <v>0.14705882352941177</v>
      </c>
      <c r="J185" s="123">
        <v>9.3800000000000008</v>
      </c>
      <c r="K185" s="123">
        <v>0.25</v>
      </c>
      <c r="L185" s="124">
        <f>VLOOKUP($F185,'Packaging Cost'!$A$1:$F$43,6,FALSE)</f>
        <v>2.4900000000000002</v>
      </c>
      <c r="M185" s="125">
        <f>IF($E185="Snakpak",(($J185*H185)+($K185*'Labor Cost'!$A$2)+L185)+2.25,($J185*H185)+($K185*'Labor Cost'!$A$2)+L185+1)</f>
        <v>32.310588235294119</v>
      </c>
      <c r="N185" s="126">
        <f t="shared" si="74"/>
        <v>40.388235294117649</v>
      </c>
      <c r="O185" s="126">
        <f t="shared" si="75"/>
        <v>42.003764705882354</v>
      </c>
      <c r="P185" s="126">
        <f t="shared" si="76"/>
        <v>43.619294117647065</v>
      </c>
      <c r="Q185" s="126">
        <f t="shared" si="77"/>
        <v>45.234823529411763</v>
      </c>
      <c r="R185" s="126">
        <f t="shared" ref="R185" si="83">MROUND(N185,0.25)</f>
        <v>40.5</v>
      </c>
      <c r="S185" s="126">
        <f t="shared" ref="S185" si="84">MROUND(O185,0.25)</f>
        <v>42</v>
      </c>
      <c r="T185" s="126">
        <f t="shared" ref="T185" si="85">MROUND(P185,0.25)</f>
        <v>43.5</v>
      </c>
      <c r="U185" s="126">
        <f t="shared" ref="U185" si="86">MROUND(Q185,0.25)</f>
        <v>45.25</v>
      </c>
    </row>
    <row r="186" spans="1:21" ht="21" customHeight="1" x14ac:dyDescent="0.2">
      <c r="A186" s="34" t="s">
        <v>566</v>
      </c>
      <c r="B186" s="34" t="s">
        <v>257</v>
      </c>
      <c r="C186" s="35" t="s">
        <v>44</v>
      </c>
      <c r="D186" s="35" t="s">
        <v>399</v>
      </c>
      <c r="E186" s="35" t="s">
        <v>400</v>
      </c>
      <c r="F186" s="35" t="s">
        <v>416</v>
      </c>
      <c r="G186" s="121">
        <v>9</v>
      </c>
      <c r="H186" s="122">
        <f>VLOOKUP($C186,'Raw Cost'!$A$1:$B$483,2,FALSE)/G186</f>
        <v>1.4444444444444444</v>
      </c>
      <c r="I186" s="122">
        <f t="shared" si="73"/>
        <v>9.0277777777777776E-2</v>
      </c>
      <c r="J186" s="123">
        <v>6.25</v>
      </c>
      <c r="K186" s="123">
        <v>0.25</v>
      </c>
      <c r="L186" s="124">
        <f>VLOOKUP($F186,'Packaging Cost'!$A$1:$F$43,6,FALSE)</f>
        <v>2.4900000000000002</v>
      </c>
      <c r="M186" s="125">
        <f>IF($E186="Snakpak",(($J186*H186)+($K186*'Labor Cost'!$A$2)+L186)+2.25,($J186*H186)+($K186*'Labor Cost'!$A$2)+L186+1)</f>
        <v>19.267777777777777</v>
      </c>
      <c r="N186" s="126">
        <f t="shared" si="74"/>
        <v>38.084722222222226</v>
      </c>
      <c r="O186" s="126">
        <f t="shared" si="75"/>
        <v>39.048111111111112</v>
      </c>
      <c r="P186" s="126">
        <f t="shared" si="76"/>
        <v>40.011499999999998</v>
      </c>
      <c r="Q186" s="126">
        <f t="shared" si="77"/>
        <v>40.974888888888884</v>
      </c>
      <c r="R186" s="126">
        <f t="shared" si="78"/>
        <v>38</v>
      </c>
      <c r="S186" s="126">
        <f t="shared" si="79"/>
        <v>39</v>
      </c>
      <c r="T186" s="126">
        <f t="shared" si="80"/>
        <v>40</v>
      </c>
      <c r="U186" s="126">
        <f t="shared" si="81"/>
        <v>41</v>
      </c>
    </row>
    <row r="187" spans="1:21" ht="21" customHeight="1" x14ac:dyDescent="0.2">
      <c r="A187" s="34" t="s">
        <v>567</v>
      </c>
      <c r="B187" s="34" t="s">
        <v>256</v>
      </c>
      <c r="C187" s="120" t="s">
        <v>44</v>
      </c>
      <c r="D187" s="120" t="s">
        <v>398</v>
      </c>
      <c r="E187" s="35" t="s">
        <v>400</v>
      </c>
      <c r="F187" s="35" t="s">
        <v>416</v>
      </c>
      <c r="G187" s="121">
        <v>9</v>
      </c>
      <c r="H187" s="122">
        <f>VLOOKUP($C187,'Raw Cost'!$A$1:$B$483,2,FALSE)/G187</f>
        <v>1.4444444444444444</v>
      </c>
      <c r="I187" s="122">
        <f t="shared" si="73"/>
        <v>9.0277777777777776E-2</v>
      </c>
      <c r="J187" s="123">
        <v>6.25</v>
      </c>
      <c r="K187" s="123">
        <v>0.25</v>
      </c>
      <c r="L187" s="124">
        <f>VLOOKUP($F187,'Packaging Cost'!$A$1:$F$43,6,FALSE)</f>
        <v>2.4900000000000002</v>
      </c>
      <c r="M187" s="125">
        <f>IF($E187="Snakpak",(($J187*H187)+($K187*'Labor Cost'!$A$2)+L187)+2.25,($J187*H187)+($K187*'Labor Cost'!$A$2)+L187+1)</f>
        <v>19.267777777777777</v>
      </c>
      <c r="N187" s="126">
        <f t="shared" si="74"/>
        <v>24.084722222222222</v>
      </c>
      <c r="O187" s="126">
        <f t="shared" si="75"/>
        <v>25.048111111111112</v>
      </c>
      <c r="P187" s="126">
        <f t="shared" si="76"/>
        <v>26.011500000000002</v>
      </c>
      <c r="Q187" s="126">
        <f t="shared" si="77"/>
        <v>26.974888888888888</v>
      </c>
      <c r="R187" s="126">
        <f t="shared" si="78"/>
        <v>24</v>
      </c>
      <c r="S187" s="126">
        <f t="shared" si="79"/>
        <v>25</v>
      </c>
      <c r="T187" s="126">
        <f t="shared" si="80"/>
        <v>26</v>
      </c>
      <c r="U187" s="126">
        <f t="shared" si="81"/>
        <v>27</v>
      </c>
    </row>
    <row r="188" spans="1:21" ht="21" customHeight="1" x14ac:dyDescent="0.2">
      <c r="A188" s="34" t="s">
        <v>569</v>
      </c>
      <c r="B188" s="34" t="s">
        <v>454</v>
      </c>
      <c r="C188" s="120" t="s">
        <v>458</v>
      </c>
      <c r="D188" s="120" t="s">
        <v>398</v>
      </c>
      <c r="E188" s="35" t="s">
        <v>400</v>
      </c>
      <c r="F188" s="35" t="s">
        <v>416</v>
      </c>
      <c r="G188" s="121">
        <v>9.5</v>
      </c>
      <c r="H188" s="122">
        <f>VLOOKUP($C188,'Raw Cost'!$A$1:$B$483,2,FALSE)/G188</f>
        <v>4</v>
      </c>
      <c r="I188" s="122">
        <f t="shared" si="73"/>
        <v>0.25</v>
      </c>
      <c r="J188" s="123">
        <v>6.25</v>
      </c>
      <c r="K188" s="123">
        <v>0.25</v>
      </c>
      <c r="L188" s="124">
        <f>VLOOKUP($F188,'Packaging Cost'!$A$1:$F$43,6,FALSE)</f>
        <v>2.4900000000000002</v>
      </c>
      <c r="M188" s="125">
        <f>IF($E188="Snakpak",(($J188*H188)+($K188*'Labor Cost'!$A$2)+L188)+2.25,($J188*H188)+($K188*'Labor Cost'!$A$2)+L188+1)</f>
        <v>35.24</v>
      </c>
      <c r="N188" s="126">
        <f t="shared" si="74"/>
        <v>44.050000000000004</v>
      </c>
      <c r="O188" s="126">
        <f t="shared" si="75"/>
        <v>45.812000000000005</v>
      </c>
      <c r="P188" s="126">
        <f t="shared" si="76"/>
        <v>47.574000000000005</v>
      </c>
      <c r="Q188" s="126">
        <f t="shared" si="77"/>
        <v>49.335999999999999</v>
      </c>
      <c r="R188" s="126">
        <f t="shared" si="78"/>
        <v>44</v>
      </c>
      <c r="S188" s="126">
        <f t="shared" si="79"/>
        <v>45.75</v>
      </c>
      <c r="T188" s="126">
        <f t="shared" si="80"/>
        <v>47.5</v>
      </c>
      <c r="U188" s="126">
        <f t="shared" si="81"/>
        <v>49.25</v>
      </c>
    </row>
    <row r="189" spans="1:21" ht="21" customHeight="1" x14ac:dyDescent="0.2">
      <c r="A189" s="34" t="s">
        <v>570</v>
      </c>
      <c r="B189" s="34" t="s">
        <v>436</v>
      </c>
      <c r="C189" s="120" t="s">
        <v>437</v>
      </c>
      <c r="D189" s="120" t="s">
        <v>398</v>
      </c>
      <c r="E189" s="35" t="s">
        <v>400</v>
      </c>
      <c r="F189" s="35" t="s">
        <v>416</v>
      </c>
      <c r="G189" s="121">
        <v>16.5</v>
      </c>
      <c r="H189" s="122">
        <f>VLOOKUP($C189,'Raw Cost'!$A$1:$B$483,2,FALSE)/G189</f>
        <v>3.3333333333333335</v>
      </c>
      <c r="I189" s="122">
        <f t="shared" si="73"/>
        <v>0.20833333333333334</v>
      </c>
      <c r="J189" s="123">
        <v>6.25</v>
      </c>
      <c r="K189" s="123">
        <v>0.27</v>
      </c>
      <c r="L189" s="124">
        <f>VLOOKUP($F189,'Packaging Cost'!$A$1:$F$43,6,FALSE)</f>
        <v>2.4900000000000002</v>
      </c>
      <c r="M189" s="125">
        <f>IF($E189="Snakpak",(($J189*H189)+($K189*'Labor Cost'!$A$2)+L189)+2.25,($J189*H189)+($K189*'Labor Cost'!$A$2)+L189+1)</f>
        <v>31.513333333333335</v>
      </c>
      <c r="N189" s="126">
        <f t="shared" si="74"/>
        <v>39.391666666666666</v>
      </c>
      <c r="O189" s="126">
        <f t="shared" si="75"/>
        <v>40.967333333333336</v>
      </c>
      <c r="P189" s="126">
        <f t="shared" si="76"/>
        <v>42.543000000000006</v>
      </c>
      <c r="Q189" s="126">
        <f t="shared" si="77"/>
        <v>44.11866666666667</v>
      </c>
      <c r="R189" s="126">
        <f t="shared" si="78"/>
        <v>39.5</v>
      </c>
      <c r="S189" s="126">
        <f t="shared" si="79"/>
        <v>41</v>
      </c>
      <c r="T189" s="126">
        <f t="shared" si="80"/>
        <v>42.5</v>
      </c>
      <c r="U189" s="126">
        <f t="shared" si="81"/>
        <v>44</v>
      </c>
    </row>
    <row r="190" spans="1:21" ht="21" customHeight="1" x14ac:dyDescent="0.2">
      <c r="A190" s="34" t="s">
        <v>91</v>
      </c>
      <c r="B190" s="34" t="s">
        <v>260</v>
      </c>
      <c r="C190" s="120" t="s">
        <v>20</v>
      </c>
      <c r="D190" s="120" t="s">
        <v>398</v>
      </c>
      <c r="E190" s="35" t="s">
        <v>400</v>
      </c>
      <c r="F190" s="35" t="s">
        <v>416</v>
      </c>
      <c r="G190" s="121">
        <v>15</v>
      </c>
      <c r="H190" s="122">
        <f>VLOOKUP($C190,'Raw Cost'!$A$1:$B$483,2,FALSE)/G190</f>
        <v>1.3333333333333333</v>
      </c>
      <c r="I190" s="122">
        <f t="shared" si="73"/>
        <v>8.3333333333333329E-2</v>
      </c>
      <c r="J190" s="123">
        <v>8.44</v>
      </c>
      <c r="K190" s="123">
        <v>0.27</v>
      </c>
      <c r="L190" s="124">
        <f>VLOOKUP($F190,'Packaging Cost'!$A$1:$F$43,6,FALSE)</f>
        <v>2.4900000000000002</v>
      </c>
      <c r="M190" s="125">
        <f>IF($E190="Snakpak",(($J190*H190)+($K190*'Labor Cost'!$A$2)+L190)+2.25,($J190*H190)+($K190*'Labor Cost'!$A$2)+L190+1)</f>
        <v>21.93333333333333</v>
      </c>
      <c r="N190" s="126">
        <f t="shared" si="74"/>
        <v>27.416666666666664</v>
      </c>
      <c r="O190" s="126">
        <f t="shared" si="75"/>
        <v>28.513333333333328</v>
      </c>
      <c r="P190" s="126">
        <f t="shared" si="76"/>
        <v>29.609999999999996</v>
      </c>
      <c r="Q190" s="126">
        <f t="shared" si="77"/>
        <v>30.70666666666666</v>
      </c>
      <c r="R190" s="126">
        <f t="shared" si="78"/>
        <v>27.5</v>
      </c>
      <c r="S190" s="126">
        <f t="shared" si="79"/>
        <v>28.5</v>
      </c>
      <c r="T190" s="126">
        <f t="shared" si="80"/>
        <v>29.5</v>
      </c>
      <c r="U190" s="126">
        <f t="shared" si="81"/>
        <v>30.75</v>
      </c>
    </row>
    <row r="191" spans="1:21" ht="21" customHeight="1" x14ac:dyDescent="0.2">
      <c r="A191" s="34" t="s">
        <v>573</v>
      </c>
      <c r="B191" s="34" t="s">
        <v>270</v>
      </c>
      <c r="C191" s="35" t="s">
        <v>21</v>
      </c>
      <c r="D191" s="35" t="s">
        <v>398</v>
      </c>
      <c r="E191" s="35" t="s">
        <v>400</v>
      </c>
      <c r="F191" s="35" t="s">
        <v>416</v>
      </c>
      <c r="G191" s="121">
        <v>18</v>
      </c>
      <c r="H191" s="122">
        <f>VLOOKUP($C191,'Raw Cost'!$A$1:$B$483,2,FALSE)/G191</f>
        <v>1.7777777777777777</v>
      </c>
      <c r="I191" s="122">
        <f t="shared" si="73"/>
        <v>0.1111111111111111</v>
      </c>
      <c r="J191" s="123">
        <v>6.25</v>
      </c>
      <c r="K191" s="123">
        <v>0.25</v>
      </c>
      <c r="L191" s="124">
        <f>VLOOKUP($F191,'Packaging Cost'!$A$1:$F$43,6,FALSE)</f>
        <v>2.4900000000000002</v>
      </c>
      <c r="M191" s="125">
        <f>IF($E191="Snakpak",(($J191*H191)+($K191*'Labor Cost'!$A$2)+L191)+2.25,($J191*H191)+($K191*'Labor Cost'!$A$2)+L191+1)</f>
        <v>21.351111111111109</v>
      </c>
      <c r="N191" s="126">
        <f t="shared" si="74"/>
        <v>26.688888888888886</v>
      </c>
      <c r="O191" s="126">
        <f t="shared" si="75"/>
        <v>27.756444444444444</v>
      </c>
      <c r="P191" s="126">
        <f t="shared" si="76"/>
        <v>28.823999999999998</v>
      </c>
      <c r="Q191" s="126">
        <f t="shared" si="77"/>
        <v>29.891555555555552</v>
      </c>
      <c r="R191" s="126">
        <f t="shared" si="78"/>
        <v>26.75</v>
      </c>
      <c r="S191" s="126">
        <f t="shared" si="79"/>
        <v>27.75</v>
      </c>
      <c r="T191" s="126">
        <f t="shared" si="80"/>
        <v>28.75</v>
      </c>
      <c r="U191" s="126">
        <f t="shared" si="81"/>
        <v>30</v>
      </c>
    </row>
    <row r="192" spans="1:21" ht="21" customHeight="1" x14ac:dyDescent="0.2">
      <c r="A192" s="34" t="s">
        <v>574</v>
      </c>
      <c r="B192" s="34" t="s">
        <v>271</v>
      </c>
      <c r="C192" s="35" t="s">
        <v>21</v>
      </c>
      <c r="D192" s="35" t="s">
        <v>399</v>
      </c>
      <c r="E192" s="35" t="s">
        <v>400</v>
      </c>
      <c r="F192" s="35" t="s">
        <v>416</v>
      </c>
      <c r="G192" s="121">
        <v>18</v>
      </c>
      <c r="H192" s="122">
        <f>VLOOKUP($C192,'Raw Cost'!$A$1:$B$483,2,FALSE)/G192</f>
        <v>1.7777777777777777</v>
      </c>
      <c r="I192" s="122">
        <f t="shared" si="73"/>
        <v>0.1111111111111111</v>
      </c>
      <c r="J192" s="123">
        <v>6.25</v>
      </c>
      <c r="K192" s="123">
        <v>0.4</v>
      </c>
      <c r="L192" s="124">
        <f>VLOOKUP($F192,'Packaging Cost'!$A$1:$F$43,6,FALSE)</f>
        <v>2.4900000000000002</v>
      </c>
      <c r="M192" s="125">
        <f>IF($E192="Snakpak",(($J192*H192)+($K192*'Labor Cost'!$A$2)+L192)+2.25,($J192*H192)+($K192*'Labor Cost'!$A$2)+L192+1)</f>
        <v>24.651111111111113</v>
      </c>
      <c r="N192" s="126">
        <f t="shared" si="74"/>
        <v>44.81388888888889</v>
      </c>
      <c r="O192" s="126">
        <f t="shared" si="75"/>
        <v>46.046444444444447</v>
      </c>
      <c r="P192" s="126">
        <f t="shared" si="76"/>
        <v>47.279000000000003</v>
      </c>
      <c r="Q192" s="126">
        <f t="shared" si="77"/>
        <v>48.511555555555553</v>
      </c>
      <c r="R192" s="126">
        <f t="shared" si="78"/>
        <v>44.75</v>
      </c>
      <c r="S192" s="126">
        <f t="shared" si="79"/>
        <v>46</v>
      </c>
      <c r="T192" s="126">
        <f t="shared" si="80"/>
        <v>47.25</v>
      </c>
      <c r="U192" s="126">
        <f t="shared" si="81"/>
        <v>48.5</v>
      </c>
    </row>
    <row r="193" spans="1:21" ht="21" customHeight="1" x14ac:dyDescent="0.2">
      <c r="A193" s="34" t="s">
        <v>99</v>
      </c>
      <c r="B193" s="34" t="s">
        <v>273</v>
      </c>
      <c r="C193" s="35" t="s">
        <v>23</v>
      </c>
      <c r="D193" s="35" t="s">
        <v>398</v>
      </c>
      <c r="E193" s="35" t="s">
        <v>400</v>
      </c>
      <c r="F193" s="35" t="s">
        <v>416</v>
      </c>
      <c r="G193" s="121">
        <v>18.25</v>
      </c>
      <c r="H193" s="122">
        <f>VLOOKUP($C193,'Raw Cost'!$A$1:$B$483,2,FALSE)/G193</f>
        <v>2.0821917808219177</v>
      </c>
      <c r="I193" s="122">
        <f t="shared" si="73"/>
        <v>0.13013698630136986</v>
      </c>
      <c r="J193" s="123">
        <v>6.25</v>
      </c>
      <c r="K193" s="123">
        <v>0.25</v>
      </c>
      <c r="L193" s="124">
        <f>VLOOKUP($F193,'Packaging Cost'!$A$1:$F$43,6,FALSE)</f>
        <v>2.4900000000000002</v>
      </c>
      <c r="M193" s="125">
        <f>IF($E193="Snakpak",(($J193*H193)+($K193*'Labor Cost'!$A$2)+L193)+2.25,($J193*H193)+($K193*'Labor Cost'!$A$2)+L193+1)</f>
        <v>23.253698630136988</v>
      </c>
      <c r="N193" s="126">
        <f t="shared" si="74"/>
        <v>29.067123287671237</v>
      </c>
      <c r="O193" s="126">
        <f t="shared" si="75"/>
        <v>30.229808219178086</v>
      </c>
      <c r="P193" s="126">
        <f t="shared" si="76"/>
        <v>31.392493150684935</v>
      </c>
      <c r="Q193" s="126">
        <f t="shared" si="77"/>
        <v>32.55517808219178</v>
      </c>
      <c r="R193" s="126">
        <f t="shared" si="78"/>
        <v>29</v>
      </c>
      <c r="S193" s="126">
        <f t="shared" si="79"/>
        <v>30.25</v>
      </c>
      <c r="T193" s="126">
        <f t="shared" si="80"/>
        <v>31.5</v>
      </c>
      <c r="U193" s="126">
        <f t="shared" si="81"/>
        <v>32.5</v>
      </c>
    </row>
    <row r="194" spans="1:21" ht="21" customHeight="1" x14ac:dyDescent="0.2">
      <c r="A194" s="34" t="s">
        <v>440</v>
      </c>
      <c r="B194" s="34" t="s">
        <v>438</v>
      </c>
      <c r="C194" s="120" t="s">
        <v>453</v>
      </c>
      <c r="D194" s="120" t="s">
        <v>398</v>
      </c>
      <c r="E194" s="35" t="s">
        <v>400</v>
      </c>
      <c r="F194" s="35" t="s">
        <v>416</v>
      </c>
      <c r="G194" s="121">
        <v>9.3800000000000008</v>
      </c>
      <c r="H194" s="122">
        <f>VLOOKUP($C194,'Raw Cost'!$A$1:$B$483,2,FALSE)/G194</f>
        <v>9.0618336886993589</v>
      </c>
      <c r="I194" s="122">
        <f t="shared" si="73"/>
        <v>0.56636460554370993</v>
      </c>
      <c r="J194" s="123">
        <v>6.25</v>
      </c>
      <c r="K194" s="123">
        <v>0.25</v>
      </c>
      <c r="L194" s="124">
        <f>VLOOKUP($F194,'Packaging Cost'!$A$1:$F$43,6,FALSE)</f>
        <v>2.4900000000000002</v>
      </c>
      <c r="M194" s="125">
        <f>IF($E194="Snakpak",(($J194*H194)+($K194*'Labor Cost'!$A$2)+L194)+2.25,($J194*H194)+($K194*'Labor Cost'!$A$2)+L194+1)</f>
        <v>66.876460554370993</v>
      </c>
      <c r="N194" s="126">
        <f t="shared" si="74"/>
        <v>83.595575692963735</v>
      </c>
      <c r="O194" s="126">
        <f t="shared" si="75"/>
        <v>86.939398720682291</v>
      </c>
      <c r="P194" s="126">
        <f t="shared" si="76"/>
        <v>90.283221748400848</v>
      </c>
      <c r="Q194" s="126">
        <f t="shared" si="77"/>
        <v>93.627044776119391</v>
      </c>
      <c r="R194" s="126">
        <f t="shared" si="78"/>
        <v>83.5</v>
      </c>
      <c r="S194" s="126">
        <f t="shared" si="79"/>
        <v>87</v>
      </c>
      <c r="T194" s="126">
        <f t="shared" si="80"/>
        <v>90.25</v>
      </c>
      <c r="U194" s="126">
        <f t="shared" si="81"/>
        <v>93.75</v>
      </c>
    </row>
    <row r="195" spans="1:21" ht="21" customHeight="1" x14ac:dyDescent="0.2">
      <c r="A195" s="34" t="s">
        <v>499</v>
      </c>
      <c r="B195" s="34" t="s">
        <v>275</v>
      </c>
      <c r="C195" s="35" t="s">
        <v>25</v>
      </c>
      <c r="D195" s="35" t="s">
        <v>398</v>
      </c>
      <c r="E195" s="35" t="s">
        <v>400</v>
      </c>
      <c r="F195" s="35" t="s">
        <v>416</v>
      </c>
      <c r="G195" s="121">
        <v>4.5</v>
      </c>
      <c r="H195" s="122">
        <f>VLOOKUP($C195,'Raw Cost'!$A$1:$B$483,2,FALSE)/G195</f>
        <v>2.6666666666666665</v>
      </c>
      <c r="I195" s="122">
        <f t="shared" si="73"/>
        <v>0.16666666666666666</v>
      </c>
      <c r="J195" s="123">
        <v>6.25</v>
      </c>
      <c r="K195" s="123">
        <v>0.25</v>
      </c>
      <c r="L195" s="124">
        <f>VLOOKUP($F195,'Packaging Cost'!$A$1:$F$43,6,FALSE)</f>
        <v>2.4900000000000002</v>
      </c>
      <c r="M195" s="125">
        <f>IF($E195="Snakpak",(($J195*H195)+($K195*'Labor Cost'!$A$2)+L195)+2.25,($J195*H195)+($K195*'Labor Cost'!$A$2)+L195+1)</f>
        <v>26.906666666666666</v>
      </c>
      <c r="N195" s="126">
        <f t="shared" si="74"/>
        <v>33.633333333333333</v>
      </c>
      <c r="O195" s="126">
        <f t="shared" si="75"/>
        <v>34.978666666666669</v>
      </c>
      <c r="P195" s="126">
        <f t="shared" si="76"/>
        <v>36.324000000000005</v>
      </c>
      <c r="Q195" s="126">
        <f t="shared" si="77"/>
        <v>37.669333333333327</v>
      </c>
      <c r="R195" s="126">
        <f t="shared" si="78"/>
        <v>33.75</v>
      </c>
      <c r="S195" s="126">
        <f t="shared" si="79"/>
        <v>35</v>
      </c>
      <c r="T195" s="126">
        <f t="shared" si="80"/>
        <v>36.25</v>
      </c>
      <c r="U195" s="126">
        <f t="shared" si="81"/>
        <v>37.75</v>
      </c>
    </row>
    <row r="196" spans="1:21" ht="21" customHeight="1" x14ac:dyDescent="0.2">
      <c r="A196" s="34" t="s">
        <v>116</v>
      </c>
      <c r="B196" s="34" t="s">
        <v>278</v>
      </c>
      <c r="C196" s="35" t="s">
        <v>31</v>
      </c>
      <c r="D196" s="35" t="s">
        <v>398</v>
      </c>
      <c r="E196" s="35" t="s">
        <v>400</v>
      </c>
      <c r="F196" s="35" t="s">
        <v>416</v>
      </c>
      <c r="G196" s="121">
        <v>33</v>
      </c>
      <c r="H196" s="122">
        <f>VLOOKUP($C196,'Raw Cost'!$A$1:$B$483,2,FALSE)/G196</f>
        <v>1.0909090909090908</v>
      </c>
      <c r="I196" s="122">
        <f t="shared" si="73"/>
        <v>6.8181818181818177E-2</v>
      </c>
      <c r="J196" s="123">
        <v>14.7</v>
      </c>
      <c r="K196" s="123">
        <v>0.25</v>
      </c>
      <c r="L196" s="124">
        <f>VLOOKUP($F196,'Packaging Cost'!$A$1:$F$43,6,FALSE)</f>
        <v>2.4900000000000002</v>
      </c>
      <c r="M196" s="125">
        <f>IF($E196="Snakpak",(($J196*H196)+($K196*'Labor Cost'!$A$2)+L196)+2.25,($J196*H196)+($K196*'Labor Cost'!$A$2)+L196+1)</f>
        <v>26.276363636363634</v>
      </c>
      <c r="N196" s="126">
        <f t="shared" si="74"/>
        <v>32.845454545454544</v>
      </c>
      <c r="O196" s="126">
        <f t="shared" si="75"/>
        <v>34.159272727272722</v>
      </c>
      <c r="P196" s="126">
        <f t="shared" si="76"/>
        <v>35.473090909090907</v>
      </c>
      <c r="Q196" s="126">
        <f t="shared" si="77"/>
        <v>36.786909090909084</v>
      </c>
      <c r="R196" s="126">
        <f t="shared" si="78"/>
        <v>32.75</v>
      </c>
      <c r="S196" s="126">
        <f t="shared" si="79"/>
        <v>34.25</v>
      </c>
      <c r="T196" s="126">
        <f t="shared" si="80"/>
        <v>35.5</v>
      </c>
      <c r="U196" s="126">
        <f t="shared" si="81"/>
        <v>36.75</v>
      </c>
    </row>
    <row r="197" spans="1:21" ht="21" customHeight="1" x14ac:dyDescent="0.2">
      <c r="A197" s="34" t="s">
        <v>117</v>
      </c>
      <c r="B197" s="34" t="s">
        <v>279</v>
      </c>
      <c r="C197" s="35" t="s">
        <v>419</v>
      </c>
      <c r="D197" s="35" t="s">
        <v>398</v>
      </c>
      <c r="E197" s="35" t="s">
        <v>400</v>
      </c>
      <c r="F197" s="35" t="s">
        <v>416</v>
      </c>
      <c r="G197" s="121">
        <v>25</v>
      </c>
      <c r="H197" s="122">
        <f>VLOOKUP($C197,'Raw Cost'!$A$1:$B$483,2,FALSE)/G197</f>
        <v>1.6</v>
      </c>
      <c r="I197" s="122">
        <f t="shared" si="73"/>
        <v>0.1</v>
      </c>
      <c r="J197" s="123">
        <v>6.25</v>
      </c>
      <c r="K197" s="123">
        <v>0.25</v>
      </c>
      <c r="L197" s="124">
        <f>VLOOKUP($F197,'Packaging Cost'!$A$1:$F$43,6,FALSE)</f>
        <v>2.4900000000000002</v>
      </c>
      <c r="M197" s="125">
        <f>IF($E197="Snakpak",(($J197*H197)+($K197*'Labor Cost'!$A$2)+L197)+2.25,($J197*H197)+($K197*'Labor Cost'!$A$2)+L197+1)</f>
        <v>20.240000000000002</v>
      </c>
      <c r="N197" s="126">
        <f t="shared" si="74"/>
        <v>25.300000000000004</v>
      </c>
      <c r="O197" s="126">
        <f t="shared" si="75"/>
        <v>26.312000000000005</v>
      </c>
      <c r="P197" s="126">
        <f t="shared" si="76"/>
        <v>27.324000000000005</v>
      </c>
      <c r="Q197" s="126">
        <f t="shared" si="77"/>
        <v>28.336000000000002</v>
      </c>
      <c r="R197" s="126">
        <f t="shared" si="78"/>
        <v>25.25</v>
      </c>
      <c r="S197" s="126">
        <f t="shared" si="79"/>
        <v>26.25</v>
      </c>
      <c r="T197" s="126">
        <f t="shared" si="80"/>
        <v>27.25</v>
      </c>
      <c r="U197" s="126">
        <f t="shared" si="81"/>
        <v>28.25</v>
      </c>
    </row>
    <row r="198" spans="1:21" ht="21" customHeight="1" x14ac:dyDescent="0.2">
      <c r="A198" s="34" t="s">
        <v>120</v>
      </c>
      <c r="B198" s="34" t="s">
        <v>284</v>
      </c>
      <c r="C198" s="35" t="s">
        <v>35</v>
      </c>
      <c r="D198" s="35" t="s">
        <v>398</v>
      </c>
      <c r="E198" s="35" t="s">
        <v>400</v>
      </c>
      <c r="F198" s="35" t="s">
        <v>417</v>
      </c>
      <c r="G198" s="121">
        <v>28</v>
      </c>
      <c r="H198" s="122">
        <f>VLOOKUP($C198,'Raw Cost'!$A$1:$B$483,2,FALSE)/G198</f>
        <v>1.7142857142857142</v>
      </c>
      <c r="I198" s="122">
        <f t="shared" si="73"/>
        <v>0.10714285714285714</v>
      </c>
      <c r="J198" s="123">
        <v>12.5</v>
      </c>
      <c r="K198" s="123">
        <v>0.25</v>
      </c>
      <c r="L198" s="124">
        <f>VLOOKUP($F198,'Packaging Cost'!$A$1:$F$43,6,FALSE)</f>
        <v>4.24</v>
      </c>
      <c r="M198" s="125">
        <f>IF($E198="Snakpak",(($J198*H198)+($K198*'Labor Cost'!$A$2)+L198)+2.25,($J198*H198)+($K198*'Labor Cost'!$A$2)+L198+1)</f>
        <v>33.418571428571425</v>
      </c>
      <c r="N198" s="126">
        <f t="shared" si="74"/>
        <v>41.773214285714282</v>
      </c>
      <c r="O198" s="126">
        <f t="shared" si="75"/>
        <v>43.444142857142857</v>
      </c>
      <c r="P198" s="126">
        <f t="shared" si="76"/>
        <v>45.115071428571426</v>
      </c>
      <c r="Q198" s="126">
        <f t="shared" si="77"/>
        <v>46.785999999999994</v>
      </c>
      <c r="R198" s="126">
        <f t="shared" si="78"/>
        <v>41.75</v>
      </c>
      <c r="S198" s="126">
        <f t="shared" si="79"/>
        <v>43.5</v>
      </c>
      <c r="T198" s="126">
        <f t="shared" si="80"/>
        <v>45</v>
      </c>
      <c r="U198" s="126">
        <f t="shared" si="81"/>
        <v>46.75</v>
      </c>
    </row>
    <row r="199" spans="1:21" ht="21" customHeight="1" x14ac:dyDescent="0.2">
      <c r="A199" s="34" t="s">
        <v>121</v>
      </c>
      <c r="B199" s="34" t="s">
        <v>285</v>
      </c>
      <c r="C199" s="35" t="s">
        <v>35</v>
      </c>
      <c r="D199" s="35" t="s">
        <v>398</v>
      </c>
      <c r="E199" s="35" t="s">
        <v>400</v>
      </c>
      <c r="F199" s="35" t="s">
        <v>416</v>
      </c>
      <c r="G199" s="121">
        <v>28</v>
      </c>
      <c r="H199" s="122">
        <f>VLOOKUP($C199,'Raw Cost'!$A$1:$B$483,2,FALSE)/G199</f>
        <v>1.7142857142857142</v>
      </c>
      <c r="I199" s="122">
        <f t="shared" si="73"/>
        <v>0.10714285714285714</v>
      </c>
      <c r="J199" s="123">
        <v>6.25</v>
      </c>
      <c r="K199" s="123">
        <v>0.27</v>
      </c>
      <c r="L199" s="124">
        <f>VLOOKUP($F199,'Packaging Cost'!$A$1:$F$43,6,FALSE)</f>
        <v>2.4900000000000002</v>
      </c>
      <c r="M199" s="125">
        <f>IF($E199="Snakpak",(($J199*H199)+($K199*'Labor Cost'!$A$2)+L199)+2.25,($J199*H199)+($K199*'Labor Cost'!$A$2)+L199+1)</f>
        <v>21.394285714285715</v>
      </c>
      <c r="N199" s="126">
        <f t="shared" si="74"/>
        <v>26.742857142857144</v>
      </c>
      <c r="O199" s="126">
        <f t="shared" si="75"/>
        <v>27.812571428571431</v>
      </c>
      <c r="P199" s="126">
        <f t="shared" si="76"/>
        <v>28.882285714285718</v>
      </c>
      <c r="Q199" s="126">
        <f t="shared" si="77"/>
        <v>29.951999999999998</v>
      </c>
      <c r="R199" s="126">
        <f t="shared" si="78"/>
        <v>26.75</v>
      </c>
      <c r="S199" s="126">
        <f t="shared" si="79"/>
        <v>27.75</v>
      </c>
      <c r="T199" s="126">
        <f t="shared" si="80"/>
        <v>29</v>
      </c>
      <c r="U199" s="126">
        <f t="shared" si="81"/>
        <v>30</v>
      </c>
    </row>
    <row r="200" spans="1:21" ht="21" customHeight="1" x14ac:dyDescent="0.2">
      <c r="A200" s="34" t="s">
        <v>135</v>
      </c>
      <c r="B200" s="34" t="s">
        <v>303</v>
      </c>
      <c r="C200" s="35" t="s">
        <v>38</v>
      </c>
      <c r="D200" s="35" t="s">
        <v>398</v>
      </c>
      <c r="E200" s="35" t="s">
        <v>400</v>
      </c>
      <c r="F200" s="35" t="s">
        <v>416</v>
      </c>
      <c r="G200" s="121">
        <v>15</v>
      </c>
      <c r="H200" s="122">
        <f>VLOOKUP($C200,'Raw Cost'!$A$1:$B$483,2,FALSE)/G200</f>
        <v>2.2666666666666666</v>
      </c>
      <c r="I200" s="122">
        <f t="shared" si="73"/>
        <v>0.14166666666666666</v>
      </c>
      <c r="J200" s="123">
        <v>6.25</v>
      </c>
      <c r="K200" s="123">
        <v>0.3</v>
      </c>
      <c r="L200" s="124">
        <f>VLOOKUP($F200,'Packaging Cost'!$A$1:$F$43,6,FALSE)</f>
        <v>2.4900000000000002</v>
      </c>
      <c r="M200" s="125">
        <f>IF($E200="Snakpak",(($J200*H200)+($K200*'Labor Cost'!$A$2)+L200)+2.25,($J200*H200)+($K200*'Labor Cost'!$A$2)+L200+1)</f>
        <v>25.506666666666668</v>
      </c>
      <c r="N200" s="126">
        <f t="shared" si="74"/>
        <v>31.883333333333333</v>
      </c>
      <c r="O200" s="126">
        <f t="shared" si="75"/>
        <v>33.158666666666669</v>
      </c>
      <c r="P200" s="126">
        <f t="shared" si="76"/>
        <v>34.434000000000005</v>
      </c>
      <c r="Q200" s="126">
        <f t="shared" si="77"/>
        <v>35.709333333333333</v>
      </c>
      <c r="R200" s="126">
        <f t="shared" si="78"/>
        <v>32</v>
      </c>
      <c r="S200" s="126">
        <f t="shared" si="79"/>
        <v>33.25</v>
      </c>
      <c r="T200" s="126">
        <f t="shared" si="80"/>
        <v>34.5</v>
      </c>
      <c r="U200" s="126">
        <f t="shared" si="81"/>
        <v>35.75</v>
      </c>
    </row>
    <row r="201" spans="1:21" ht="21" customHeight="1" x14ac:dyDescent="0.2">
      <c r="A201" s="34" t="s">
        <v>134</v>
      </c>
      <c r="B201" s="34" t="s">
        <v>302</v>
      </c>
      <c r="C201" s="35" t="s">
        <v>36</v>
      </c>
      <c r="D201" s="35" t="s">
        <v>398</v>
      </c>
      <c r="E201" s="35" t="s">
        <v>400</v>
      </c>
      <c r="F201" s="35" t="s">
        <v>416</v>
      </c>
      <c r="G201" s="121">
        <v>15</v>
      </c>
      <c r="H201" s="122">
        <f>VLOOKUP($C201,'Raw Cost'!$A$1:$B$483,2,FALSE)/G201</f>
        <v>1.2</v>
      </c>
      <c r="I201" s="122">
        <f t="shared" si="73"/>
        <v>7.4999999999999997E-2</v>
      </c>
      <c r="J201" s="123">
        <v>12.5</v>
      </c>
      <c r="K201" s="123">
        <v>0.35</v>
      </c>
      <c r="L201" s="124">
        <f>VLOOKUP($F201,'Packaging Cost'!$A$1:$F$43,6,FALSE)</f>
        <v>2.4900000000000002</v>
      </c>
      <c r="M201" s="125">
        <f>IF($E201="Snakpak",(($J201*H201)+($K201*'Labor Cost'!$A$2)+L201)+2.25,($J201*H201)+($K201*'Labor Cost'!$A$2)+L201+1)</f>
        <v>27.439999999999998</v>
      </c>
      <c r="N201" s="126">
        <f t="shared" si="74"/>
        <v>34.299999999999997</v>
      </c>
      <c r="O201" s="126">
        <f t="shared" si="75"/>
        <v>35.671999999999997</v>
      </c>
      <c r="P201" s="126">
        <f t="shared" si="76"/>
        <v>37.043999999999997</v>
      </c>
      <c r="Q201" s="126">
        <f t="shared" si="77"/>
        <v>38.415999999999997</v>
      </c>
      <c r="R201" s="126">
        <f t="shared" si="78"/>
        <v>34.25</v>
      </c>
      <c r="S201" s="126">
        <f t="shared" si="79"/>
        <v>35.75</v>
      </c>
      <c r="T201" s="126">
        <f t="shared" si="80"/>
        <v>37</v>
      </c>
      <c r="U201" s="126">
        <f t="shared" si="81"/>
        <v>38.5</v>
      </c>
    </row>
    <row r="202" spans="1:21" ht="21" customHeight="1" x14ac:dyDescent="0.2">
      <c r="A202" s="34" t="s">
        <v>508</v>
      </c>
      <c r="B202" s="34" t="s">
        <v>301</v>
      </c>
      <c r="C202" s="120" t="s">
        <v>39</v>
      </c>
      <c r="D202" s="120" t="s">
        <v>398</v>
      </c>
      <c r="E202" s="35" t="s">
        <v>400</v>
      </c>
      <c r="F202" s="35" t="s">
        <v>416</v>
      </c>
      <c r="G202" s="121">
        <v>8.5</v>
      </c>
      <c r="H202" s="122">
        <f>VLOOKUP($C202,'Raw Cost'!$A$1:$B$483,2,FALSE)/G202</f>
        <v>2.1764705882352939</v>
      </c>
      <c r="I202" s="122">
        <f t="shared" si="73"/>
        <v>0.13602941176470587</v>
      </c>
      <c r="J202" s="123">
        <v>7.18</v>
      </c>
      <c r="K202" s="123">
        <v>0.25</v>
      </c>
      <c r="L202" s="124">
        <f>VLOOKUP($F202,'Packaging Cost'!$A$1:$F$43,6,FALSE)</f>
        <v>2.4900000000000002</v>
      </c>
      <c r="M202" s="125">
        <f>IF($E202="Snakpak",(($J202*H202)+($K202*'Labor Cost'!$A$2)+L202)+2.25,($J202*H202)+($K202*'Labor Cost'!$A$2)+L202+1)</f>
        <v>25.867058823529412</v>
      </c>
      <c r="N202" s="126">
        <f t="shared" si="74"/>
        <v>32.333823529411767</v>
      </c>
      <c r="O202" s="126">
        <f t="shared" si="75"/>
        <v>33.627176470588239</v>
      </c>
      <c r="P202" s="126">
        <f t="shared" si="76"/>
        <v>34.920529411764711</v>
      </c>
      <c r="Q202" s="126">
        <f t="shared" si="77"/>
        <v>36.213882352941177</v>
      </c>
      <c r="R202" s="126">
        <f t="shared" si="78"/>
        <v>32.25</v>
      </c>
      <c r="S202" s="126">
        <f t="shared" si="79"/>
        <v>33.75</v>
      </c>
      <c r="T202" s="126">
        <f t="shared" si="80"/>
        <v>35</v>
      </c>
      <c r="U202" s="126">
        <f t="shared" si="81"/>
        <v>36.25</v>
      </c>
    </row>
    <row r="203" spans="1:21" ht="21" customHeight="1" x14ac:dyDescent="0.2">
      <c r="A203" s="34" t="s">
        <v>136</v>
      </c>
      <c r="B203" s="34" t="s">
        <v>304</v>
      </c>
      <c r="C203" s="35" t="s">
        <v>48</v>
      </c>
      <c r="D203" s="35" t="s">
        <v>398</v>
      </c>
      <c r="E203" s="35" t="s">
        <v>400</v>
      </c>
      <c r="F203" s="35" t="s">
        <v>416</v>
      </c>
      <c r="G203" s="121">
        <v>33</v>
      </c>
      <c r="H203" s="122">
        <f>VLOOKUP($C203,'Raw Cost'!$A$1:$B$483,2,FALSE)/G203</f>
        <v>1.0606060606060606</v>
      </c>
      <c r="I203" s="122">
        <f t="shared" si="73"/>
        <v>6.6287878787878785E-2</v>
      </c>
      <c r="J203" s="123">
        <v>6.25</v>
      </c>
      <c r="K203" s="123">
        <v>0.27</v>
      </c>
      <c r="L203" s="124">
        <f>VLOOKUP($F203,'Packaging Cost'!$A$1:$F$43,6,FALSE)</f>
        <v>2.4900000000000002</v>
      </c>
      <c r="M203" s="125">
        <f>IF($E203="Snakpak",(($J203*H203)+($K203*'Labor Cost'!$A$2)+L203)+2.25,($J203*H203)+($K203*'Labor Cost'!$A$2)+L203+1)</f>
        <v>17.308787878787882</v>
      </c>
      <c r="N203" s="126">
        <f t="shared" si="74"/>
        <v>21.635984848484853</v>
      </c>
      <c r="O203" s="126">
        <f t="shared" si="75"/>
        <v>22.501424242424246</v>
      </c>
      <c r="P203" s="126">
        <f t="shared" si="76"/>
        <v>23.366863636363643</v>
      </c>
      <c r="Q203" s="126">
        <f t="shared" si="77"/>
        <v>24.232303030303033</v>
      </c>
      <c r="R203" s="126">
        <f t="shared" si="78"/>
        <v>21.75</v>
      </c>
      <c r="S203" s="126">
        <f t="shared" si="79"/>
        <v>22.5</v>
      </c>
      <c r="T203" s="126">
        <f t="shared" si="80"/>
        <v>23.25</v>
      </c>
      <c r="U203" s="126">
        <f t="shared" si="81"/>
        <v>24.25</v>
      </c>
    </row>
    <row r="204" spans="1:21" ht="21" customHeight="1" x14ac:dyDescent="0.2">
      <c r="A204" s="34" t="s">
        <v>137</v>
      </c>
      <c r="B204" s="34" t="s">
        <v>305</v>
      </c>
      <c r="C204" s="35" t="s">
        <v>48</v>
      </c>
      <c r="D204" s="35" t="s">
        <v>399</v>
      </c>
      <c r="E204" s="35" t="s">
        <v>400</v>
      </c>
      <c r="F204" s="35" t="s">
        <v>416</v>
      </c>
      <c r="G204" s="121">
        <v>34</v>
      </c>
      <c r="H204" s="122">
        <f>VLOOKUP($C204,'Raw Cost'!$A$1:$B$483,2,FALSE)/G204</f>
        <v>1.0294117647058822</v>
      </c>
      <c r="I204" s="122">
        <f t="shared" si="73"/>
        <v>6.4338235294117641E-2</v>
      </c>
      <c r="J204" s="123">
        <v>6.25</v>
      </c>
      <c r="K204" s="123">
        <v>0.25</v>
      </c>
      <c r="L204" s="124">
        <f>VLOOKUP($F204,'Packaging Cost'!$A$1:$F$43,6,FALSE)</f>
        <v>2.4900000000000002</v>
      </c>
      <c r="M204" s="125">
        <f>IF($E204="Snakpak",(($J204*H204)+($K204*'Labor Cost'!$A$2)+L204)+2.25,($J204*H204)+($K204*'Labor Cost'!$A$2)+L204+1)</f>
        <v>16.673823529411763</v>
      </c>
      <c r="N204" s="126">
        <f t="shared" si="74"/>
        <v>34.842279411764707</v>
      </c>
      <c r="O204" s="126">
        <f t="shared" si="75"/>
        <v>35.675970588235288</v>
      </c>
      <c r="P204" s="126">
        <f t="shared" si="76"/>
        <v>36.509661764705882</v>
      </c>
      <c r="Q204" s="126">
        <f t="shared" si="77"/>
        <v>37.343352941176462</v>
      </c>
      <c r="R204" s="126">
        <f t="shared" si="78"/>
        <v>34.75</v>
      </c>
      <c r="S204" s="126">
        <f t="shared" si="79"/>
        <v>35.75</v>
      </c>
      <c r="T204" s="126">
        <f t="shared" si="80"/>
        <v>36.5</v>
      </c>
      <c r="U204" s="126">
        <f t="shared" si="81"/>
        <v>37.25</v>
      </c>
    </row>
    <row r="205" spans="1:21" ht="21" customHeight="1" x14ac:dyDescent="0.2">
      <c r="A205" s="34" t="s">
        <v>160</v>
      </c>
      <c r="B205" s="34" t="s">
        <v>337</v>
      </c>
      <c r="C205" s="35" t="s">
        <v>54</v>
      </c>
      <c r="D205" s="35" t="s">
        <v>399</v>
      </c>
      <c r="E205" s="35" t="s">
        <v>400</v>
      </c>
      <c r="F205" s="35" t="s">
        <v>416</v>
      </c>
      <c r="G205" s="121">
        <v>17</v>
      </c>
      <c r="H205" s="122">
        <f>VLOOKUP($C205,'Raw Cost'!$A$1:$B$483,2,FALSE)/G205</f>
        <v>0.94117647058823528</v>
      </c>
      <c r="I205" s="122">
        <f t="shared" si="73"/>
        <v>5.8823529411764705E-2</v>
      </c>
      <c r="J205" s="123">
        <v>6.25</v>
      </c>
      <c r="K205" s="123">
        <v>0.3</v>
      </c>
      <c r="L205" s="124">
        <f>VLOOKUP($F205,'Packaging Cost'!$A$1:$F$43,6,FALSE)</f>
        <v>2.4900000000000002</v>
      </c>
      <c r="M205" s="125">
        <f>IF($E205="Snakpak",(($J205*H205)+($K205*'Labor Cost'!$A$2)+L205)+2.25,($J205*H205)+($K205*'Labor Cost'!$A$2)+L205+1)</f>
        <v>17.222352941176467</v>
      </c>
      <c r="N205" s="126">
        <f t="shared" si="74"/>
        <v>35.527941176470584</v>
      </c>
      <c r="O205" s="126">
        <f t="shared" si="75"/>
        <v>36.38905882352941</v>
      </c>
      <c r="P205" s="126">
        <f t="shared" si="76"/>
        <v>37.250176470588229</v>
      </c>
      <c r="Q205" s="126">
        <f t="shared" si="77"/>
        <v>38.111294117647049</v>
      </c>
      <c r="R205" s="126">
        <f t="shared" si="78"/>
        <v>35.5</v>
      </c>
      <c r="S205" s="126">
        <f t="shared" si="79"/>
        <v>36.5</v>
      </c>
      <c r="T205" s="126">
        <f t="shared" si="80"/>
        <v>37.25</v>
      </c>
      <c r="U205" s="126">
        <f t="shared" si="81"/>
        <v>38</v>
      </c>
    </row>
    <row r="206" spans="1:21" ht="21" customHeight="1" x14ac:dyDescent="0.2">
      <c r="A206" s="34" t="s">
        <v>159</v>
      </c>
      <c r="B206" s="34" t="s">
        <v>336</v>
      </c>
      <c r="C206" s="35" t="s">
        <v>54</v>
      </c>
      <c r="D206" s="35" t="s">
        <v>398</v>
      </c>
      <c r="E206" s="35" t="s">
        <v>400</v>
      </c>
      <c r="F206" s="35" t="s">
        <v>416</v>
      </c>
      <c r="G206" s="121">
        <v>17</v>
      </c>
      <c r="H206" s="122">
        <f>VLOOKUP($C206,'Raw Cost'!$A$1:$B$483,2,FALSE)/G206</f>
        <v>0.94117647058823528</v>
      </c>
      <c r="I206" s="122">
        <f t="shared" si="73"/>
        <v>5.8823529411764705E-2</v>
      </c>
      <c r="J206" s="123">
        <v>6.25</v>
      </c>
      <c r="K206" s="123">
        <v>0.25</v>
      </c>
      <c r="L206" s="124">
        <f>VLOOKUP($F206,'Packaging Cost'!$A$1:$F$43,6,FALSE)</f>
        <v>2.4900000000000002</v>
      </c>
      <c r="M206" s="125">
        <f>IF($E206="Snakpak",(($J206*H206)+($K206*'Labor Cost'!$A$2)+L206)+2.25,($J206*H206)+($K206*'Labor Cost'!$A$2)+L206+1)</f>
        <v>16.122352941176473</v>
      </c>
      <c r="N206" s="126">
        <f t="shared" si="74"/>
        <v>20.152941176470591</v>
      </c>
      <c r="O206" s="126">
        <f t="shared" si="75"/>
        <v>20.959058823529414</v>
      </c>
      <c r="P206" s="126">
        <f t="shared" si="76"/>
        <v>21.765176470588241</v>
      </c>
      <c r="Q206" s="126">
        <f t="shared" si="77"/>
        <v>22.57129411764706</v>
      </c>
      <c r="R206" s="126">
        <f t="shared" si="78"/>
        <v>20.25</v>
      </c>
      <c r="S206" s="126">
        <f t="shared" si="79"/>
        <v>21</v>
      </c>
      <c r="T206" s="126">
        <f t="shared" si="80"/>
        <v>21.75</v>
      </c>
      <c r="U206" s="126">
        <f t="shared" si="81"/>
        <v>22.5</v>
      </c>
    </row>
    <row r="207" spans="1:21" ht="21" customHeight="1" x14ac:dyDescent="0.2">
      <c r="A207" s="34" t="s">
        <v>61</v>
      </c>
      <c r="B207" s="34" t="s">
        <v>344</v>
      </c>
      <c r="C207" s="120" t="s">
        <v>58</v>
      </c>
      <c r="D207" s="120" t="s">
        <v>398</v>
      </c>
      <c r="E207" s="35" t="s">
        <v>400</v>
      </c>
      <c r="F207" s="35" t="s">
        <v>416</v>
      </c>
      <c r="G207" s="121">
        <v>8</v>
      </c>
      <c r="H207" s="122">
        <f>VLOOKUP($C207,'Raw Cost'!$A$1:$B$483,2,FALSE)/G207</f>
        <v>1.875</v>
      </c>
      <c r="I207" s="122">
        <f t="shared" si="73"/>
        <v>0.1171875</v>
      </c>
      <c r="J207" s="123">
        <v>6.25</v>
      </c>
      <c r="K207" s="123">
        <v>0.25</v>
      </c>
      <c r="L207" s="124">
        <f>VLOOKUP($F207,'Packaging Cost'!$A$1:$F$43,6,FALSE)</f>
        <v>2.4900000000000002</v>
      </c>
      <c r="M207" s="125">
        <f>IF($E207="Snakpak",(($J207*H207)+($K207*'Labor Cost'!$A$2)+L207)+2.25,($J207*H207)+($K207*'Labor Cost'!$A$2)+L207+1)</f>
        <v>21.958750000000002</v>
      </c>
      <c r="N207" s="126">
        <f t="shared" si="74"/>
        <v>27.448437500000004</v>
      </c>
      <c r="O207" s="126">
        <f t="shared" si="75"/>
        <v>28.546375000000005</v>
      </c>
      <c r="P207" s="126">
        <f t="shared" si="76"/>
        <v>29.644312500000005</v>
      </c>
      <c r="Q207" s="126">
        <f t="shared" si="77"/>
        <v>30.742250000000002</v>
      </c>
      <c r="R207" s="126">
        <f t="shared" si="78"/>
        <v>27.5</v>
      </c>
      <c r="S207" s="126">
        <f t="shared" si="79"/>
        <v>28.5</v>
      </c>
      <c r="T207" s="126">
        <f t="shared" si="80"/>
        <v>29.75</v>
      </c>
      <c r="U207" s="126">
        <f t="shared" si="81"/>
        <v>30.75</v>
      </c>
    </row>
    <row r="208" spans="1:21" ht="21" customHeight="1" x14ac:dyDescent="0.2">
      <c r="A208" s="34" t="s">
        <v>587</v>
      </c>
      <c r="B208" s="34" t="s">
        <v>588</v>
      </c>
      <c r="C208" s="120" t="s">
        <v>589</v>
      </c>
      <c r="D208" s="120" t="s">
        <v>398</v>
      </c>
      <c r="E208" s="35" t="s">
        <v>400</v>
      </c>
      <c r="F208" s="35" t="s">
        <v>416</v>
      </c>
      <c r="G208" s="121">
        <v>3.75</v>
      </c>
      <c r="H208" s="122">
        <f>VLOOKUP($C208,'Raw Cost'!$A$1:$B$483,2,FALSE)/G208</f>
        <v>6.4</v>
      </c>
      <c r="I208" s="122">
        <f t="shared" ref="I208" si="87">H208/16</f>
        <v>0.4</v>
      </c>
      <c r="J208" s="123">
        <v>6.25</v>
      </c>
      <c r="K208" s="123">
        <v>0.25</v>
      </c>
      <c r="L208" s="124">
        <f>VLOOKUP($F208,'Packaging Cost'!$A$1:$F$43,6,FALSE)</f>
        <v>2.4900000000000002</v>
      </c>
      <c r="M208" s="125">
        <f>IF($E208="Snakpak",(($J208*H208)+($K208*'Labor Cost'!$A$2)+L208)+2.25,($J208*H208)+($K208*'Labor Cost'!$A$2)+L208+1)</f>
        <v>50.24</v>
      </c>
      <c r="N208" s="126">
        <f t="shared" si="74"/>
        <v>62.800000000000004</v>
      </c>
      <c r="O208" s="126">
        <f t="shared" si="75"/>
        <v>65.312000000000012</v>
      </c>
      <c r="P208" s="126">
        <f t="shared" si="76"/>
        <v>67.824000000000012</v>
      </c>
      <c r="Q208" s="126">
        <f t="shared" si="77"/>
        <v>70.335999999999999</v>
      </c>
      <c r="R208" s="126">
        <f t="shared" ref="R208" si="88">MROUND(N208,0.25)</f>
        <v>62.75</v>
      </c>
      <c r="S208" s="126">
        <f t="shared" ref="S208" si="89">MROUND(O208,0.25)</f>
        <v>65.25</v>
      </c>
      <c r="T208" s="126">
        <f t="shared" ref="T208" si="90">MROUND(P208,0.25)</f>
        <v>67.75</v>
      </c>
      <c r="U208" s="126">
        <f t="shared" ref="U208" si="91">MROUND(Q208,0.25)</f>
        <v>70.25</v>
      </c>
    </row>
    <row r="209" spans="1:21" ht="21" customHeight="1" x14ac:dyDescent="0.2">
      <c r="A209" s="34" t="s">
        <v>149</v>
      </c>
      <c r="B209" s="34" t="s">
        <v>321</v>
      </c>
      <c r="C209" s="35" t="s">
        <v>57</v>
      </c>
      <c r="D209" s="35" t="s">
        <v>398</v>
      </c>
      <c r="E209" s="35" t="s">
        <v>400</v>
      </c>
      <c r="F209" s="35" t="s">
        <v>416</v>
      </c>
      <c r="G209" s="121">
        <v>9</v>
      </c>
      <c r="H209" s="122">
        <f>VLOOKUP($C209,'Raw Cost'!$A$1:$B$483,2,FALSE)/G209</f>
        <v>3.5555555555555554</v>
      </c>
      <c r="I209" s="122">
        <f t="shared" si="73"/>
        <v>0.22222222222222221</v>
      </c>
      <c r="J209" s="123">
        <v>6.25</v>
      </c>
      <c r="K209" s="123">
        <v>0.25</v>
      </c>
      <c r="L209" s="124">
        <f>VLOOKUP($F209,'Packaging Cost'!$A$1:$F$43,6,FALSE)</f>
        <v>2.4900000000000002</v>
      </c>
      <c r="M209" s="125">
        <f>IF($E209="Snakpak",(($J209*H209)+($K209*'Labor Cost'!$A$2)+L209)+2.25,($J209*H209)+($K209*'Labor Cost'!$A$2)+L209+1)</f>
        <v>32.462222222222223</v>
      </c>
      <c r="N209" s="126">
        <f t="shared" si="74"/>
        <v>40.577777777777783</v>
      </c>
      <c r="O209" s="126">
        <f t="shared" si="75"/>
        <v>42.20088888888889</v>
      </c>
      <c r="P209" s="126">
        <f t="shared" si="76"/>
        <v>43.824000000000005</v>
      </c>
      <c r="Q209" s="126">
        <f t="shared" si="77"/>
        <v>45.447111111111113</v>
      </c>
      <c r="R209" s="126">
        <f t="shared" si="78"/>
        <v>40.5</v>
      </c>
      <c r="S209" s="126">
        <f t="shared" si="79"/>
        <v>42.25</v>
      </c>
      <c r="T209" s="126">
        <f t="shared" si="80"/>
        <v>43.75</v>
      </c>
      <c r="U209" s="126">
        <f t="shared" si="81"/>
        <v>45.5</v>
      </c>
    </row>
    <row r="210" spans="1:21" ht="21" customHeight="1" x14ac:dyDescent="0.2">
      <c r="A210" s="34" t="s">
        <v>937</v>
      </c>
      <c r="B210" s="34" t="s">
        <v>321</v>
      </c>
      <c r="C210" s="35" t="s">
        <v>57</v>
      </c>
      <c r="D210" s="35" t="s">
        <v>398</v>
      </c>
      <c r="E210" s="35" t="s">
        <v>400</v>
      </c>
      <c r="F210" s="35" t="s">
        <v>416</v>
      </c>
      <c r="G210" s="121">
        <v>9</v>
      </c>
      <c r="H210" s="122">
        <f>VLOOKUP($C210,'Raw Cost'!$A$1:$B$483,2,FALSE)/G210</f>
        <v>3.5555555555555554</v>
      </c>
      <c r="I210" s="122">
        <f t="shared" ref="I210" si="92">H210/16</f>
        <v>0.22222222222222221</v>
      </c>
      <c r="J210" s="123">
        <v>12.5</v>
      </c>
      <c r="K210" s="123">
        <v>0.25</v>
      </c>
      <c r="L210" s="124">
        <f>VLOOKUP($F210,'Packaging Cost'!$A$1:$F$43,6,FALSE)</f>
        <v>2.4900000000000002</v>
      </c>
      <c r="M210" s="125">
        <f>IF($E210="Snakpak",(($J210*H210)+($K210*'Labor Cost'!$A$2)+L210)+2.25,($J210*H210)+($K210*'Labor Cost'!$A$2)+L210+1)</f>
        <v>54.684444444444445</v>
      </c>
      <c r="N210" s="126">
        <f t="shared" si="74"/>
        <v>68.355555555555554</v>
      </c>
      <c r="O210" s="126">
        <f t="shared" si="75"/>
        <v>71.089777777777783</v>
      </c>
      <c r="P210" s="126">
        <f t="shared" si="76"/>
        <v>73.824000000000012</v>
      </c>
      <c r="Q210" s="126">
        <f t="shared" si="77"/>
        <v>76.558222222222213</v>
      </c>
      <c r="R210" s="126">
        <f t="shared" ref="R210" si="93">MROUND(N210,0.25)</f>
        <v>68.25</v>
      </c>
      <c r="S210" s="126">
        <f t="shared" ref="S210" si="94">MROUND(O210,0.25)</f>
        <v>71</v>
      </c>
      <c r="T210" s="126">
        <f t="shared" ref="T210" si="95">MROUND(P210,0.25)</f>
        <v>73.75</v>
      </c>
      <c r="U210" s="126">
        <f t="shared" ref="U210" si="96">MROUND(Q210,0.25)</f>
        <v>76.5</v>
      </c>
    </row>
    <row r="211" spans="1:21" ht="21" customHeight="1" x14ac:dyDescent="0.2">
      <c r="A211" s="34" t="s">
        <v>150</v>
      </c>
      <c r="B211" s="34" t="s">
        <v>322</v>
      </c>
      <c r="C211" s="35" t="s">
        <v>57</v>
      </c>
      <c r="D211" s="35" t="s">
        <v>399</v>
      </c>
      <c r="E211" s="35" t="s">
        <v>400</v>
      </c>
      <c r="F211" s="35" t="s">
        <v>416</v>
      </c>
      <c r="G211" s="121">
        <v>9</v>
      </c>
      <c r="H211" s="122">
        <f>VLOOKUP($C211,'Raw Cost'!$A$1:$B$483,2,FALSE)/G211</f>
        <v>3.5555555555555554</v>
      </c>
      <c r="I211" s="122">
        <f t="shared" si="73"/>
        <v>0.22222222222222221</v>
      </c>
      <c r="J211" s="123">
        <v>6.25</v>
      </c>
      <c r="K211" s="123">
        <v>0.25</v>
      </c>
      <c r="L211" s="124">
        <f>VLOOKUP($F211,'Packaging Cost'!$A$1:$F$43,6,FALSE)</f>
        <v>2.4900000000000002</v>
      </c>
      <c r="M211" s="125">
        <f>IF($E211="Snakpak",(($J211*H211)+($K211*'Labor Cost'!$A$2)+L211)+2.25,($J211*H211)+($K211*'Labor Cost'!$A$2)+L211+1)</f>
        <v>32.462222222222223</v>
      </c>
      <c r="N211" s="126">
        <f t="shared" si="74"/>
        <v>54.577777777777783</v>
      </c>
      <c r="O211" s="126">
        <f t="shared" si="75"/>
        <v>56.20088888888889</v>
      </c>
      <c r="P211" s="126">
        <f t="shared" si="76"/>
        <v>57.824000000000005</v>
      </c>
      <c r="Q211" s="126">
        <f t="shared" si="77"/>
        <v>59.447111111111113</v>
      </c>
      <c r="R211" s="126">
        <f t="shared" si="78"/>
        <v>54.5</v>
      </c>
      <c r="S211" s="126">
        <f t="shared" si="79"/>
        <v>56.25</v>
      </c>
      <c r="T211" s="126">
        <f t="shared" si="80"/>
        <v>57.75</v>
      </c>
      <c r="U211" s="126">
        <f t="shared" si="81"/>
        <v>59.5</v>
      </c>
    </row>
    <row r="212" spans="1:21" ht="21" customHeight="1" x14ac:dyDescent="0.2">
      <c r="A212" s="34" t="s">
        <v>165</v>
      </c>
      <c r="B212" s="34" t="s">
        <v>346</v>
      </c>
      <c r="C212" s="120" t="s">
        <v>42</v>
      </c>
      <c r="D212" s="120" t="s">
        <v>398</v>
      </c>
      <c r="E212" s="35" t="s">
        <v>400</v>
      </c>
      <c r="F212" s="35" t="s">
        <v>417</v>
      </c>
      <c r="G212" s="121">
        <v>38</v>
      </c>
      <c r="H212" s="122">
        <f>VLOOKUP($C212,'Raw Cost'!$A$1:$B$483,2,FALSE)/G212</f>
        <v>0.36842105263157893</v>
      </c>
      <c r="I212" s="122">
        <f t="shared" si="73"/>
        <v>2.3026315789473683E-2</v>
      </c>
      <c r="J212" s="123">
        <v>12.5</v>
      </c>
      <c r="K212" s="123">
        <v>0.3</v>
      </c>
      <c r="L212" s="124">
        <f>VLOOKUP($F212,'Packaging Cost'!$A$1:$F$43,6,FALSE)</f>
        <v>4.24</v>
      </c>
      <c r="M212" s="125">
        <f>IF($E212="Snakpak",(($J212*H212)+($K212*'Labor Cost'!$A$2)+L212)+2.25,($J212*H212)+($K212*'Labor Cost'!$A$2)+L212+1)</f>
        <v>17.695263157894736</v>
      </c>
      <c r="N212" s="126">
        <f t="shared" si="74"/>
        <v>22.119078947368422</v>
      </c>
      <c r="O212" s="126">
        <f t="shared" si="75"/>
        <v>23.003842105263157</v>
      </c>
      <c r="P212" s="126">
        <f t="shared" si="76"/>
        <v>23.888605263157896</v>
      </c>
      <c r="Q212" s="126">
        <f t="shared" si="77"/>
        <v>24.773368421052631</v>
      </c>
      <c r="R212" s="126">
        <f t="shared" si="78"/>
        <v>22</v>
      </c>
      <c r="S212" s="126">
        <f t="shared" si="79"/>
        <v>23</v>
      </c>
      <c r="T212" s="126">
        <f t="shared" si="80"/>
        <v>24</v>
      </c>
      <c r="U212" s="126">
        <f t="shared" si="81"/>
        <v>24.75</v>
      </c>
    </row>
    <row r="213" spans="1:21" ht="21" customHeight="1" x14ac:dyDescent="0.2">
      <c r="A213" s="34" t="s">
        <v>166</v>
      </c>
      <c r="B213" s="34" t="s">
        <v>347</v>
      </c>
      <c r="C213" s="120" t="s">
        <v>42</v>
      </c>
      <c r="D213" s="120" t="s">
        <v>398</v>
      </c>
      <c r="E213" s="35" t="s">
        <v>400</v>
      </c>
      <c r="F213" s="35" t="s">
        <v>416</v>
      </c>
      <c r="G213" s="121">
        <v>38</v>
      </c>
      <c r="H213" s="122">
        <f>VLOOKUP($C213,'Raw Cost'!$A$1:$B$483,2,FALSE)/G213</f>
        <v>0.36842105263157893</v>
      </c>
      <c r="I213" s="122">
        <f t="shared" si="73"/>
        <v>2.3026315789473683E-2</v>
      </c>
      <c r="J213" s="123">
        <v>6.25</v>
      </c>
      <c r="K213" s="123">
        <v>0.25</v>
      </c>
      <c r="L213" s="124">
        <f>VLOOKUP($F213,'Packaging Cost'!$A$1:$F$43,6,FALSE)</f>
        <v>2.4900000000000002</v>
      </c>
      <c r="M213" s="125">
        <f>IF($E213="Snakpak",(($J213*H213)+($K213*'Labor Cost'!$A$2)+L213)+2.25,($J213*H213)+($K213*'Labor Cost'!$A$2)+L213+1)</f>
        <v>12.542631578947368</v>
      </c>
      <c r="N213" s="126">
        <f t="shared" si="74"/>
        <v>15.67828947368421</v>
      </c>
      <c r="O213" s="126">
        <f t="shared" si="75"/>
        <v>16.30542105263158</v>
      </c>
      <c r="P213" s="126">
        <f t="shared" si="76"/>
        <v>16.932552631578947</v>
      </c>
      <c r="Q213" s="126">
        <f t="shared" si="77"/>
        <v>17.559684210526314</v>
      </c>
      <c r="R213" s="126">
        <f t="shared" si="78"/>
        <v>15.75</v>
      </c>
      <c r="S213" s="126">
        <f t="shared" si="79"/>
        <v>16.25</v>
      </c>
      <c r="T213" s="126">
        <f t="shared" si="80"/>
        <v>17</v>
      </c>
      <c r="U213" s="126">
        <f t="shared" si="81"/>
        <v>17.5</v>
      </c>
    </row>
    <row r="214" spans="1:21" ht="21" customHeight="1" x14ac:dyDescent="0.2">
      <c r="A214" s="34" t="s">
        <v>167</v>
      </c>
      <c r="B214" s="34" t="s">
        <v>348</v>
      </c>
      <c r="C214" s="35" t="s">
        <v>42</v>
      </c>
      <c r="D214" s="35" t="s">
        <v>399</v>
      </c>
      <c r="E214" s="35" t="s">
        <v>400</v>
      </c>
      <c r="F214" s="35" t="s">
        <v>416</v>
      </c>
      <c r="G214" s="121">
        <v>38</v>
      </c>
      <c r="H214" s="122">
        <f>VLOOKUP($C214,'Raw Cost'!$A$1:$B$483,2,FALSE)/G214</f>
        <v>0.36842105263157893</v>
      </c>
      <c r="I214" s="122">
        <f t="shared" si="73"/>
        <v>2.3026315789473683E-2</v>
      </c>
      <c r="J214" s="123">
        <v>6.25</v>
      </c>
      <c r="K214" s="123">
        <v>0.5</v>
      </c>
      <c r="L214" s="124">
        <f>VLOOKUP($F214,'Packaging Cost'!$A$1:$F$43,6,FALSE)</f>
        <v>2.4900000000000002</v>
      </c>
      <c r="M214" s="125">
        <f>IF($E214="Snakpak",(($J214*H214)+($K214*'Labor Cost'!$A$2)+L214)+2.25,($J214*H214)+($K214*'Labor Cost'!$A$2)+L214+1)</f>
        <v>18.042631578947368</v>
      </c>
      <c r="N214" s="126">
        <f t="shared" si="74"/>
        <v>36.55328947368421</v>
      </c>
      <c r="O214" s="126">
        <f t="shared" si="75"/>
        <v>37.455421052631579</v>
      </c>
      <c r="P214" s="126">
        <f t="shared" si="76"/>
        <v>38.357552631578947</v>
      </c>
      <c r="Q214" s="126">
        <f t="shared" si="77"/>
        <v>39.259684210526316</v>
      </c>
      <c r="R214" s="126">
        <f t="shared" si="78"/>
        <v>36.5</v>
      </c>
      <c r="S214" s="126">
        <f t="shared" si="79"/>
        <v>37.5</v>
      </c>
      <c r="T214" s="126">
        <f t="shared" si="80"/>
        <v>38.25</v>
      </c>
      <c r="U214" s="126">
        <f t="shared" si="81"/>
        <v>39.25</v>
      </c>
    </row>
    <row r="215" spans="1:21" ht="21" customHeight="1" x14ac:dyDescent="0.2">
      <c r="A215" s="34" t="s">
        <v>583</v>
      </c>
      <c r="B215" s="34" t="s">
        <v>585</v>
      </c>
      <c r="C215" s="120" t="s">
        <v>582</v>
      </c>
      <c r="D215" s="120" t="s">
        <v>398</v>
      </c>
      <c r="E215" s="35" t="s">
        <v>400</v>
      </c>
      <c r="F215" s="35" t="s">
        <v>416</v>
      </c>
      <c r="G215" s="121">
        <v>38</v>
      </c>
      <c r="H215" s="122">
        <f>VLOOKUP($C215,'Raw Cost'!$A$1:$B$483,2,FALSE)/G215</f>
        <v>0.76315789473684215</v>
      </c>
      <c r="I215" s="122">
        <f t="shared" ref="I215:I216" si="97">H215/16</f>
        <v>4.7697368421052634E-2</v>
      </c>
      <c r="J215" s="123">
        <v>6.25</v>
      </c>
      <c r="K215" s="123">
        <v>0.25</v>
      </c>
      <c r="L215" s="124">
        <f>VLOOKUP($F215,'Packaging Cost'!$A$1:$F$43,6,FALSE)</f>
        <v>2.4900000000000002</v>
      </c>
      <c r="M215" s="125">
        <f>IF($E215="Snakpak",(($J215*H215)+($K215*'Labor Cost'!$A$2)+L215)+2.25,($J215*H215)+($K215*'Labor Cost'!$A$2)+L215+1)</f>
        <v>15.009736842105264</v>
      </c>
      <c r="N215" s="126">
        <f t="shared" si="74"/>
        <v>18.762171052631579</v>
      </c>
      <c r="O215" s="126">
        <f t="shared" si="75"/>
        <v>19.512657894736844</v>
      </c>
      <c r="P215" s="126">
        <f t="shared" si="76"/>
        <v>20.263144736842108</v>
      </c>
      <c r="Q215" s="126">
        <f t="shared" si="77"/>
        <v>21.013631578947368</v>
      </c>
      <c r="R215" s="126">
        <f t="shared" ref="R215:R216" si="98">MROUND(N215,0.25)</f>
        <v>18.75</v>
      </c>
      <c r="S215" s="126">
        <f t="shared" ref="S215:S216" si="99">MROUND(O215,0.25)</f>
        <v>19.5</v>
      </c>
      <c r="T215" s="126">
        <f t="shared" ref="T215:T216" si="100">MROUND(P215,0.25)</f>
        <v>20.25</v>
      </c>
      <c r="U215" s="126">
        <f t="shared" ref="U215:U216" si="101">MROUND(Q215,0.25)</f>
        <v>21</v>
      </c>
    </row>
    <row r="216" spans="1:21" ht="21" customHeight="1" x14ac:dyDescent="0.2">
      <c r="A216" s="34" t="s">
        <v>584</v>
      </c>
      <c r="B216" s="34" t="s">
        <v>586</v>
      </c>
      <c r="C216" s="35" t="s">
        <v>582</v>
      </c>
      <c r="D216" s="35" t="s">
        <v>399</v>
      </c>
      <c r="E216" s="35" t="s">
        <v>400</v>
      </c>
      <c r="F216" s="35" t="s">
        <v>416</v>
      </c>
      <c r="G216" s="121">
        <v>38</v>
      </c>
      <c r="H216" s="122">
        <f>VLOOKUP($C216,'Raw Cost'!$A$1:$B$483,2,FALSE)/G216</f>
        <v>0.76315789473684215</v>
      </c>
      <c r="I216" s="122">
        <f t="shared" si="97"/>
        <v>4.7697368421052634E-2</v>
      </c>
      <c r="J216" s="123">
        <v>6.25</v>
      </c>
      <c r="K216" s="123">
        <v>0.25</v>
      </c>
      <c r="L216" s="124">
        <f>VLOOKUP($F216,'Packaging Cost'!$A$1:$F$43,6,FALSE)</f>
        <v>2.4900000000000002</v>
      </c>
      <c r="M216" s="125">
        <f>IF($E216="Snakpak",(($J216*H216)+($K216*'Labor Cost'!$A$2)+L216)+2.25,($J216*H216)+($K216*'Labor Cost'!$A$2)+L216+1)</f>
        <v>15.009736842105264</v>
      </c>
      <c r="N216" s="126">
        <f t="shared" si="74"/>
        <v>32.762171052631579</v>
      </c>
      <c r="O216" s="126">
        <f t="shared" si="75"/>
        <v>33.512657894736847</v>
      </c>
      <c r="P216" s="126">
        <f t="shared" si="76"/>
        <v>34.263144736842108</v>
      </c>
      <c r="Q216" s="126">
        <f t="shared" si="77"/>
        <v>35.013631578947368</v>
      </c>
      <c r="R216" s="126">
        <f t="shared" si="98"/>
        <v>32.75</v>
      </c>
      <c r="S216" s="126">
        <f t="shared" si="99"/>
        <v>33.5</v>
      </c>
      <c r="T216" s="126">
        <f t="shared" si="100"/>
        <v>34.25</v>
      </c>
      <c r="U216" s="126">
        <f t="shared" si="101"/>
        <v>35</v>
      </c>
    </row>
    <row r="217" spans="1:21" ht="21" customHeight="1" x14ac:dyDescent="0.2">
      <c r="A217" s="34" t="s">
        <v>168</v>
      </c>
      <c r="B217" s="34" t="s">
        <v>349</v>
      </c>
      <c r="C217" s="35" t="s">
        <v>420</v>
      </c>
      <c r="D217" s="35" t="s">
        <v>398</v>
      </c>
      <c r="E217" s="35" t="s">
        <v>400</v>
      </c>
      <c r="F217" s="35" t="s">
        <v>416</v>
      </c>
      <c r="G217" s="121">
        <v>38</v>
      </c>
      <c r="H217" s="122">
        <f>VLOOKUP($C217,'Raw Cost'!$A$1:$B$483,2,FALSE)/G217</f>
        <v>0.89473684210526316</v>
      </c>
      <c r="I217" s="122">
        <f t="shared" si="73"/>
        <v>5.5921052631578948E-2</v>
      </c>
      <c r="J217" s="123">
        <v>10.94</v>
      </c>
      <c r="K217" s="123">
        <v>0.25</v>
      </c>
      <c r="L217" s="124">
        <f>VLOOKUP($F217,'Packaging Cost'!$A$1:$F$43,6,FALSE)</f>
        <v>2.4900000000000002</v>
      </c>
      <c r="M217" s="125">
        <f>IF($E217="Snakpak",(($J217*H217)+($K217*'Labor Cost'!$A$2)+L217)+2.25,($J217*H217)+($K217*'Labor Cost'!$A$2)+L217+1)</f>
        <v>20.028421052631579</v>
      </c>
      <c r="N217" s="126">
        <f t="shared" si="74"/>
        <v>25.035526315789475</v>
      </c>
      <c r="O217" s="126">
        <f t="shared" si="75"/>
        <v>26.036947368421053</v>
      </c>
      <c r="P217" s="126">
        <f t="shared" si="76"/>
        <v>27.038368421052635</v>
      </c>
      <c r="Q217" s="126">
        <f t="shared" si="77"/>
        <v>28.039789473684209</v>
      </c>
      <c r="R217" s="126">
        <f t="shared" si="78"/>
        <v>25</v>
      </c>
      <c r="S217" s="126">
        <f t="shared" si="79"/>
        <v>26</v>
      </c>
      <c r="T217" s="126">
        <f t="shared" si="80"/>
        <v>27</v>
      </c>
      <c r="U217" s="126">
        <f t="shared" si="81"/>
        <v>28</v>
      </c>
    </row>
    <row r="218" spans="1:21" ht="21" customHeight="1" x14ac:dyDescent="0.2">
      <c r="A218" s="34" t="s">
        <v>510</v>
      </c>
      <c r="B218" s="34" t="s">
        <v>351</v>
      </c>
      <c r="C218" s="120" t="s">
        <v>47</v>
      </c>
      <c r="D218" s="35" t="s">
        <v>398</v>
      </c>
      <c r="E218" s="35" t="s">
        <v>400</v>
      </c>
      <c r="F218" s="35" t="s">
        <v>416</v>
      </c>
      <c r="G218" s="121">
        <v>18</v>
      </c>
      <c r="H218" s="122">
        <f>VLOOKUP($C218,'Raw Cost'!$A$1:$B$483,2,FALSE)/G218</f>
        <v>1</v>
      </c>
      <c r="I218" s="122">
        <f t="shared" si="73"/>
        <v>6.25E-2</v>
      </c>
      <c r="J218" s="123">
        <v>6.25</v>
      </c>
      <c r="K218" s="123">
        <v>0.27</v>
      </c>
      <c r="L218" s="124">
        <f>VLOOKUP($F218,'Packaging Cost'!$A$1:$F$43,6,FALSE)</f>
        <v>2.4900000000000002</v>
      </c>
      <c r="M218" s="125">
        <f>IF($E218="Snakpak",(($J218*H218)+($K218*'Labor Cost'!$A$2)+L218)+2.25,($J218*H218)+($K218*'Labor Cost'!$A$2)+L218+1)</f>
        <v>16.93</v>
      </c>
      <c r="N218" s="126">
        <f t="shared" si="74"/>
        <v>21.162500000000001</v>
      </c>
      <c r="O218" s="126">
        <f t="shared" si="75"/>
        <v>22.009</v>
      </c>
      <c r="P218" s="126">
        <f t="shared" si="76"/>
        <v>22.855500000000003</v>
      </c>
      <c r="Q218" s="126">
        <f t="shared" si="77"/>
        <v>23.701999999999998</v>
      </c>
      <c r="R218" s="126">
        <f t="shared" si="78"/>
        <v>21.25</v>
      </c>
      <c r="S218" s="126">
        <f t="shared" si="79"/>
        <v>22</v>
      </c>
      <c r="T218" s="126">
        <f t="shared" si="80"/>
        <v>22.75</v>
      </c>
      <c r="U218" s="126">
        <f t="shared" si="81"/>
        <v>23.75</v>
      </c>
    </row>
    <row r="219" spans="1:21" ht="21" customHeight="1" x14ac:dyDescent="0.2">
      <c r="A219" s="34" t="s">
        <v>170</v>
      </c>
      <c r="B219" s="34" t="s">
        <v>352</v>
      </c>
      <c r="C219" s="120" t="s">
        <v>47</v>
      </c>
      <c r="D219" s="120" t="s">
        <v>399</v>
      </c>
      <c r="E219" s="35" t="s">
        <v>400</v>
      </c>
      <c r="F219" s="35" t="s">
        <v>416</v>
      </c>
      <c r="G219" s="121">
        <v>18</v>
      </c>
      <c r="H219" s="122">
        <f>VLOOKUP($C219,'Raw Cost'!$A$1:$B$483,2,FALSE)/G219</f>
        <v>1</v>
      </c>
      <c r="I219" s="122">
        <f t="shared" si="73"/>
        <v>6.25E-2</v>
      </c>
      <c r="J219" s="123">
        <v>6.25</v>
      </c>
      <c r="K219" s="123">
        <v>0.4</v>
      </c>
      <c r="L219" s="124">
        <f>VLOOKUP($F219,'Packaging Cost'!$A$1:$F$43,6,FALSE)</f>
        <v>2.4900000000000002</v>
      </c>
      <c r="M219" s="125">
        <f>IF($E219="Snakpak",(($J219*H219)+($K219*'Labor Cost'!$A$2)+L219)+2.25,($J219*H219)+($K219*'Labor Cost'!$A$2)+L219+1)</f>
        <v>19.79</v>
      </c>
      <c r="N219" s="126">
        <f t="shared" si="74"/>
        <v>38.737499999999997</v>
      </c>
      <c r="O219" s="126">
        <f t="shared" si="75"/>
        <v>39.727000000000004</v>
      </c>
      <c r="P219" s="126">
        <f t="shared" si="76"/>
        <v>40.716499999999996</v>
      </c>
      <c r="Q219" s="126">
        <f t="shared" si="77"/>
        <v>41.705999999999996</v>
      </c>
      <c r="R219" s="126">
        <f t="shared" si="78"/>
        <v>38.75</v>
      </c>
      <c r="S219" s="126">
        <f t="shared" si="79"/>
        <v>39.75</v>
      </c>
      <c r="T219" s="126">
        <f t="shared" si="80"/>
        <v>40.75</v>
      </c>
      <c r="U219" s="126">
        <f t="shared" si="81"/>
        <v>41.75</v>
      </c>
    </row>
    <row r="220" spans="1:21" ht="21" customHeight="1" x14ac:dyDescent="0.2">
      <c r="A220" s="34" t="s">
        <v>442</v>
      </c>
      <c r="B220" s="34" t="s">
        <v>443</v>
      </c>
      <c r="C220" s="35" t="s">
        <v>441</v>
      </c>
      <c r="D220" s="35" t="s">
        <v>398</v>
      </c>
      <c r="E220" s="35" t="s">
        <v>400</v>
      </c>
      <c r="F220" s="35" t="s">
        <v>416</v>
      </c>
      <c r="G220" s="121">
        <v>23</v>
      </c>
      <c r="H220" s="122">
        <f>VLOOKUP($C220,'Raw Cost'!$A$1:$B$483,2,FALSE)/G220</f>
        <v>2.3913043478260869</v>
      </c>
      <c r="I220" s="122">
        <f t="shared" si="73"/>
        <v>0.14945652173913043</v>
      </c>
      <c r="J220" s="123">
        <v>11</v>
      </c>
      <c r="K220" s="123">
        <v>0.25</v>
      </c>
      <c r="L220" s="124">
        <f>VLOOKUP($F220,'Packaging Cost'!$A$1:$F$43,6,FALSE)</f>
        <v>2.4900000000000002</v>
      </c>
      <c r="M220" s="125">
        <f>IF($E220="Snakpak",(($J220*H220)+($K220*'Labor Cost'!$A$2)+L220)+2.25,($J220*H220)+($K220*'Labor Cost'!$A$2)+L220+1)</f>
        <v>36.544347826086955</v>
      </c>
      <c r="N220" s="126">
        <f t="shared" si="74"/>
        <v>45.680434782608693</v>
      </c>
      <c r="O220" s="126">
        <f t="shared" si="75"/>
        <v>47.507652173913044</v>
      </c>
      <c r="P220" s="126">
        <f t="shared" si="76"/>
        <v>49.334869565217396</v>
      </c>
      <c r="Q220" s="126">
        <f t="shared" si="77"/>
        <v>51.162086956521733</v>
      </c>
      <c r="R220" s="126">
        <f t="shared" si="78"/>
        <v>45.75</v>
      </c>
      <c r="S220" s="126">
        <f t="shared" si="79"/>
        <v>47.5</v>
      </c>
      <c r="T220" s="126">
        <f t="shared" si="80"/>
        <v>49.25</v>
      </c>
      <c r="U220" s="126">
        <f t="shared" si="81"/>
        <v>51.25</v>
      </c>
    </row>
    <row r="221" spans="1:21" ht="21" customHeight="1" x14ac:dyDescent="0.2">
      <c r="A221" s="34" t="s">
        <v>174</v>
      </c>
      <c r="B221" s="34" t="s">
        <v>356</v>
      </c>
      <c r="C221" s="35" t="s">
        <v>48</v>
      </c>
      <c r="D221" s="35" t="s">
        <v>398</v>
      </c>
      <c r="E221" s="35" t="s">
        <v>400</v>
      </c>
      <c r="F221" s="35" t="s">
        <v>416</v>
      </c>
      <c r="G221" s="121">
        <v>10</v>
      </c>
      <c r="H221" s="122">
        <f>VLOOKUP($C221,'Raw Cost'!$A$1:$B$483,2,FALSE)/G221</f>
        <v>3.5</v>
      </c>
      <c r="I221" s="122">
        <f t="shared" ref="I221:I223" si="102">H221/16</f>
        <v>0.21875</v>
      </c>
      <c r="J221" s="123">
        <v>12.5</v>
      </c>
      <c r="K221" s="123">
        <v>0.25</v>
      </c>
      <c r="L221" s="124">
        <f>VLOOKUP($F221,'Packaging Cost'!$A$1:$F$43,6,FALSE)</f>
        <v>2.4900000000000002</v>
      </c>
      <c r="M221" s="125">
        <f>IF($E221="Snakpak",(($J221*H221)+($K221*'Labor Cost'!$A$2)+L221)+2.25,($J221*H221)+($K221*'Labor Cost'!$A$2)+L221+1)</f>
        <v>53.99</v>
      </c>
      <c r="N221" s="126">
        <f t="shared" si="74"/>
        <v>67.487499999999997</v>
      </c>
      <c r="O221" s="126">
        <f t="shared" si="75"/>
        <v>70.187000000000012</v>
      </c>
      <c r="P221" s="126">
        <f t="shared" si="76"/>
        <v>72.886500000000012</v>
      </c>
      <c r="Q221" s="126">
        <f t="shared" si="77"/>
        <v>75.585999999999999</v>
      </c>
      <c r="R221" s="126">
        <f t="shared" si="78"/>
        <v>67.5</v>
      </c>
      <c r="S221" s="126">
        <f t="shared" si="79"/>
        <v>70.25</v>
      </c>
      <c r="T221" s="126">
        <f t="shared" si="80"/>
        <v>73</v>
      </c>
      <c r="U221" s="126">
        <f t="shared" si="81"/>
        <v>75.5</v>
      </c>
    </row>
    <row r="222" spans="1:21" ht="21" customHeight="1" x14ac:dyDescent="0.2">
      <c r="A222" s="34" t="s">
        <v>172</v>
      </c>
      <c r="B222" s="34" t="s">
        <v>354</v>
      </c>
      <c r="C222" s="120" t="s">
        <v>59</v>
      </c>
      <c r="D222" s="35" t="s">
        <v>398</v>
      </c>
      <c r="E222" s="35" t="s">
        <v>400</v>
      </c>
      <c r="F222" s="35" t="s">
        <v>416</v>
      </c>
      <c r="G222" s="121">
        <v>8</v>
      </c>
      <c r="H222" s="122">
        <f>VLOOKUP($C222,'Raw Cost'!$A$1:$B$483,2,FALSE)/G222</f>
        <v>1</v>
      </c>
      <c r="I222" s="122">
        <f t="shared" si="102"/>
        <v>6.25E-2</v>
      </c>
      <c r="J222" s="123">
        <v>6.25</v>
      </c>
      <c r="K222" s="123">
        <v>0.25</v>
      </c>
      <c r="L222" s="124">
        <f>VLOOKUP($F222,'Packaging Cost'!$A$1:$F$43,6,FALSE)</f>
        <v>2.4900000000000002</v>
      </c>
      <c r="M222" s="125">
        <f>IF($E222="Snakpak",(($J222*H222)+($K222*'Labor Cost'!$A$2)+L222)+2.25,($J222*H222)+($K222*'Labor Cost'!$A$2)+L222+1)</f>
        <v>16.490000000000002</v>
      </c>
      <c r="N222" s="126">
        <f t="shared" si="74"/>
        <v>20.612500000000004</v>
      </c>
      <c r="O222" s="126">
        <f t="shared" si="75"/>
        <v>21.437000000000005</v>
      </c>
      <c r="P222" s="126">
        <f t="shared" si="76"/>
        <v>22.261500000000005</v>
      </c>
      <c r="Q222" s="126">
        <f t="shared" si="77"/>
        <v>23.086000000000002</v>
      </c>
      <c r="R222" s="126">
        <f t="shared" si="78"/>
        <v>20.5</v>
      </c>
      <c r="S222" s="126">
        <f t="shared" si="79"/>
        <v>21.5</v>
      </c>
      <c r="T222" s="126">
        <f t="shared" si="80"/>
        <v>22.25</v>
      </c>
      <c r="U222" s="126">
        <f t="shared" si="81"/>
        <v>23</v>
      </c>
    </row>
    <row r="223" spans="1:21" ht="21" customHeight="1" x14ac:dyDescent="0.2">
      <c r="A223" s="34" t="s">
        <v>180</v>
      </c>
      <c r="B223" s="34" t="s">
        <v>366</v>
      </c>
      <c r="C223" s="35" t="s">
        <v>55</v>
      </c>
      <c r="D223" s="35" t="s">
        <v>399</v>
      </c>
      <c r="E223" s="35" t="s">
        <v>400</v>
      </c>
      <c r="F223" s="35" t="s">
        <v>416</v>
      </c>
      <c r="G223" s="121">
        <v>17</v>
      </c>
      <c r="H223" s="122">
        <f>VLOOKUP($C223,'Raw Cost'!$A$1:$B$483,2,FALSE)/G223</f>
        <v>2.0588235294117645</v>
      </c>
      <c r="I223" s="122">
        <f t="shared" si="102"/>
        <v>0.12867647058823528</v>
      </c>
      <c r="J223" s="123">
        <v>6.25</v>
      </c>
      <c r="K223" s="123">
        <v>0.3</v>
      </c>
      <c r="L223" s="124">
        <f>VLOOKUP($F223,'Packaging Cost'!$A$1:$F$43,6,FALSE)</f>
        <v>2.4900000000000002</v>
      </c>
      <c r="M223" s="125">
        <f>IF($E223="Snakpak",(($J223*H223)+($K223*'Labor Cost'!$A$2)+L223)+2.25,($J223*H223)+($K223*'Labor Cost'!$A$2)+L223+1)</f>
        <v>24.207647058823532</v>
      </c>
      <c r="N223" s="126">
        <f t="shared" si="74"/>
        <v>44.259558823529417</v>
      </c>
      <c r="O223" s="126">
        <f t="shared" si="75"/>
        <v>45.469941176470599</v>
      </c>
      <c r="P223" s="126">
        <f t="shared" si="76"/>
        <v>46.680323529411773</v>
      </c>
      <c r="Q223" s="126">
        <f t="shared" si="77"/>
        <v>47.89070588235294</v>
      </c>
      <c r="R223" s="126">
        <f t="shared" si="78"/>
        <v>44.25</v>
      </c>
      <c r="S223" s="126">
        <f t="shared" si="79"/>
        <v>45.5</v>
      </c>
      <c r="T223" s="126">
        <f t="shared" si="80"/>
        <v>46.75</v>
      </c>
      <c r="U223" s="126">
        <f t="shared" si="81"/>
        <v>48</v>
      </c>
    </row>
    <row r="224" spans="1:21" ht="21" customHeight="1" x14ac:dyDescent="0.2">
      <c r="A224" s="34" t="s">
        <v>179</v>
      </c>
      <c r="B224" s="34" t="s">
        <v>365</v>
      </c>
      <c r="C224" s="35" t="s">
        <v>55</v>
      </c>
      <c r="D224" s="35" t="s">
        <v>398</v>
      </c>
      <c r="E224" s="35" t="s">
        <v>400</v>
      </c>
      <c r="F224" s="35" t="s">
        <v>416</v>
      </c>
      <c r="G224" s="121">
        <v>17</v>
      </c>
      <c r="H224" s="122">
        <f>VLOOKUP($C224,'Raw Cost'!$A$1:$B$483,2,FALSE)/G224</f>
        <v>2.0588235294117645</v>
      </c>
      <c r="I224" s="122">
        <f t="shared" ref="I224" si="103">H224/16</f>
        <v>0.12867647058823528</v>
      </c>
      <c r="J224" s="123">
        <v>6.25</v>
      </c>
      <c r="K224" s="123">
        <v>0.3</v>
      </c>
      <c r="L224" s="124">
        <f>VLOOKUP($F224,'Packaging Cost'!$A$1:$F$43,6,FALSE)</f>
        <v>2.4900000000000002</v>
      </c>
      <c r="M224" s="125">
        <f>IF($E224="Snakpak",(($J224*H224)+($K224*'Labor Cost'!$A$2)+L224)+2.25,($J224*H224)+($K224*'Labor Cost'!$A$2)+L224+1)</f>
        <v>24.207647058823532</v>
      </c>
      <c r="N224" s="126">
        <f t="shared" si="74"/>
        <v>30.259558823529417</v>
      </c>
      <c r="O224" s="126">
        <f t="shared" si="75"/>
        <v>31.469941176470595</v>
      </c>
      <c r="P224" s="126">
        <f t="shared" si="76"/>
        <v>32.680323529411773</v>
      </c>
      <c r="Q224" s="126">
        <f t="shared" si="77"/>
        <v>33.89070588235294</v>
      </c>
      <c r="R224" s="126">
        <f t="shared" ref="R224" si="104">MROUND(N224,0.25)</f>
        <v>30.25</v>
      </c>
      <c r="S224" s="126">
        <f t="shared" ref="S224" si="105">MROUND(O224,0.25)</f>
        <v>31.5</v>
      </c>
      <c r="T224" s="126">
        <f t="shared" ref="T224" si="106">MROUND(P224,0.25)</f>
        <v>32.75</v>
      </c>
      <c r="U224" s="126">
        <f t="shared" ref="U224" si="107">MROUND(Q224,0.25)</f>
        <v>34</v>
      </c>
    </row>
    <row r="225" spans="1:20" ht="21" customHeight="1" x14ac:dyDescent="0.2">
      <c r="A225" s="128"/>
      <c r="B225" s="128"/>
      <c r="C225" s="128"/>
      <c r="D225" s="128"/>
      <c r="E225" s="128"/>
      <c r="F225" s="128"/>
      <c r="G225" s="129"/>
      <c r="H225" s="130"/>
      <c r="I225" s="130"/>
      <c r="J225" s="131"/>
      <c r="K225" s="131"/>
      <c r="L225" s="132"/>
      <c r="M225" s="129"/>
      <c r="N225" s="131"/>
      <c r="O225" s="131"/>
      <c r="P225" s="131"/>
      <c r="Q225" s="131"/>
      <c r="R225" s="131"/>
      <c r="S225" s="131"/>
      <c r="T225" s="131"/>
    </row>
    <row r="226" spans="1:20" ht="21" customHeight="1" x14ac:dyDescent="0.2">
      <c r="A226" s="128"/>
      <c r="B226" s="128"/>
      <c r="C226" s="128"/>
      <c r="D226" s="128"/>
      <c r="E226" s="128"/>
      <c r="F226" s="128"/>
      <c r="G226" s="129"/>
      <c r="H226" s="130"/>
      <c r="I226" s="130"/>
      <c r="J226" s="131"/>
      <c r="K226" s="131"/>
      <c r="L226" s="132"/>
      <c r="M226" s="129"/>
      <c r="N226" s="131"/>
      <c r="O226" s="131"/>
      <c r="P226" s="131"/>
      <c r="Q226" s="131"/>
      <c r="R226" s="131"/>
      <c r="S226" s="131"/>
      <c r="T226" s="131"/>
    </row>
    <row r="227" spans="1:20" ht="21" customHeight="1" x14ac:dyDescent="0.2">
      <c r="A227" s="128"/>
      <c r="B227" s="128"/>
      <c r="C227" s="128"/>
      <c r="D227" s="128"/>
      <c r="E227" s="128"/>
      <c r="F227" s="128"/>
      <c r="G227" s="129"/>
      <c r="H227" s="130"/>
      <c r="I227" s="130"/>
      <c r="J227" s="131"/>
      <c r="K227" s="131"/>
      <c r="L227" s="132"/>
      <c r="M227" s="129"/>
      <c r="N227" s="131"/>
      <c r="O227" s="131"/>
      <c r="P227" s="131"/>
      <c r="Q227" s="131"/>
      <c r="R227" s="131"/>
      <c r="S227" s="131"/>
      <c r="T227" s="131"/>
    </row>
    <row r="228" spans="1:20" ht="21" customHeight="1" x14ac:dyDescent="0.2">
      <c r="A228" s="128"/>
      <c r="B228" s="128"/>
      <c r="C228" s="128"/>
      <c r="D228" s="128"/>
      <c r="E228" s="128"/>
      <c r="F228" s="128"/>
      <c r="G228" s="129"/>
      <c r="H228" s="130"/>
      <c r="I228" s="130"/>
      <c r="J228" s="131"/>
      <c r="K228" s="131"/>
      <c r="L228" s="132"/>
      <c r="M228" s="129"/>
      <c r="N228" s="131"/>
      <c r="O228" s="131"/>
      <c r="P228" s="131"/>
      <c r="Q228" s="131"/>
      <c r="R228" s="131"/>
      <c r="S228" s="131"/>
      <c r="T228" s="131"/>
    </row>
    <row r="229" spans="1:20" ht="21" customHeight="1" x14ac:dyDescent="0.2">
      <c r="A229" s="128"/>
      <c r="B229" s="128"/>
      <c r="C229" s="128"/>
      <c r="D229" s="128"/>
      <c r="E229" s="128"/>
      <c r="F229" s="128"/>
      <c r="G229" s="129"/>
      <c r="H229" s="130"/>
      <c r="I229" s="130"/>
      <c r="J229" s="131"/>
      <c r="K229" s="131"/>
      <c r="L229" s="132"/>
      <c r="M229" s="129"/>
      <c r="N229" s="131"/>
      <c r="O229" s="131"/>
      <c r="P229" s="131"/>
      <c r="Q229" s="131"/>
      <c r="R229" s="131"/>
      <c r="S229" s="131"/>
      <c r="T229" s="131"/>
    </row>
    <row r="230" spans="1:20" ht="21" customHeight="1" x14ac:dyDescent="0.2">
      <c r="A230" s="128"/>
      <c r="B230" s="128"/>
      <c r="C230" s="128"/>
      <c r="D230" s="128"/>
      <c r="E230" s="128"/>
      <c r="F230" s="128"/>
      <c r="G230" s="129"/>
      <c r="H230" s="130"/>
      <c r="I230" s="130"/>
      <c r="J230" s="131"/>
      <c r="K230" s="131"/>
      <c r="L230" s="132"/>
      <c r="M230" s="129"/>
      <c r="N230" s="131"/>
      <c r="O230" s="131"/>
      <c r="P230" s="131"/>
      <c r="Q230" s="131"/>
      <c r="R230" s="131"/>
      <c r="S230" s="131"/>
      <c r="T230" s="131"/>
    </row>
    <row r="231" spans="1:20" ht="21" customHeight="1" x14ac:dyDescent="0.2">
      <c r="A231" s="128"/>
      <c r="B231" s="128"/>
      <c r="C231" s="128"/>
      <c r="D231" s="128"/>
      <c r="E231" s="128"/>
      <c r="F231" s="128"/>
      <c r="G231" s="129"/>
      <c r="H231" s="130"/>
      <c r="I231" s="130"/>
      <c r="J231" s="131"/>
      <c r="K231" s="131"/>
      <c r="L231" s="132"/>
      <c r="M231" s="129"/>
      <c r="N231" s="131"/>
      <c r="O231" s="131"/>
      <c r="P231" s="131"/>
      <c r="Q231" s="131"/>
      <c r="R231" s="131"/>
      <c r="S231" s="131"/>
      <c r="T231" s="131"/>
    </row>
    <row r="232" spans="1:20" ht="21" customHeight="1" x14ac:dyDescent="0.2">
      <c r="A232" s="128"/>
      <c r="B232" s="128"/>
      <c r="C232" s="128"/>
      <c r="D232" s="128"/>
      <c r="E232" s="128"/>
      <c r="F232" s="128"/>
      <c r="G232" s="129"/>
      <c r="H232" s="130"/>
      <c r="I232" s="130"/>
      <c r="J232" s="131"/>
      <c r="K232" s="131"/>
      <c r="L232" s="132"/>
      <c r="M232" s="129"/>
      <c r="N232" s="131"/>
      <c r="O232" s="131"/>
      <c r="P232" s="131"/>
      <c r="Q232" s="131"/>
      <c r="R232" s="131"/>
      <c r="S232" s="131"/>
      <c r="T232" s="131"/>
    </row>
    <row r="233" spans="1:20" ht="21" customHeight="1" x14ac:dyDescent="0.2">
      <c r="A233" s="128"/>
      <c r="B233" s="128"/>
      <c r="C233" s="128"/>
      <c r="D233" s="128"/>
      <c r="E233" s="128"/>
      <c r="F233" s="128"/>
      <c r="G233" s="129"/>
      <c r="H233" s="130"/>
      <c r="I233" s="130"/>
      <c r="J233" s="131"/>
      <c r="K233" s="131"/>
      <c r="L233" s="132"/>
      <c r="M233" s="129"/>
      <c r="N233" s="131"/>
      <c r="O233" s="131"/>
      <c r="P233" s="131"/>
      <c r="Q233" s="131"/>
      <c r="R233" s="131"/>
      <c r="S233" s="131"/>
      <c r="T233" s="131"/>
    </row>
    <row r="234" spans="1:20" ht="21" customHeight="1" x14ac:dyDescent="0.2">
      <c r="A234" s="128"/>
      <c r="B234" s="128"/>
      <c r="C234" s="128"/>
      <c r="D234" s="128"/>
      <c r="E234" s="128"/>
      <c r="F234" s="128"/>
      <c r="G234" s="129"/>
      <c r="H234" s="130"/>
      <c r="I234" s="130"/>
      <c r="J234" s="131"/>
      <c r="K234" s="131"/>
      <c r="L234" s="132"/>
      <c r="M234" s="129"/>
      <c r="N234" s="131"/>
      <c r="O234" s="131"/>
      <c r="P234" s="131"/>
      <c r="Q234" s="131"/>
      <c r="R234" s="131"/>
      <c r="S234" s="131"/>
      <c r="T234" s="131"/>
    </row>
    <row r="235" spans="1:20" ht="21" customHeight="1" x14ac:dyDescent="0.2">
      <c r="A235" s="128"/>
      <c r="B235" s="128"/>
      <c r="C235" s="128"/>
      <c r="D235" s="128"/>
      <c r="E235" s="128"/>
      <c r="F235" s="128"/>
      <c r="G235" s="129"/>
      <c r="H235" s="130"/>
      <c r="I235" s="130"/>
      <c r="J235" s="131"/>
      <c r="K235" s="131"/>
      <c r="L235" s="132"/>
      <c r="M235" s="129"/>
      <c r="N235" s="131"/>
      <c r="O235" s="131"/>
      <c r="P235" s="131"/>
      <c r="Q235" s="131"/>
      <c r="R235" s="131"/>
      <c r="S235" s="131"/>
      <c r="T235" s="131"/>
    </row>
    <row r="236" spans="1:20" ht="21" customHeight="1" x14ac:dyDescent="0.2">
      <c r="A236" s="128"/>
      <c r="B236" s="128"/>
      <c r="C236" s="128"/>
      <c r="D236" s="128"/>
      <c r="E236" s="128"/>
      <c r="F236" s="128"/>
      <c r="G236" s="129"/>
      <c r="H236" s="130"/>
      <c r="I236" s="130"/>
      <c r="J236" s="131"/>
      <c r="K236" s="131"/>
      <c r="L236" s="132"/>
      <c r="M236" s="129"/>
      <c r="N236" s="131"/>
      <c r="O236" s="131"/>
      <c r="P236" s="131"/>
      <c r="Q236" s="131"/>
      <c r="R236" s="131"/>
      <c r="S236" s="131"/>
      <c r="T236" s="131"/>
    </row>
    <row r="237" spans="1:20" ht="21" customHeight="1" x14ac:dyDescent="0.2">
      <c r="A237" s="128"/>
      <c r="B237" s="128"/>
      <c r="C237" s="128"/>
      <c r="D237" s="128"/>
      <c r="E237" s="128"/>
      <c r="F237" s="128"/>
      <c r="G237" s="129"/>
      <c r="H237" s="130"/>
      <c r="I237" s="130"/>
      <c r="J237" s="131"/>
      <c r="K237" s="131"/>
      <c r="L237" s="132"/>
      <c r="M237" s="129"/>
      <c r="N237" s="131"/>
      <c r="O237" s="131"/>
      <c r="P237" s="131"/>
      <c r="Q237" s="131"/>
      <c r="R237" s="131"/>
      <c r="S237" s="131"/>
      <c r="T237" s="131"/>
    </row>
    <row r="238" spans="1:20" ht="21" customHeight="1" x14ac:dyDescent="0.2">
      <c r="A238" s="128"/>
      <c r="B238" s="128"/>
      <c r="C238" s="128"/>
      <c r="D238" s="128"/>
      <c r="E238" s="128"/>
      <c r="F238" s="128"/>
      <c r="G238" s="129"/>
      <c r="H238" s="130"/>
      <c r="I238" s="130"/>
      <c r="J238" s="131"/>
      <c r="K238" s="131"/>
      <c r="L238" s="132"/>
      <c r="M238" s="129"/>
      <c r="N238" s="131"/>
      <c r="O238" s="131"/>
      <c r="P238" s="131"/>
      <c r="Q238" s="131"/>
      <c r="R238" s="131"/>
      <c r="S238" s="131"/>
      <c r="T238" s="131"/>
    </row>
    <row r="239" spans="1:20" ht="21" customHeight="1" x14ac:dyDescent="0.2">
      <c r="A239" s="128"/>
      <c r="B239" s="128"/>
      <c r="C239" s="128"/>
      <c r="D239" s="128"/>
      <c r="E239" s="128"/>
      <c r="F239" s="128"/>
      <c r="G239" s="129"/>
      <c r="H239" s="130"/>
      <c r="I239" s="130"/>
      <c r="J239" s="131"/>
      <c r="K239" s="131"/>
      <c r="L239" s="132"/>
      <c r="M239" s="129"/>
      <c r="N239" s="131"/>
      <c r="O239" s="131"/>
      <c r="P239" s="131"/>
      <c r="Q239" s="131"/>
      <c r="R239" s="131"/>
      <c r="S239" s="131"/>
      <c r="T239" s="131"/>
    </row>
    <row r="240" spans="1:20" ht="21" customHeight="1" x14ac:dyDescent="0.2">
      <c r="A240" s="128"/>
      <c r="B240" s="128"/>
      <c r="C240" s="128"/>
      <c r="D240" s="128"/>
      <c r="E240" s="128"/>
      <c r="F240" s="128"/>
      <c r="G240" s="129"/>
      <c r="H240" s="130"/>
      <c r="I240" s="130"/>
      <c r="J240" s="131"/>
      <c r="K240" s="131"/>
      <c r="L240" s="132"/>
      <c r="M240" s="129"/>
      <c r="N240" s="131"/>
      <c r="O240" s="131"/>
      <c r="P240" s="131"/>
      <c r="Q240" s="131"/>
      <c r="R240" s="131"/>
      <c r="S240" s="131"/>
      <c r="T240" s="131"/>
    </row>
    <row r="241" spans="1:20" ht="21" customHeight="1" x14ac:dyDescent="0.2">
      <c r="A241" s="128"/>
      <c r="B241" s="128"/>
      <c r="C241" s="128"/>
      <c r="D241" s="128"/>
      <c r="E241" s="128"/>
      <c r="F241" s="128"/>
      <c r="G241" s="129"/>
      <c r="H241" s="130"/>
      <c r="I241" s="130"/>
      <c r="J241" s="131"/>
      <c r="K241" s="131"/>
      <c r="L241" s="132"/>
      <c r="M241" s="129"/>
      <c r="N241" s="131"/>
      <c r="O241" s="131"/>
      <c r="P241" s="131"/>
      <c r="Q241" s="131"/>
      <c r="R241" s="131"/>
      <c r="S241" s="131"/>
      <c r="T241" s="131"/>
    </row>
    <row r="242" spans="1:20" ht="21" customHeight="1" x14ac:dyDescent="0.2">
      <c r="A242" s="128"/>
      <c r="B242" s="128"/>
      <c r="C242" s="128"/>
      <c r="D242" s="128"/>
      <c r="E242" s="128"/>
      <c r="F242" s="128"/>
      <c r="G242" s="129"/>
      <c r="H242" s="130"/>
      <c r="I242" s="130"/>
      <c r="J242" s="131"/>
      <c r="K242" s="131"/>
      <c r="L242" s="132"/>
      <c r="M242" s="129"/>
      <c r="N242" s="131"/>
      <c r="O242" s="131"/>
      <c r="P242" s="131"/>
      <c r="Q242" s="131"/>
      <c r="R242" s="131"/>
      <c r="S242" s="131"/>
      <c r="T242" s="131"/>
    </row>
    <row r="243" spans="1:20" ht="21" customHeight="1" x14ac:dyDescent="0.2">
      <c r="A243" s="128"/>
      <c r="B243" s="128"/>
      <c r="C243" s="128"/>
      <c r="D243" s="128"/>
      <c r="E243" s="128"/>
      <c r="F243" s="128"/>
      <c r="G243" s="129"/>
      <c r="H243" s="130"/>
      <c r="I243" s="130"/>
      <c r="J243" s="131"/>
      <c r="K243" s="131"/>
      <c r="L243" s="132"/>
      <c r="M243" s="129"/>
      <c r="N243" s="131"/>
      <c r="O243" s="131"/>
      <c r="P243" s="131"/>
      <c r="Q243" s="131"/>
      <c r="R243" s="131"/>
      <c r="S243" s="131"/>
      <c r="T243" s="131"/>
    </row>
    <row r="244" spans="1:20" ht="21" customHeight="1" x14ac:dyDescent="0.2">
      <c r="A244" s="128"/>
      <c r="B244" s="128"/>
      <c r="C244" s="128"/>
      <c r="D244" s="128"/>
      <c r="E244" s="128"/>
      <c r="F244" s="128"/>
      <c r="G244" s="129"/>
      <c r="H244" s="130"/>
      <c r="I244" s="130"/>
      <c r="J244" s="131"/>
      <c r="K244" s="131"/>
      <c r="L244" s="132"/>
      <c r="M244" s="129"/>
      <c r="N244" s="131"/>
      <c r="O244" s="131"/>
      <c r="P244" s="131"/>
      <c r="Q244" s="131"/>
      <c r="R244" s="131"/>
      <c r="S244" s="131"/>
      <c r="T244" s="131"/>
    </row>
    <row r="245" spans="1:20" ht="21" customHeight="1" x14ac:dyDescent="0.2">
      <c r="A245" s="128"/>
      <c r="B245" s="128"/>
      <c r="C245" s="128"/>
      <c r="D245" s="128"/>
      <c r="E245" s="128"/>
      <c r="F245" s="128"/>
      <c r="G245" s="129"/>
      <c r="H245" s="130"/>
      <c r="I245" s="130"/>
      <c r="J245" s="131"/>
      <c r="K245" s="131"/>
      <c r="L245" s="132"/>
      <c r="M245" s="129"/>
      <c r="N245" s="131"/>
      <c r="O245" s="131"/>
      <c r="P245" s="131"/>
      <c r="Q245" s="131"/>
      <c r="R245" s="131"/>
      <c r="S245" s="131"/>
      <c r="T245" s="131"/>
    </row>
    <row r="246" spans="1:20" ht="21" customHeight="1" x14ac:dyDescent="0.2">
      <c r="A246" s="128"/>
      <c r="B246" s="128"/>
      <c r="C246" s="128"/>
      <c r="D246" s="128"/>
      <c r="E246" s="128"/>
      <c r="F246" s="128"/>
      <c r="G246" s="129"/>
      <c r="H246" s="130"/>
      <c r="I246" s="130"/>
      <c r="J246" s="131"/>
      <c r="K246" s="131"/>
      <c r="L246" s="132"/>
      <c r="M246" s="129"/>
      <c r="N246" s="131"/>
      <c r="O246" s="131"/>
      <c r="P246" s="131"/>
      <c r="Q246" s="131"/>
      <c r="R246" s="131"/>
      <c r="S246" s="131"/>
      <c r="T246" s="131"/>
    </row>
    <row r="247" spans="1:20" ht="21" customHeight="1" x14ac:dyDescent="0.2">
      <c r="A247" s="128"/>
      <c r="B247" s="128"/>
      <c r="C247" s="128"/>
      <c r="D247" s="128"/>
      <c r="E247" s="128"/>
      <c r="F247" s="128"/>
      <c r="G247" s="129"/>
      <c r="H247" s="130"/>
      <c r="I247" s="130"/>
      <c r="J247" s="131"/>
      <c r="K247" s="131"/>
      <c r="L247" s="132"/>
      <c r="M247" s="129"/>
      <c r="N247" s="131"/>
      <c r="O247" s="131"/>
      <c r="P247" s="131"/>
      <c r="Q247" s="131"/>
      <c r="R247" s="131"/>
      <c r="S247" s="131"/>
      <c r="T247" s="131"/>
    </row>
    <row r="248" spans="1:20" ht="21" customHeight="1" x14ac:dyDescent="0.2">
      <c r="A248" s="128"/>
      <c r="B248" s="128"/>
      <c r="C248" s="128"/>
      <c r="D248" s="128"/>
      <c r="E248" s="128"/>
      <c r="F248" s="128"/>
      <c r="G248" s="129"/>
      <c r="H248" s="130"/>
      <c r="I248" s="130"/>
      <c r="J248" s="131"/>
      <c r="K248" s="131"/>
      <c r="L248" s="132"/>
      <c r="M248" s="129"/>
      <c r="N248" s="131"/>
      <c r="O248" s="131"/>
      <c r="P248" s="131"/>
      <c r="Q248" s="131"/>
      <c r="R248" s="131"/>
      <c r="S248" s="131"/>
      <c r="T248" s="131"/>
    </row>
    <row r="249" spans="1:20" ht="21" customHeight="1" x14ac:dyDescent="0.2">
      <c r="A249" s="128"/>
      <c r="B249" s="128"/>
      <c r="C249" s="128"/>
      <c r="D249" s="128"/>
      <c r="E249" s="128"/>
      <c r="F249" s="128"/>
      <c r="G249" s="129"/>
      <c r="H249" s="130"/>
      <c r="I249" s="130"/>
      <c r="J249" s="131"/>
      <c r="K249" s="131"/>
      <c r="L249" s="132"/>
      <c r="M249" s="129"/>
      <c r="N249" s="131"/>
      <c r="O249" s="131"/>
      <c r="P249" s="131"/>
      <c r="Q249" s="131"/>
      <c r="R249" s="131"/>
      <c r="S249" s="131"/>
      <c r="T249" s="131"/>
    </row>
    <row r="250" spans="1:20" ht="21" customHeight="1" x14ac:dyDescent="0.2">
      <c r="A250" s="128"/>
      <c r="B250" s="128"/>
      <c r="C250" s="128"/>
      <c r="D250" s="128"/>
      <c r="E250" s="128"/>
      <c r="F250" s="128"/>
      <c r="G250" s="129"/>
      <c r="H250" s="130"/>
      <c r="I250" s="130"/>
      <c r="J250" s="131"/>
      <c r="K250" s="131"/>
      <c r="L250" s="132"/>
      <c r="M250" s="129"/>
      <c r="N250" s="131"/>
      <c r="O250" s="131"/>
      <c r="P250" s="131"/>
      <c r="Q250" s="131"/>
      <c r="R250" s="131"/>
      <c r="S250" s="131"/>
      <c r="T250" s="131"/>
    </row>
    <row r="251" spans="1:20" ht="21" customHeight="1" x14ac:dyDescent="0.2">
      <c r="A251" s="128"/>
      <c r="B251" s="128"/>
      <c r="C251" s="128"/>
      <c r="D251" s="128"/>
      <c r="E251" s="128"/>
      <c r="F251" s="128"/>
      <c r="G251" s="129"/>
      <c r="H251" s="130"/>
      <c r="I251" s="130"/>
      <c r="J251" s="131"/>
      <c r="K251" s="131"/>
      <c r="L251" s="132"/>
      <c r="M251" s="129"/>
      <c r="N251" s="131"/>
      <c r="O251" s="131"/>
      <c r="P251" s="131"/>
      <c r="Q251" s="131"/>
      <c r="R251" s="131"/>
      <c r="S251" s="131"/>
      <c r="T251" s="131"/>
    </row>
    <row r="252" spans="1:20" ht="21" customHeight="1" x14ac:dyDescent="0.2">
      <c r="A252" s="128"/>
      <c r="B252" s="128"/>
      <c r="C252" s="128"/>
      <c r="D252" s="128"/>
      <c r="E252" s="128"/>
      <c r="F252" s="128"/>
      <c r="G252" s="129"/>
      <c r="H252" s="130"/>
      <c r="I252" s="130"/>
      <c r="J252" s="131"/>
      <c r="K252" s="131"/>
      <c r="L252" s="132"/>
      <c r="M252" s="129"/>
      <c r="N252" s="131"/>
      <c r="O252" s="131"/>
      <c r="P252" s="131"/>
      <c r="Q252" s="131"/>
      <c r="R252" s="131"/>
      <c r="S252" s="131"/>
      <c r="T252" s="131"/>
    </row>
    <row r="253" spans="1:20" ht="21" customHeight="1" x14ac:dyDescent="0.2">
      <c r="A253" s="128"/>
      <c r="B253" s="128"/>
      <c r="C253" s="128"/>
      <c r="D253" s="128"/>
      <c r="E253" s="128"/>
      <c r="F253" s="128"/>
      <c r="G253" s="129"/>
      <c r="H253" s="130"/>
      <c r="I253" s="130"/>
      <c r="J253" s="131"/>
      <c r="K253" s="131"/>
      <c r="L253" s="132"/>
      <c r="M253" s="129"/>
      <c r="N253" s="131"/>
      <c r="O253" s="131"/>
      <c r="P253" s="131"/>
      <c r="Q253" s="131"/>
      <c r="R253" s="131"/>
      <c r="S253" s="131"/>
      <c r="T253" s="131"/>
    </row>
    <row r="254" spans="1:20" ht="21" customHeight="1" x14ac:dyDescent="0.2">
      <c r="A254" s="128"/>
      <c r="B254" s="128"/>
      <c r="C254" s="128"/>
      <c r="D254" s="128"/>
      <c r="E254" s="128"/>
      <c r="F254" s="128"/>
      <c r="G254" s="129"/>
      <c r="H254" s="130"/>
      <c r="I254" s="130"/>
      <c r="J254" s="131"/>
      <c r="K254" s="131"/>
      <c r="L254" s="132"/>
      <c r="M254" s="129"/>
      <c r="N254" s="131"/>
      <c r="O254" s="131"/>
      <c r="P254" s="131"/>
      <c r="Q254" s="131"/>
      <c r="R254" s="131"/>
      <c r="S254" s="131"/>
      <c r="T254" s="131"/>
    </row>
    <row r="255" spans="1:20" ht="21" customHeight="1" x14ac:dyDescent="0.2">
      <c r="A255" s="128"/>
      <c r="B255" s="128"/>
      <c r="C255" s="128"/>
      <c r="D255" s="128"/>
      <c r="E255" s="128"/>
      <c r="F255" s="128"/>
      <c r="G255" s="129"/>
      <c r="H255" s="130"/>
      <c r="I255" s="130"/>
      <c r="J255" s="131"/>
      <c r="K255" s="131"/>
      <c r="L255" s="132"/>
      <c r="M255" s="129"/>
      <c r="N255" s="131"/>
      <c r="O255" s="131"/>
      <c r="P255" s="131"/>
      <c r="Q255" s="131"/>
      <c r="R255" s="131"/>
      <c r="S255" s="131"/>
      <c r="T255" s="131"/>
    </row>
    <row r="256" spans="1:20" ht="21" customHeight="1" x14ac:dyDescent="0.2">
      <c r="A256" s="128"/>
      <c r="B256" s="128"/>
      <c r="C256" s="128"/>
      <c r="D256" s="128"/>
      <c r="E256" s="128"/>
      <c r="F256" s="128"/>
      <c r="G256" s="129"/>
      <c r="H256" s="130"/>
      <c r="I256" s="130"/>
      <c r="J256" s="131"/>
      <c r="K256" s="131"/>
      <c r="L256" s="132"/>
      <c r="M256" s="129"/>
      <c r="N256" s="131"/>
      <c r="O256" s="131"/>
      <c r="P256" s="131"/>
      <c r="Q256" s="131"/>
      <c r="R256" s="131"/>
      <c r="S256" s="131"/>
      <c r="T256" s="131"/>
    </row>
    <row r="257" spans="1:20" ht="21" customHeight="1" x14ac:dyDescent="0.2">
      <c r="A257" s="128"/>
      <c r="B257" s="128"/>
      <c r="C257" s="128"/>
      <c r="D257" s="128"/>
      <c r="E257" s="128"/>
      <c r="F257" s="128"/>
      <c r="G257" s="129"/>
      <c r="H257" s="130"/>
      <c r="I257" s="130"/>
      <c r="J257" s="131"/>
      <c r="K257" s="131"/>
      <c r="L257" s="132"/>
      <c r="M257" s="129"/>
      <c r="N257" s="131"/>
      <c r="O257" s="131"/>
      <c r="P257" s="131"/>
      <c r="Q257" s="131"/>
      <c r="R257" s="131"/>
      <c r="S257" s="131"/>
      <c r="T257" s="131"/>
    </row>
    <row r="258" spans="1:20" ht="21" customHeight="1" x14ac:dyDescent="0.2">
      <c r="A258" s="128"/>
      <c r="B258" s="128"/>
      <c r="C258" s="128"/>
      <c r="D258" s="128"/>
      <c r="E258" s="128"/>
      <c r="F258" s="128"/>
      <c r="G258" s="129"/>
      <c r="H258" s="130"/>
      <c r="I258" s="130"/>
      <c r="J258" s="131"/>
      <c r="K258" s="131"/>
      <c r="L258" s="132"/>
      <c r="M258" s="129"/>
      <c r="N258" s="131"/>
      <c r="O258" s="131"/>
      <c r="P258" s="131"/>
      <c r="Q258" s="131"/>
      <c r="R258" s="131"/>
      <c r="S258" s="131"/>
      <c r="T258" s="131"/>
    </row>
    <row r="259" spans="1:20" ht="21" customHeight="1" x14ac:dyDescent="0.2">
      <c r="A259" s="128"/>
      <c r="B259" s="128"/>
      <c r="C259" s="128"/>
      <c r="D259" s="128"/>
      <c r="E259" s="128"/>
      <c r="F259" s="128"/>
      <c r="G259" s="129"/>
      <c r="H259" s="130"/>
      <c r="I259" s="130"/>
      <c r="J259" s="131"/>
      <c r="K259" s="131"/>
      <c r="L259" s="132"/>
      <c r="M259" s="129"/>
      <c r="N259" s="131"/>
      <c r="O259" s="131"/>
      <c r="P259" s="131"/>
      <c r="Q259" s="131"/>
      <c r="R259" s="131"/>
      <c r="S259" s="131"/>
      <c r="T259" s="131"/>
    </row>
    <row r="260" spans="1:20" ht="21" customHeight="1" x14ac:dyDescent="0.2">
      <c r="A260" s="128"/>
      <c r="B260" s="128"/>
      <c r="C260" s="128"/>
      <c r="D260" s="128"/>
      <c r="E260" s="128"/>
      <c r="F260" s="128"/>
      <c r="G260" s="129"/>
      <c r="H260" s="130"/>
      <c r="I260" s="130"/>
      <c r="J260" s="131"/>
      <c r="K260" s="131"/>
      <c r="L260" s="132"/>
      <c r="M260" s="129"/>
      <c r="N260" s="131"/>
      <c r="O260" s="131"/>
      <c r="P260" s="131"/>
      <c r="Q260" s="131"/>
      <c r="R260" s="131"/>
      <c r="S260" s="131"/>
      <c r="T260" s="131"/>
    </row>
    <row r="261" spans="1:20" ht="21" customHeight="1" x14ac:dyDescent="0.2">
      <c r="A261" s="128"/>
      <c r="B261" s="128"/>
      <c r="C261" s="128"/>
      <c r="D261" s="128"/>
      <c r="E261" s="128"/>
      <c r="F261" s="128"/>
      <c r="G261" s="129"/>
      <c r="H261" s="130"/>
      <c r="I261" s="130"/>
      <c r="J261" s="131"/>
      <c r="K261" s="131"/>
      <c r="L261" s="132"/>
      <c r="M261" s="129"/>
      <c r="N261" s="131"/>
      <c r="O261" s="131"/>
      <c r="P261" s="131"/>
      <c r="Q261" s="131"/>
      <c r="R261" s="131"/>
      <c r="S261" s="131"/>
      <c r="T261" s="131"/>
    </row>
    <row r="262" spans="1:20" ht="21" customHeight="1" x14ac:dyDescent="0.2">
      <c r="A262" s="128"/>
      <c r="B262" s="128"/>
      <c r="C262" s="128"/>
      <c r="D262" s="128"/>
      <c r="E262" s="128"/>
      <c r="F262" s="128"/>
      <c r="G262" s="129"/>
      <c r="H262" s="130"/>
      <c r="I262" s="130"/>
      <c r="J262" s="131"/>
      <c r="K262" s="131"/>
      <c r="L262" s="132"/>
      <c r="M262" s="129"/>
      <c r="N262" s="131"/>
      <c r="O262" s="131"/>
      <c r="P262" s="131"/>
      <c r="Q262" s="131"/>
      <c r="R262" s="131"/>
      <c r="S262" s="131"/>
      <c r="T262" s="131"/>
    </row>
    <row r="263" spans="1:20" ht="21" customHeight="1" x14ac:dyDescent="0.2">
      <c r="A263" s="128"/>
      <c r="B263" s="128"/>
      <c r="C263" s="128"/>
      <c r="D263" s="128"/>
      <c r="E263" s="128"/>
      <c r="F263" s="128"/>
      <c r="G263" s="129"/>
      <c r="H263" s="130"/>
      <c r="I263" s="130"/>
      <c r="J263" s="131"/>
      <c r="K263" s="131"/>
      <c r="L263" s="132"/>
      <c r="M263" s="129"/>
      <c r="N263" s="131"/>
      <c r="O263" s="131"/>
      <c r="P263" s="131"/>
      <c r="Q263" s="131"/>
      <c r="R263" s="131"/>
      <c r="S263" s="131"/>
      <c r="T263" s="131"/>
    </row>
    <row r="264" spans="1:20" ht="21" customHeight="1" x14ac:dyDescent="0.2">
      <c r="A264" s="128"/>
      <c r="B264" s="128"/>
      <c r="C264" s="128"/>
      <c r="D264" s="128"/>
      <c r="E264" s="128"/>
      <c r="F264" s="128"/>
      <c r="G264" s="129"/>
      <c r="H264" s="130"/>
      <c r="I264" s="130"/>
      <c r="J264" s="131"/>
      <c r="K264" s="131"/>
      <c r="L264" s="132"/>
      <c r="M264" s="129"/>
      <c r="N264" s="131"/>
      <c r="O264" s="131"/>
      <c r="P264" s="131"/>
      <c r="Q264" s="131"/>
      <c r="R264" s="131"/>
      <c r="S264" s="131"/>
      <c r="T264" s="131"/>
    </row>
    <row r="265" spans="1:20" ht="21" customHeight="1" x14ac:dyDescent="0.2">
      <c r="A265" s="128"/>
      <c r="B265" s="128"/>
      <c r="C265" s="128"/>
      <c r="D265" s="128"/>
      <c r="E265" s="128"/>
      <c r="F265" s="128"/>
      <c r="G265" s="129"/>
      <c r="H265" s="130"/>
      <c r="I265" s="130"/>
      <c r="J265" s="131"/>
      <c r="K265" s="131"/>
      <c r="L265" s="132"/>
      <c r="M265" s="129"/>
      <c r="N265" s="131"/>
      <c r="O265" s="131"/>
      <c r="P265" s="131"/>
      <c r="Q265" s="131"/>
      <c r="R265" s="131"/>
      <c r="S265" s="131"/>
      <c r="T265" s="131"/>
    </row>
    <row r="266" spans="1:20" ht="21" customHeight="1" x14ac:dyDescent="0.2">
      <c r="A266" s="128"/>
      <c r="B266" s="128"/>
      <c r="C266" s="128"/>
      <c r="D266" s="128"/>
      <c r="E266" s="128"/>
      <c r="F266" s="128"/>
      <c r="G266" s="129"/>
      <c r="H266" s="130"/>
      <c r="I266" s="130"/>
      <c r="J266" s="131"/>
      <c r="K266" s="131"/>
      <c r="L266" s="132"/>
      <c r="M266" s="129"/>
      <c r="N266" s="131"/>
      <c r="O266" s="131"/>
      <c r="P266" s="131"/>
      <c r="Q266" s="131"/>
      <c r="R266" s="131"/>
      <c r="S266" s="131"/>
      <c r="T266" s="131"/>
    </row>
    <row r="267" spans="1:20" ht="21" customHeight="1" x14ac:dyDescent="0.2">
      <c r="A267" s="128"/>
      <c r="B267" s="128"/>
      <c r="C267" s="128"/>
      <c r="D267" s="128"/>
      <c r="E267" s="128"/>
      <c r="F267" s="128"/>
      <c r="G267" s="129"/>
      <c r="H267" s="130"/>
      <c r="I267" s="130"/>
      <c r="J267" s="131"/>
      <c r="K267" s="131"/>
      <c r="L267" s="132"/>
      <c r="M267" s="129"/>
      <c r="N267" s="131"/>
      <c r="O267" s="131"/>
      <c r="P267" s="131"/>
      <c r="Q267" s="131"/>
      <c r="R267" s="131"/>
      <c r="S267" s="131"/>
      <c r="T267" s="131"/>
    </row>
    <row r="268" spans="1:20" ht="21" customHeight="1" x14ac:dyDescent="0.2">
      <c r="A268" s="128"/>
      <c r="B268" s="128"/>
      <c r="C268" s="128"/>
      <c r="D268" s="128"/>
      <c r="E268" s="128"/>
      <c r="F268" s="128"/>
      <c r="G268" s="129"/>
      <c r="H268" s="130"/>
      <c r="I268" s="130"/>
      <c r="J268" s="131"/>
      <c r="K268" s="131"/>
      <c r="L268" s="132"/>
      <c r="M268" s="129"/>
      <c r="N268" s="131"/>
      <c r="O268" s="131"/>
      <c r="P268" s="131"/>
      <c r="Q268" s="131"/>
      <c r="R268" s="131"/>
      <c r="S268" s="131"/>
      <c r="T268" s="131"/>
    </row>
    <row r="269" spans="1:20" ht="21" customHeight="1" x14ac:dyDescent="0.2">
      <c r="A269" s="128"/>
      <c r="B269" s="128"/>
      <c r="C269" s="128"/>
      <c r="D269" s="128"/>
      <c r="E269" s="128"/>
      <c r="F269" s="128"/>
      <c r="G269" s="129"/>
      <c r="H269" s="130"/>
      <c r="I269" s="130"/>
      <c r="J269" s="131"/>
      <c r="K269" s="131"/>
      <c r="L269" s="132"/>
      <c r="M269" s="129"/>
      <c r="N269" s="131"/>
      <c r="O269" s="131"/>
      <c r="P269" s="131"/>
      <c r="Q269" s="131"/>
      <c r="R269" s="131"/>
      <c r="S269" s="131"/>
      <c r="T269" s="131"/>
    </row>
    <row r="270" spans="1:20" ht="21" customHeight="1" x14ac:dyDescent="0.2">
      <c r="A270" s="128"/>
      <c r="B270" s="128"/>
      <c r="C270" s="128"/>
      <c r="D270" s="128"/>
      <c r="E270" s="128"/>
      <c r="F270" s="128"/>
      <c r="G270" s="129"/>
      <c r="H270" s="130"/>
      <c r="I270" s="130"/>
      <c r="J270" s="131"/>
      <c r="K270" s="131"/>
      <c r="L270" s="132"/>
      <c r="M270" s="129"/>
      <c r="N270" s="131"/>
      <c r="O270" s="131"/>
      <c r="P270" s="131"/>
      <c r="Q270" s="131"/>
      <c r="R270" s="131"/>
      <c r="S270" s="131"/>
      <c r="T270" s="131"/>
    </row>
    <row r="271" spans="1:20" ht="21" customHeight="1" x14ac:dyDescent="0.2">
      <c r="A271" s="128"/>
      <c r="B271" s="128"/>
      <c r="C271" s="128"/>
      <c r="D271" s="128"/>
      <c r="E271" s="128"/>
      <c r="F271" s="128"/>
      <c r="G271" s="129"/>
      <c r="H271" s="130"/>
      <c r="I271" s="130"/>
      <c r="J271" s="131"/>
      <c r="K271" s="131"/>
      <c r="L271" s="132"/>
      <c r="M271" s="129"/>
      <c r="N271" s="131"/>
      <c r="O271" s="131"/>
      <c r="P271" s="131"/>
      <c r="Q271" s="131"/>
      <c r="R271" s="131"/>
      <c r="S271" s="131"/>
      <c r="T271" s="131"/>
    </row>
    <row r="272" spans="1:20" ht="21" customHeight="1" x14ac:dyDescent="0.2">
      <c r="A272" s="128"/>
      <c r="B272" s="128"/>
      <c r="C272" s="128"/>
      <c r="D272" s="128"/>
      <c r="E272" s="128"/>
      <c r="F272" s="128"/>
      <c r="G272" s="129"/>
      <c r="H272" s="130"/>
      <c r="I272" s="130"/>
      <c r="J272" s="131"/>
      <c r="K272" s="131"/>
      <c r="L272" s="132"/>
      <c r="M272" s="129"/>
      <c r="N272" s="131"/>
      <c r="O272" s="131"/>
      <c r="P272" s="131"/>
      <c r="Q272" s="131"/>
      <c r="R272" s="131"/>
      <c r="S272" s="131"/>
      <c r="T272" s="131"/>
    </row>
    <row r="273" spans="1:20" ht="21" customHeight="1" x14ac:dyDescent="0.2">
      <c r="A273" s="128"/>
      <c r="B273" s="128"/>
      <c r="C273" s="128"/>
      <c r="D273" s="128"/>
      <c r="E273" s="128"/>
      <c r="F273" s="128"/>
      <c r="G273" s="129"/>
      <c r="H273" s="130"/>
      <c r="I273" s="130"/>
      <c r="J273" s="131"/>
      <c r="K273" s="131"/>
      <c r="L273" s="132"/>
      <c r="M273" s="129"/>
      <c r="N273" s="131"/>
      <c r="O273" s="131"/>
      <c r="P273" s="131"/>
      <c r="Q273" s="131"/>
      <c r="R273" s="131"/>
      <c r="S273" s="131"/>
      <c r="T273" s="131"/>
    </row>
    <row r="274" spans="1:20" ht="21" customHeight="1" x14ac:dyDescent="0.2">
      <c r="A274" s="128"/>
      <c r="B274" s="128"/>
      <c r="C274" s="128"/>
      <c r="D274" s="128"/>
      <c r="E274" s="128"/>
      <c r="F274" s="128"/>
      <c r="G274" s="129"/>
      <c r="H274" s="130"/>
      <c r="I274" s="130"/>
      <c r="J274" s="131"/>
      <c r="K274" s="131"/>
      <c r="L274" s="132"/>
      <c r="M274" s="129"/>
      <c r="N274" s="131"/>
      <c r="O274" s="131"/>
      <c r="P274" s="131"/>
      <c r="Q274" s="131"/>
      <c r="R274" s="131"/>
      <c r="S274" s="131"/>
      <c r="T274" s="131"/>
    </row>
    <row r="275" spans="1:20" ht="21" customHeight="1" x14ac:dyDescent="0.2">
      <c r="A275" s="128"/>
      <c r="B275" s="128"/>
      <c r="C275" s="128"/>
      <c r="D275" s="128"/>
      <c r="E275" s="128"/>
      <c r="F275" s="128"/>
      <c r="G275" s="129"/>
      <c r="H275" s="130"/>
      <c r="I275" s="130"/>
      <c r="J275" s="131"/>
      <c r="K275" s="131"/>
      <c r="L275" s="132"/>
      <c r="M275" s="129"/>
      <c r="N275" s="131"/>
      <c r="O275" s="131"/>
      <c r="P275" s="131"/>
      <c r="Q275" s="131"/>
      <c r="R275" s="131"/>
      <c r="S275" s="131"/>
      <c r="T275" s="131"/>
    </row>
    <row r="276" spans="1:20" ht="21" customHeight="1" x14ac:dyDescent="0.2">
      <c r="A276" s="128"/>
      <c r="B276" s="128"/>
      <c r="C276" s="128"/>
      <c r="D276" s="128"/>
      <c r="E276" s="128"/>
      <c r="F276" s="128"/>
      <c r="G276" s="129"/>
      <c r="H276" s="130"/>
      <c r="I276" s="130"/>
      <c r="J276" s="131"/>
      <c r="K276" s="131"/>
      <c r="L276" s="132"/>
      <c r="M276" s="129"/>
      <c r="N276" s="131"/>
      <c r="O276" s="131"/>
      <c r="P276" s="131"/>
      <c r="Q276" s="131"/>
      <c r="R276" s="131"/>
      <c r="S276" s="131"/>
      <c r="T276" s="131"/>
    </row>
    <row r="277" spans="1:20" ht="21" customHeight="1" x14ac:dyDescent="0.2">
      <c r="A277" s="128"/>
      <c r="B277" s="128"/>
      <c r="C277" s="128"/>
      <c r="D277" s="128"/>
      <c r="E277" s="128"/>
      <c r="F277" s="128"/>
      <c r="G277" s="129"/>
      <c r="H277" s="130"/>
      <c r="I277" s="130"/>
      <c r="J277" s="131"/>
      <c r="K277" s="131"/>
      <c r="L277" s="132"/>
      <c r="M277" s="129"/>
      <c r="N277" s="131"/>
      <c r="O277" s="131"/>
      <c r="P277" s="131"/>
      <c r="Q277" s="131"/>
      <c r="R277" s="131"/>
      <c r="S277" s="131"/>
      <c r="T277" s="131"/>
    </row>
    <row r="278" spans="1:20" ht="21" customHeight="1" x14ac:dyDescent="0.2">
      <c r="A278" s="128"/>
      <c r="B278" s="128"/>
      <c r="C278" s="128"/>
      <c r="D278" s="128"/>
      <c r="E278" s="128"/>
      <c r="F278" s="128"/>
      <c r="G278" s="129"/>
      <c r="H278" s="130"/>
      <c r="I278" s="130"/>
      <c r="J278" s="131"/>
      <c r="K278" s="131"/>
      <c r="L278" s="132"/>
      <c r="M278" s="129"/>
      <c r="N278" s="131"/>
      <c r="O278" s="131"/>
      <c r="P278" s="131"/>
      <c r="Q278" s="131"/>
      <c r="R278" s="131"/>
      <c r="S278" s="131"/>
      <c r="T278" s="131"/>
    </row>
    <row r="279" spans="1:20" ht="21" customHeight="1" x14ac:dyDescent="0.2">
      <c r="A279" s="128"/>
      <c r="B279" s="128"/>
      <c r="C279" s="128"/>
      <c r="D279" s="128"/>
      <c r="E279" s="128"/>
      <c r="F279" s="128"/>
      <c r="G279" s="129"/>
      <c r="H279" s="130"/>
      <c r="I279" s="130"/>
      <c r="J279" s="131"/>
      <c r="K279" s="131"/>
      <c r="L279" s="132"/>
      <c r="M279" s="129"/>
      <c r="N279" s="131"/>
      <c r="O279" s="131"/>
      <c r="P279" s="131"/>
      <c r="Q279" s="131"/>
      <c r="R279" s="131"/>
      <c r="S279" s="131"/>
      <c r="T279" s="131"/>
    </row>
    <row r="280" spans="1:20" ht="21" customHeight="1" x14ac:dyDescent="0.2">
      <c r="A280" s="128"/>
      <c r="B280" s="128"/>
      <c r="C280" s="128"/>
      <c r="D280" s="128"/>
      <c r="E280" s="128"/>
      <c r="F280" s="128"/>
      <c r="G280" s="129"/>
      <c r="H280" s="130"/>
      <c r="I280" s="130"/>
      <c r="J280" s="131"/>
      <c r="K280" s="131"/>
      <c r="L280" s="132"/>
      <c r="M280" s="129"/>
      <c r="N280" s="131"/>
      <c r="O280" s="131"/>
      <c r="P280" s="131"/>
      <c r="Q280" s="131"/>
      <c r="R280" s="131"/>
      <c r="S280" s="131"/>
      <c r="T280" s="131"/>
    </row>
    <row r="281" spans="1:20" ht="21" customHeight="1" x14ac:dyDescent="0.2">
      <c r="A281" s="128"/>
      <c r="B281" s="128"/>
      <c r="C281" s="128"/>
      <c r="D281" s="128"/>
      <c r="E281" s="128"/>
      <c r="F281" s="128"/>
      <c r="G281" s="129"/>
      <c r="H281" s="130"/>
      <c r="I281" s="130"/>
      <c r="J281" s="131"/>
      <c r="K281" s="131"/>
      <c r="L281" s="132"/>
      <c r="M281" s="129"/>
      <c r="N281" s="131"/>
      <c r="O281" s="131"/>
      <c r="P281" s="131"/>
      <c r="Q281" s="131"/>
      <c r="R281" s="131"/>
      <c r="S281" s="131"/>
      <c r="T281" s="131"/>
    </row>
    <row r="282" spans="1:20" ht="21" customHeight="1" x14ac:dyDescent="0.2">
      <c r="A282" s="128"/>
      <c r="B282" s="128"/>
      <c r="C282" s="128"/>
      <c r="D282" s="128"/>
      <c r="E282" s="128"/>
      <c r="F282" s="128"/>
      <c r="G282" s="129"/>
      <c r="H282" s="130"/>
      <c r="I282" s="130"/>
      <c r="J282" s="131"/>
      <c r="K282" s="131"/>
      <c r="L282" s="132"/>
      <c r="M282" s="129"/>
      <c r="N282" s="131"/>
      <c r="O282" s="131"/>
      <c r="P282" s="131"/>
      <c r="Q282" s="131"/>
      <c r="R282" s="131"/>
      <c r="S282" s="131"/>
      <c r="T282" s="131"/>
    </row>
    <row r="283" spans="1:20" ht="21" customHeight="1" x14ac:dyDescent="0.2">
      <c r="A283" s="128"/>
      <c r="B283" s="128"/>
      <c r="C283" s="128"/>
      <c r="D283" s="128"/>
      <c r="E283" s="128"/>
      <c r="F283" s="128"/>
      <c r="G283" s="129"/>
      <c r="H283" s="130"/>
      <c r="I283" s="130"/>
      <c r="J283" s="131"/>
      <c r="K283" s="131"/>
      <c r="L283" s="132"/>
      <c r="M283" s="129"/>
      <c r="N283" s="131"/>
      <c r="O283" s="131"/>
      <c r="P283" s="131"/>
      <c r="Q283" s="131"/>
      <c r="R283" s="131"/>
      <c r="S283" s="131"/>
      <c r="T283" s="131"/>
    </row>
    <row r="284" spans="1:20" ht="21" customHeight="1" x14ac:dyDescent="0.2">
      <c r="A284" s="128"/>
      <c r="B284" s="128"/>
      <c r="C284" s="128"/>
      <c r="D284" s="128"/>
      <c r="E284" s="128"/>
      <c r="F284" s="128"/>
      <c r="G284" s="129"/>
      <c r="H284" s="130"/>
      <c r="I284" s="130"/>
      <c r="J284" s="131"/>
      <c r="K284" s="131"/>
      <c r="L284" s="132"/>
      <c r="M284" s="129"/>
      <c r="N284" s="131"/>
      <c r="O284" s="131"/>
      <c r="P284" s="131"/>
      <c r="Q284" s="131"/>
      <c r="R284" s="131"/>
      <c r="S284" s="131"/>
      <c r="T284" s="131"/>
    </row>
    <row r="285" spans="1:20" ht="21" customHeight="1" x14ac:dyDescent="0.2">
      <c r="A285" s="128"/>
      <c r="B285" s="128"/>
      <c r="C285" s="128"/>
      <c r="D285" s="128"/>
      <c r="E285" s="128"/>
      <c r="F285" s="128"/>
      <c r="G285" s="129"/>
      <c r="H285" s="130"/>
      <c r="I285" s="130"/>
      <c r="J285" s="131"/>
      <c r="K285" s="131"/>
      <c r="L285" s="132"/>
      <c r="M285" s="129"/>
      <c r="N285" s="131"/>
      <c r="O285" s="131"/>
      <c r="P285" s="131"/>
      <c r="Q285" s="131"/>
      <c r="R285" s="131"/>
      <c r="S285" s="131"/>
      <c r="T285" s="131"/>
    </row>
    <row r="286" spans="1:20" ht="21" customHeight="1" x14ac:dyDescent="0.2">
      <c r="A286" s="128"/>
      <c r="B286" s="128"/>
      <c r="C286" s="128"/>
      <c r="D286" s="128"/>
      <c r="E286" s="128"/>
      <c r="F286" s="128"/>
      <c r="G286" s="129"/>
      <c r="H286" s="130"/>
      <c r="I286" s="130"/>
      <c r="J286" s="131"/>
      <c r="K286" s="131"/>
      <c r="L286" s="132"/>
      <c r="M286" s="129"/>
      <c r="N286" s="131"/>
      <c r="O286" s="131"/>
      <c r="P286" s="131"/>
      <c r="Q286" s="131"/>
      <c r="R286" s="131"/>
      <c r="S286" s="131"/>
      <c r="T286" s="131"/>
    </row>
    <row r="287" spans="1:20" ht="21" customHeight="1" x14ac:dyDescent="0.2">
      <c r="A287" s="128"/>
      <c r="B287" s="128"/>
      <c r="C287" s="128"/>
      <c r="D287" s="128"/>
      <c r="E287" s="128"/>
      <c r="F287" s="128"/>
      <c r="G287" s="129"/>
      <c r="H287" s="130"/>
      <c r="I287" s="130"/>
      <c r="J287" s="131"/>
      <c r="K287" s="131"/>
      <c r="L287" s="132"/>
      <c r="M287" s="129"/>
      <c r="N287" s="131"/>
      <c r="O287" s="131"/>
      <c r="P287" s="131"/>
      <c r="Q287" s="131"/>
      <c r="R287" s="131"/>
      <c r="S287" s="131"/>
      <c r="T287" s="131"/>
    </row>
    <row r="288" spans="1:20" ht="21" customHeight="1" x14ac:dyDescent="0.2">
      <c r="A288" s="128"/>
      <c r="B288" s="128"/>
      <c r="C288" s="128"/>
      <c r="D288" s="128"/>
      <c r="E288" s="128"/>
      <c r="F288" s="128"/>
      <c r="G288" s="129"/>
      <c r="H288" s="130"/>
      <c r="I288" s="130"/>
      <c r="J288" s="131"/>
      <c r="K288" s="131"/>
      <c r="L288" s="132"/>
      <c r="M288" s="129"/>
      <c r="N288" s="131"/>
      <c r="O288" s="131"/>
      <c r="P288" s="131"/>
      <c r="Q288" s="131"/>
      <c r="R288" s="131"/>
      <c r="S288" s="131"/>
      <c r="T288" s="131"/>
    </row>
    <row r="289" spans="1:20" ht="21" customHeight="1" x14ac:dyDescent="0.2">
      <c r="A289" s="128"/>
      <c r="B289" s="128"/>
      <c r="C289" s="128"/>
      <c r="D289" s="128"/>
      <c r="E289" s="128"/>
      <c r="F289" s="128"/>
      <c r="G289" s="129"/>
      <c r="H289" s="130"/>
      <c r="I289" s="130"/>
      <c r="J289" s="131"/>
      <c r="K289" s="131"/>
      <c r="L289" s="132"/>
      <c r="M289" s="129"/>
      <c r="N289" s="131"/>
      <c r="O289" s="131"/>
      <c r="P289" s="131"/>
      <c r="Q289" s="131"/>
      <c r="R289" s="131"/>
      <c r="S289" s="131"/>
      <c r="T289" s="131"/>
    </row>
    <row r="290" spans="1:20" ht="21" customHeight="1" x14ac:dyDescent="0.2">
      <c r="A290" s="128"/>
      <c r="B290" s="128"/>
      <c r="C290" s="128"/>
      <c r="D290" s="128"/>
      <c r="E290" s="128"/>
      <c r="F290" s="128"/>
      <c r="G290" s="129"/>
      <c r="H290" s="130"/>
      <c r="I290" s="130"/>
      <c r="J290" s="131"/>
      <c r="K290" s="131"/>
      <c r="L290" s="132"/>
      <c r="M290" s="129"/>
      <c r="N290" s="131"/>
      <c r="O290" s="131"/>
      <c r="P290" s="131"/>
      <c r="Q290" s="131"/>
      <c r="R290" s="131"/>
      <c r="S290" s="131"/>
      <c r="T290" s="131"/>
    </row>
    <row r="291" spans="1:20" ht="21" customHeight="1" x14ac:dyDescent="0.2">
      <c r="A291" s="128"/>
      <c r="B291" s="128"/>
      <c r="C291" s="128"/>
      <c r="D291" s="128"/>
      <c r="E291" s="128"/>
      <c r="F291" s="128"/>
      <c r="G291" s="129"/>
      <c r="H291" s="130"/>
      <c r="I291" s="130"/>
      <c r="J291" s="131"/>
      <c r="K291" s="131"/>
      <c r="L291" s="132"/>
      <c r="M291" s="129"/>
      <c r="N291" s="131"/>
      <c r="O291" s="131"/>
      <c r="P291" s="131"/>
      <c r="Q291" s="131"/>
      <c r="R291" s="131"/>
      <c r="S291" s="131"/>
      <c r="T291" s="131"/>
    </row>
    <row r="292" spans="1:20" ht="21" customHeight="1" x14ac:dyDescent="0.2">
      <c r="A292" s="128"/>
      <c r="B292" s="128"/>
      <c r="C292" s="128"/>
      <c r="D292" s="128"/>
      <c r="E292" s="128"/>
      <c r="F292" s="128"/>
      <c r="G292" s="129"/>
      <c r="H292" s="130"/>
      <c r="I292" s="130"/>
      <c r="J292" s="131"/>
      <c r="K292" s="131"/>
      <c r="L292" s="132"/>
      <c r="M292" s="129"/>
      <c r="N292" s="131"/>
      <c r="O292" s="131"/>
      <c r="P292" s="131"/>
      <c r="Q292" s="131"/>
      <c r="R292" s="131"/>
      <c r="S292" s="131"/>
      <c r="T292" s="131"/>
    </row>
    <row r="293" spans="1:20" ht="21" customHeight="1" x14ac:dyDescent="0.2">
      <c r="A293" s="128"/>
      <c r="B293" s="128"/>
      <c r="C293" s="128"/>
      <c r="D293" s="128"/>
      <c r="E293" s="128"/>
      <c r="F293" s="128"/>
      <c r="G293" s="129"/>
      <c r="H293" s="130"/>
      <c r="I293" s="130"/>
      <c r="J293" s="131"/>
      <c r="K293" s="131"/>
      <c r="L293" s="132"/>
      <c r="M293" s="129"/>
      <c r="N293" s="131"/>
      <c r="O293" s="131"/>
      <c r="P293" s="131"/>
      <c r="Q293" s="131"/>
      <c r="R293" s="131"/>
      <c r="S293" s="131"/>
      <c r="T293" s="131"/>
    </row>
    <row r="294" spans="1:20" ht="21" customHeight="1" x14ac:dyDescent="0.2">
      <c r="A294" s="128"/>
      <c r="B294" s="128"/>
      <c r="C294" s="128"/>
      <c r="D294" s="128"/>
      <c r="E294" s="128"/>
      <c r="F294" s="128"/>
      <c r="G294" s="129"/>
      <c r="H294" s="130"/>
      <c r="I294" s="130"/>
      <c r="J294" s="131"/>
      <c r="K294" s="131"/>
      <c r="L294" s="132"/>
      <c r="M294" s="129"/>
      <c r="N294" s="131"/>
      <c r="O294" s="131"/>
      <c r="P294" s="131"/>
      <c r="Q294" s="131"/>
      <c r="R294" s="131"/>
      <c r="S294" s="131"/>
      <c r="T294" s="131"/>
    </row>
    <row r="295" spans="1:20" ht="21" customHeight="1" x14ac:dyDescent="0.2">
      <c r="A295" s="128"/>
      <c r="B295" s="128"/>
      <c r="C295" s="128"/>
      <c r="D295" s="128"/>
      <c r="E295" s="128"/>
      <c r="F295" s="128"/>
      <c r="G295" s="129"/>
      <c r="H295" s="130"/>
      <c r="I295" s="130"/>
      <c r="J295" s="131"/>
      <c r="K295" s="131"/>
      <c r="L295" s="132"/>
      <c r="M295" s="129"/>
      <c r="N295" s="131"/>
      <c r="O295" s="131"/>
      <c r="P295" s="131"/>
      <c r="Q295" s="131"/>
      <c r="R295" s="131"/>
      <c r="S295" s="131"/>
      <c r="T295" s="131"/>
    </row>
    <row r="296" spans="1:20" ht="21" customHeight="1" x14ac:dyDescent="0.2">
      <c r="A296" s="128"/>
      <c r="B296" s="128"/>
      <c r="C296" s="128"/>
      <c r="D296" s="128"/>
      <c r="E296" s="128"/>
      <c r="F296" s="128"/>
      <c r="G296" s="129"/>
      <c r="H296" s="130"/>
      <c r="I296" s="130"/>
      <c r="J296" s="131"/>
      <c r="K296" s="131"/>
      <c r="L296" s="132"/>
      <c r="M296" s="129"/>
      <c r="N296" s="131"/>
      <c r="O296" s="131"/>
      <c r="P296" s="131"/>
      <c r="Q296" s="131"/>
      <c r="R296" s="131"/>
      <c r="S296" s="131"/>
      <c r="T296" s="131"/>
    </row>
    <row r="297" spans="1:20" ht="21" customHeight="1" x14ac:dyDescent="0.2">
      <c r="A297" s="128"/>
      <c r="B297" s="128"/>
      <c r="C297" s="128"/>
      <c r="D297" s="128"/>
      <c r="E297" s="128"/>
      <c r="F297" s="128"/>
      <c r="G297" s="129"/>
      <c r="H297" s="130"/>
      <c r="I297" s="130"/>
      <c r="J297" s="131"/>
      <c r="K297" s="131"/>
      <c r="L297" s="132"/>
      <c r="M297" s="129"/>
      <c r="N297" s="131"/>
      <c r="O297" s="131"/>
      <c r="P297" s="131"/>
      <c r="Q297" s="131"/>
      <c r="R297" s="131"/>
      <c r="S297" s="131"/>
      <c r="T297" s="131"/>
    </row>
    <row r="298" spans="1:20" ht="21" customHeight="1" x14ac:dyDescent="0.2">
      <c r="A298" s="128"/>
      <c r="B298" s="128"/>
      <c r="C298" s="128"/>
      <c r="D298" s="128"/>
      <c r="E298" s="128"/>
      <c r="F298" s="128"/>
      <c r="G298" s="129"/>
      <c r="H298" s="130"/>
      <c r="I298" s="130"/>
      <c r="J298" s="131"/>
      <c r="K298" s="131"/>
      <c r="L298" s="132"/>
      <c r="M298" s="129"/>
      <c r="N298" s="131"/>
      <c r="O298" s="131"/>
      <c r="P298" s="131"/>
      <c r="Q298" s="131"/>
      <c r="R298" s="131"/>
      <c r="S298" s="131"/>
      <c r="T298" s="131"/>
    </row>
    <row r="299" spans="1:20" ht="21" customHeight="1" x14ac:dyDescent="0.2">
      <c r="A299" s="128"/>
      <c r="B299" s="128"/>
      <c r="C299" s="128"/>
      <c r="D299" s="128"/>
      <c r="E299" s="128"/>
      <c r="F299" s="128"/>
      <c r="G299" s="129"/>
      <c r="H299" s="130"/>
      <c r="I299" s="130"/>
      <c r="J299" s="131"/>
      <c r="K299" s="131"/>
      <c r="L299" s="132"/>
      <c r="M299" s="129"/>
      <c r="N299" s="131"/>
      <c r="O299" s="131"/>
      <c r="P299" s="131"/>
      <c r="Q299" s="131"/>
      <c r="R299" s="131"/>
      <c r="S299" s="131"/>
      <c r="T299" s="131"/>
    </row>
    <row r="300" spans="1:20" ht="21" customHeight="1" x14ac:dyDescent="0.2">
      <c r="A300" s="128"/>
      <c r="B300" s="128"/>
      <c r="C300" s="128"/>
      <c r="D300" s="128"/>
      <c r="E300" s="128"/>
      <c r="F300" s="128"/>
      <c r="G300" s="129"/>
      <c r="H300" s="130"/>
      <c r="I300" s="130"/>
      <c r="J300" s="131"/>
      <c r="K300" s="131"/>
      <c r="L300" s="132"/>
      <c r="M300" s="129"/>
      <c r="N300" s="131"/>
      <c r="O300" s="131"/>
      <c r="P300" s="131"/>
      <c r="Q300" s="131"/>
      <c r="R300" s="131"/>
      <c r="S300" s="131"/>
      <c r="T300" s="131"/>
    </row>
    <row r="301" spans="1:20" ht="21" customHeight="1" x14ac:dyDescent="0.2">
      <c r="A301" s="128"/>
      <c r="B301" s="128"/>
      <c r="C301" s="128"/>
      <c r="D301" s="128"/>
      <c r="E301" s="128"/>
      <c r="F301" s="128"/>
      <c r="G301" s="129"/>
      <c r="H301" s="130"/>
      <c r="I301" s="130"/>
      <c r="J301" s="131"/>
      <c r="K301" s="131"/>
      <c r="L301" s="132"/>
      <c r="M301" s="129"/>
      <c r="N301" s="131"/>
      <c r="O301" s="131"/>
      <c r="P301" s="131"/>
      <c r="Q301" s="131"/>
      <c r="R301" s="131"/>
      <c r="S301" s="131"/>
      <c r="T301" s="131"/>
    </row>
    <row r="302" spans="1:20" ht="21" customHeight="1" x14ac:dyDescent="0.2">
      <c r="A302" s="128"/>
      <c r="B302" s="128"/>
      <c r="C302" s="128"/>
      <c r="D302" s="128"/>
      <c r="E302" s="128"/>
      <c r="F302" s="128"/>
      <c r="G302" s="129"/>
      <c r="H302" s="130"/>
      <c r="I302" s="130"/>
      <c r="J302" s="131"/>
      <c r="K302" s="131"/>
      <c r="L302" s="132"/>
      <c r="M302" s="129"/>
      <c r="N302" s="131"/>
      <c r="O302" s="131"/>
      <c r="P302" s="131"/>
      <c r="Q302" s="131"/>
      <c r="R302" s="131"/>
      <c r="S302" s="131"/>
      <c r="T302" s="131"/>
    </row>
    <row r="303" spans="1:20" ht="21" customHeight="1" x14ac:dyDescent="0.2">
      <c r="A303" s="128"/>
      <c r="B303" s="128"/>
      <c r="C303" s="128"/>
      <c r="D303" s="128"/>
      <c r="E303" s="128"/>
      <c r="F303" s="128"/>
      <c r="G303" s="129"/>
      <c r="H303" s="130"/>
      <c r="I303" s="130"/>
      <c r="J303" s="131"/>
      <c r="K303" s="131"/>
      <c r="L303" s="132"/>
      <c r="M303" s="129"/>
      <c r="N303" s="131"/>
      <c r="O303" s="131"/>
      <c r="P303" s="131"/>
      <c r="Q303" s="131"/>
      <c r="R303" s="131"/>
      <c r="S303" s="131"/>
      <c r="T303" s="131"/>
    </row>
    <row r="304" spans="1:20" ht="21" customHeight="1" x14ac:dyDescent="0.2">
      <c r="A304" s="128"/>
      <c r="B304" s="128"/>
      <c r="C304" s="128"/>
      <c r="D304" s="128"/>
      <c r="E304" s="128"/>
      <c r="F304" s="128"/>
      <c r="G304" s="129"/>
      <c r="H304" s="130"/>
      <c r="I304" s="130"/>
      <c r="J304" s="131"/>
      <c r="K304" s="131"/>
      <c r="L304" s="132"/>
      <c r="M304" s="129"/>
      <c r="N304" s="131"/>
      <c r="O304" s="131"/>
      <c r="P304" s="131"/>
      <c r="Q304" s="131"/>
      <c r="R304" s="131"/>
      <c r="S304" s="131"/>
      <c r="T304" s="131"/>
    </row>
    <row r="305" spans="1:20" ht="21" customHeight="1" x14ac:dyDescent="0.2">
      <c r="A305" s="128"/>
      <c r="B305" s="128"/>
      <c r="C305" s="128"/>
      <c r="D305" s="128"/>
      <c r="E305" s="128"/>
      <c r="F305" s="128"/>
      <c r="G305" s="129"/>
      <c r="H305" s="130"/>
      <c r="I305" s="130"/>
      <c r="J305" s="131"/>
      <c r="K305" s="131"/>
      <c r="L305" s="132"/>
      <c r="M305" s="129"/>
      <c r="N305" s="131"/>
      <c r="O305" s="131"/>
      <c r="P305" s="131"/>
      <c r="Q305" s="131"/>
      <c r="R305" s="131"/>
      <c r="S305" s="131"/>
      <c r="T305" s="131"/>
    </row>
    <row r="306" spans="1:20" ht="21" customHeight="1" x14ac:dyDescent="0.2">
      <c r="A306" s="128"/>
      <c r="B306" s="128"/>
      <c r="C306" s="128"/>
      <c r="D306" s="128"/>
      <c r="E306" s="128"/>
      <c r="F306" s="128"/>
      <c r="G306" s="129"/>
      <c r="H306" s="130"/>
      <c r="I306" s="130"/>
      <c r="J306" s="131"/>
      <c r="K306" s="131"/>
      <c r="L306" s="132"/>
      <c r="M306" s="129"/>
      <c r="N306" s="131"/>
      <c r="O306" s="131"/>
      <c r="P306" s="131"/>
      <c r="Q306" s="131"/>
      <c r="R306" s="131"/>
      <c r="S306" s="131"/>
      <c r="T306" s="131"/>
    </row>
    <row r="307" spans="1:20" ht="21" customHeight="1" x14ac:dyDescent="0.2">
      <c r="A307" s="128"/>
      <c r="B307" s="128"/>
      <c r="C307" s="128"/>
      <c r="D307" s="128"/>
      <c r="E307" s="128"/>
      <c r="F307" s="128"/>
      <c r="G307" s="129"/>
      <c r="H307" s="130"/>
      <c r="I307" s="130"/>
      <c r="J307" s="131"/>
      <c r="K307" s="131"/>
      <c r="L307" s="132"/>
      <c r="M307" s="129"/>
      <c r="N307" s="131"/>
      <c r="O307" s="131"/>
      <c r="P307" s="131"/>
      <c r="Q307" s="131"/>
      <c r="R307" s="131"/>
      <c r="S307" s="131"/>
      <c r="T307" s="131"/>
    </row>
    <row r="308" spans="1:20" ht="21" customHeight="1" x14ac:dyDescent="0.2">
      <c r="A308" s="128"/>
      <c r="B308" s="128"/>
      <c r="C308" s="128"/>
      <c r="D308" s="128"/>
      <c r="E308" s="128"/>
      <c r="F308" s="128"/>
      <c r="G308" s="129"/>
      <c r="H308" s="130"/>
      <c r="I308" s="130"/>
      <c r="J308" s="131"/>
      <c r="K308" s="131"/>
      <c r="L308" s="132"/>
      <c r="M308" s="129"/>
      <c r="N308" s="131"/>
      <c r="O308" s="131"/>
      <c r="P308" s="131"/>
      <c r="Q308" s="131"/>
      <c r="R308" s="131"/>
      <c r="S308" s="131"/>
      <c r="T308" s="131"/>
    </row>
    <row r="309" spans="1:20" ht="21" customHeight="1" x14ac:dyDescent="0.2">
      <c r="A309" s="128"/>
      <c r="B309" s="128"/>
      <c r="C309" s="128"/>
      <c r="D309" s="128"/>
      <c r="E309" s="128"/>
      <c r="F309" s="128"/>
      <c r="G309" s="129"/>
      <c r="H309" s="130"/>
      <c r="I309" s="130"/>
      <c r="J309" s="131"/>
      <c r="K309" s="131"/>
      <c r="L309" s="132"/>
      <c r="M309" s="129"/>
      <c r="N309" s="131"/>
      <c r="O309" s="131"/>
      <c r="P309" s="131"/>
      <c r="Q309" s="131"/>
      <c r="R309" s="131"/>
      <c r="S309" s="131"/>
      <c r="T309" s="131"/>
    </row>
    <row r="310" spans="1:20" ht="21" customHeight="1" x14ac:dyDescent="0.2">
      <c r="A310" s="128"/>
      <c r="B310" s="128"/>
      <c r="C310" s="128"/>
      <c r="D310" s="128"/>
      <c r="E310" s="128"/>
      <c r="F310" s="128"/>
      <c r="G310" s="129"/>
      <c r="H310" s="130"/>
      <c r="I310" s="130"/>
      <c r="J310" s="131"/>
      <c r="K310" s="131"/>
      <c r="L310" s="132"/>
      <c r="M310" s="129"/>
      <c r="N310" s="131"/>
      <c r="O310" s="131"/>
      <c r="P310" s="131"/>
      <c r="Q310" s="131"/>
      <c r="R310" s="131"/>
      <c r="S310" s="131"/>
      <c r="T310" s="131"/>
    </row>
    <row r="311" spans="1:20" ht="21" customHeight="1" x14ac:dyDescent="0.2">
      <c r="A311" s="128"/>
      <c r="B311" s="128"/>
      <c r="C311" s="128"/>
      <c r="D311" s="128"/>
      <c r="E311" s="128"/>
      <c r="F311" s="128"/>
      <c r="G311" s="129"/>
      <c r="H311" s="130"/>
      <c r="I311" s="130"/>
      <c r="J311" s="131"/>
      <c r="K311" s="131"/>
      <c r="L311" s="132"/>
      <c r="M311" s="129"/>
      <c r="N311" s="131"/>
      <c r="O311" s="131"/>
      <c r="P311" s="131"/>
      <c r="Q311" s="131"/>
      <c r="R311" s="131"/>
      <c r="S311" s="131"/>
      <c r="T311" s="131"/>
    </row>
    <row r="312" spans="1:20" ht="21" customHeight="1" x14ac:dyDescent="0.2">
      <c r="A312" s="128"/>
      <c r="B312" s="128"/>
      <c r="C312" s="128"/>
      <c r="D312" s="128"/>
      <c r="E312" s="128"/>
      <c r="F312" s="128"/>
      <c r="G312" s="129"/>
      <c r="H312" s="130"/>
      <c r="I312" s="130"/>
      <c r="J312" s="131"/>
      <c r="K312" s="131"/>
      <c r="L312" s="132"/>
      <c r="M312" s="129"/>
      <c r="N312" s="131"/>
      <c r="O312" s="131"/>
      <c r="P312" s="131"/>
      <c r="Q312" s="131"/>
      <c r="R312" s="131"/>
      <c r="S312" s="131"/>
      <c r="T312" s="131"/>
    </row>
    <row r="313" spans="1:20" ht="21" customHeight="1" x14ac:dyDescent="0.2">
      <c r="A313" s="128"/>
      <c r="B313" s="128"/>
      <c r="C313" s="128"/>
      <c r="D313" s="128"/>
      <c r="E313" s="128"/>
      <c r="F313" s="128"/>
      <c r="G313" s="129"/>
      <c r="H313" s="130"/>
      <c r="I313" s="130"/>
      <c r="J313" s="131"/>
      <c r="K313" s="131"/>
      <c r="L313" s="132"/>
      <c r="M313" s="129"/>
      <c r="N313" s="131"/>
      <c r="O313" s="131"/>
      <c r="P313" s="131"/>
      <c r="Q313" s="131"/>
      <c r="R313" s="131"/>
      <c r="S313" s="131"/>
      <c r="T313" s="131"/>
    </row>
    <row r="314" spans="1:20" ht="21" customHeight="1" x14ac:dyDescent="0.2">
      <c r="A314" s="128"/>
      <c r="B314" s="128"/>
      <c r="C314" s="128"/>
      <c r="D314" s="128"/>
      <c r="E314" s="128"/>
      <c r="F314" s="128"/>
      <c r="G314" s="129"/>
      <c r="H314" s="130"/>
      <c r="I314" s="130"/>
      <c r="J314" s="131"/>
      <c r="K314" s="131"/>
      <c r="L314" s="132"/>
      <c r="M314" s="129"/>
      <c r="N314" s="131"/>
      <c r="O314" s="131"/>
      <c r="P314" s="131"/>
      <c r="Q314" s="131"/>
      <c r="R314" s="131"/>
      <c r="S314" s="131"/>
      <c r="T314" s="131"/>
    </row>
    <row r="315" spans="1:20" ht="21" customHeight="1" x14ac:dyDescent="0.2">
      <c r="A315" s="128"/>
      <c r="B315" s="128"/>
      <c r="C315" s="128"/>
      <c r="D315" s="128"/>
      <c r="E315" s="128"/>
      <c r="F315" s="128"/>
      <c r="G315" s="129"/>
      <c r="H315" s="130"/>
      <c r="I315" s="130"/>
      <c r="J315" s="131"/>
      <c r="K315" s="131"/>
      <c r="L315" s="132"/>
      <c r="M315" s="129"/>
      <c r="N315" s="131"/>
      <c r="O315" s="131"/>
      <c r="P315" s="131"/>
      <c r="Q315" s="131"/>
      <c r="R315" s="131"/>
      <c r="S315" s="131"/>
      <c r="T315" s="131"/>
    </row>
    <row r="316" spans="1:20" ht="21" customHeight="1" x14ac:dyDescent="0.2">
      <c r="A316" s="128"/>
      <c r="B316" s="128"/>
      <c r="C316" s="128"/>
      <c r="D316" s="128"/>
      <c r="E316" s="128"/>
      <c r="F316" s="128"/>
      <c r="G316" s="129"/>
      <c r="H316" s="130"/>
      <c r="I316" s="130"/>
      <c r="J316" s="131"/>
      <c r="K316" s="131"/>
      <c r="L316" s="132"/>
      <c r="M316" s="129"/>
      <c r="N316" s="131"/>
      <c r="O316" s="131"/>
      <c r="P316" s="131"/>
      <c r="Q316" s="131"/>
      <c r="R316" s="131"/>
      <c r="S316" s="131"/>
      <c r="T316" s="131"/>
    </row>
    <row r="317" spans="1:20" ht="21" customHeight="1" x14ac:dyDescent="0.2">
      <c r="A317" s="128"/>
      <c r="B317" s="128"/>
      <c r="C317" s="128"/>
      <c r="D317" s="128"/>
      <c r="E317" s="128"/>
      <c r="F317" s="128"/>
      <c r="G317" s="129"/>
      <c r="H317" s="130"/>
      <c r="I317" s="130"/>
      <c r="J317" s="131"/>
      <c r="K317" s="131"/>
      <c r="L317" s="132"/>
      <c r="M317" s="129"/>
      <c r="N317" s="131"/>
      <c r="O317" s="131"/>
      <c r="P317" s="131"/>
      <c r="Q317" s="131"/>
      <c r="R317" s="131"/>
      <c r="S317" s="131"/>
      <c r="T317" s="131"/>
    </row>
    <row r="318" spans="1:20" ht="21" customHeight="1" x14ac:dyDescent="0.2">
      <c r="A318" s="128"/>
      <c r="B318" s="128"/>
      <c r="C318" s="128"/>
      <c r="D318" s="128"/>
      <c r="E318" s="128"/>
      <c r="F318" s="128"/>
      <c r="G318" s="129"/>
      <c r="H318" s="130"/>
      <c r="I318" s="130"/>
      <c r="J318" s="131"/>
      <c r="K318" s="131"/>
      <c r="L318" s="132"/>
      <c r="M318" s="129"/>
      <c r="N318" s="131"/>
      <c r="O318" s="131"/>
      <c r="P318" s="131"/>
      <c r="Q318" s="131"/>
      <c r="R318" s="131"/>
      <c r="S318" s="131"/>
      <c r="T318" s="131"/>
    </row>
    <row r="319" spans="1:20" ht="21" customHeight="1" x14ac:dyDescent="0.2">
      <c r="A319" s="128"/>
      <c r="B319" s="128"/>
      <c r="C319" s="128"/>
      <c r="D319" s="128"/>
      <c r="E319" s="128"/>
      <c r="F319" s="128"/>
      <c r="G319" s="129"/>
      <c r="H319" s="130"/>
      <c r="I319" s="130"/>
      <c r="J319" s="131"/>
      <c r="K319" s="131"/>
      <c r="L319" s="132"/>
      <c r="M319" s="129"/>
      <c r="N319" s="131"/>
      <c r="O319" s="131"/>
      <c r="P319" s="131"/>
      <c r="Q319" s="131"/>
      <c r="R319" s="131"/>
      <c r="S319" s="131"/>
      <c r="T319" s="131"/>
    </row>
    <row r="320" spans="1:20" ht="21" customHeight="1" x14ac:dyDescent="0.2">
      <c r="A320" s="128"/>
      <c r="B320" s="128"/>
      <c r="C320" s="128"/>
      <c r="D320" s="128"/>
      <c r="E320" s="128"/>
      <c r="F320" s="128"/>
      <c r="G320" s="129"/>
      <c r="H320" s="130"/>
      <c r="I320" s="130"/>
      <c r="J320" s="131"/>
      <c r="K320" s="131"/>
      <c r="L320" s="132"/>
      <c r="M320" s="129"/>
      <c r="N320" s="131"/>
      <c r="O320" s="131"/>
      <c r="P320" s="131"/>
      <c r="Q320" s="131"/>
      <c r="R320" s="131"/>
      <c r="S320" s="131"/>
      <c r="T320" s="131"/>
    </row>
    <row r="321" spans="1:20" ht="21" customHeight="1" x14ac:dyDescent="0.2">
      <c r="A321" s="128"/>
      <c r="B321" s="128"/>
      <c r="C321" s="128"/>
      <c r="D321" s="128"/>
      <c r="E321" s="128"/>
      <c r="F321" s="128"/>
      <c r="G321" s="129"/>
      <c r="H321" s="130"/>
      <c r="I321" s="130"/>
      <c r="J321" s="131"/>
      <c r="K321" s="131"/>
      <c r="L321" s="132"/>
      <c r="M321" s="129"/>
      <c r="N321" s="131"/>
      <c r="O321" s="131"/>
      <c r="P321" s="131"/>
      <c r="Q321" s="131"/>
      <c r="R321" s="131"/>
      <c r="S321" s="131"/>
      <c r="T321" s="131"/>
    </row>
    <row r="322" spans="1:20" ht="21" customHeight="1" x14ac:dyDescent="0.2">
      <c r="A322" s="128"/>
      <c r="B322" s="128"/>
      <c r="C322" s="128"/>
      <c r="D322" s="128"/>
      <c r="E322" s="128"/>
      <c r="F322" s="128"/>
      <c r="G322" s="129"/>
      <c r="H322" s="130"/>
      <c r="I322" s="130"/>
      <c r="J322" s="131"/>
      <c r="K322" s="131"/>
      <c r="L322" s="132"/>
      <c r="M322" s="129"/>
      <c r="N322" s="131"/>
      <c r="O322" s="131"/>
      <c r="P322" s="131"/>
      <c r="Q322" s="131"/>
      <c r="R322" s="131"/>
      <c r="S322" s="131"/>
      <c r="T322" s="131"/>
    </row>
    <row r="323" spans="1:20" ht="21" customHeight="1" x14ac:dyDescent="0.2">
      <c r="A323" s="128"/>
      <c r="B323" s="128"/>
      <c r="C323" s="128"/>
      <c r="D323" s="128"/>
      <c r="E323" s="128"/>
      <c r="F323" s="128"/>
      <c r="G323" s="129"/>
      <c r="H323" s="130"/>
      <c r="I323" s="130"/>
      <c r="J323" s="131"/>
      <c r="K323" s="131"/>
      <c r="L323" s="132"/>
      <c r="M323" s="129"/>
      <c r="N323" s="131"/>
      <c r="O323" s="131"/>
      <c r="P323" s="131"/>
      <c r="Q323" s="131"/>
      <c r="R323" s="131"/>
      <c r="S323" s="131"/>
      <c r="T323" s="131"/>
    </row>
    <row r="324" spans="1:20" ht="21" customHeight="1" x14ac:dyDescent="0.2">
      <c r="A324" s="128"/>
      <c r="B324" s="128"/>
      <c r="C324" s="128"/>
      <c r="D324" s="128"/>
      <c r="E324" s="128"/>
      <c r="F324" s="128"/>
      <c r="G324" s="129"/>
      <c r="H324" s="130"/>
      <c r="I324" s="130"/>
      <c r="J324" s="131"/>
      <c r="K324" s="131"/>
      <c r="L324" s="132"/>
      <c r="M324" s="129"/>
      <c r="N324" s="131"/>
      <c r="O324" s="131"/>
      <c r="P324" s="131"/>
      <c r="Q324" s="131"/>
      <c r="R324" s="131"/>
      <c r="S324" s="131"/>
      <c r="T324" s="131"/>
    </row>
    <row r="325" spans="1:20" ht="21" customHeight="1" x14ac:dyDescent="0.2">
      <c r="A325" s="128"/>
      <c r="B325" s="128"/>
      <c r="C325" s="128"/>
      <c r="D325" s="128"/>
      <c r="E325" s="128"/>
      <c r="F325" s="128"/>
      <c r="G325" s="129"/>
      <c r="H325" s="130"/>
      <c r="I325" s="130"/>
      <c r="J325" s="131"/>
      <c r="K325" s="131"/>
      <c r="L325" s="132"/>
      <c r="M325" s="129"/>
      <c r="N325" s="131"/>
      <c r="O325" s="131"/>
      <c r="P325" s="131"/>
      <c r="Q325" s="131"/>
      <c r="R325" s="131"/>
      <c r="S325" s="131"/>
      <c r="T325" s="131"/>
    </row>
    <row r="326" spans="1:20" ht="21" customHeight="1" x14ac:dyDescent="0.2">
      <c r="A326" s="128"/>
      <c r="B326" s="128"/>
      <c r="C326" s="128"/>
      <c r="D326" s="128"/>
      <c r="E326" s="128"/>
      <c r="F326" s="128"/>
      <c r="G326" s="129"/>
      <c r="H326" s="130"/>
      <c r="I326" s="130"/>
      <c r="J326" s="131"/>
      <c r="K326" s="131"/>
      <c r="L326" s="132"/>
      <c r="M326" s="129"/>
      <c r="N326" s="131"/>
      <c r="O326" s="131"/>
      <c r="P326" s="131"/>
      <c r="Q326" s="131"/>
      <c r="R326" s="131"/>
      <c r="S326" s="131"/>
      <c r="T326" s="131"/>
    </row>
    <row r="327" spans="1:20" ht="21" customHeight="1" x14ac:dyDescent="0.2">
      <c r="A327" s="128"/>
      <c r="B327" s="128"/>
      <c r="C327" s="128"/>
      <c r="D327" s="128"/>
      <c r="E327" s="128"/>
      <c r="F327" s="128"/>
      <c r="G327" s="129"/>
      <c r="H327" s="130"/>
      <c r="I327" s="130"/>
      <c r="J327" s="131"/>
      <c r="K327" s="131"/>
      <c r="L327" s="132"/>
      <c r="M327" s="129"/>
      <c r="N327" s="131"/>
      <c r="O327" s="131"/>
      <c r="P327" s="131"/>
      <c r="Q327" s="131"/>
      <c r="R327" s="131"/>
      <c r="S327" s="131"/>
      <c r="T327" s="131"/>
    </row>
    <row r="328" spans="1:20" ht="21" customHeight="1" x14ac:dyDescent="0.2">
      <c r="A328" s="128"/>
      <c r="B328" s="128"/>
      <c r="C328" s="128"/>
      <c r="D328" s="128"/>
      <c r="E328" s="128"/>
      <c r="F328" s="128"/>
      <c r="G328" s="129"/>
      <c r="H328" s="130"/>
      <c r="I328" s="130"/>
      <c r="J328" s="131"/>
      <c r="K328" s="131"/>
      <c r="L328" s="132"/>
      <c r="M328" s="129"/>
      <c r="N328" s="131"/>
      <c r="O328" s="131"/>
      <c r="P328" s="131"/>
      <c r="Q328" s="131"/>
      <c r="R328" s="131"/>
      <c r="S328" s="131"/>
      <c r="T328" s="131"/>
    </row>
    <row r="329" spans="1:20" ht="21" customHeight="1" x14ac:dyDescent="0.2">
      <c r="A329" s="128"/>
      <c r="B329" s="128"/>
      <c r="C329" s="128"/>
      <c r="D329" s="128"/>
      <c r="E329" s="128"/>
      <c r="F329" s="128"/>
      <c r="G329" s="129"/>
      <c r="H329" s="130"/>
      <c r="I329" s="130"/>
      <c r="J329" s="131"/>
      <c r="K329" s="131"/>
      <c r="L329" s="132"/>
      <c r="M329" s="129"/>
      <c r="N329" s="131"/>
      <c r="O329" s="131"/>
      <c r="P329" s="131"/>
      <c r="Q329" s="131"/>
      <c r="R329" s="131"/>
      <c r="S329" s="131"/>
      <c r="T329" s="131"/>
    </row>
    <row r="330" spans="1:20" ht="21" customHeight="1" x14ac:dyDescent="0.2">
      <c r="A330" s="128"/>
      <c r="B330" s="128"/>
      <c r="C330" s="128"/>
      <c r="D330" s="128"/>
      <c r="E330" s="128"/>
      <c r="F330" s="128"/>
      <c r="G330" s="129"/>
      <c r="H330" s="130"/>
      <c r="I330" s="130"/>
      <c r="J330" s="131"/>
      <c r="K330" s="131"/>
      <c r="L330" s="132"/>
      <c r="M330" s="129"/>
      <c r="N330" s="131"/>
      <c r="O330" s="131"/>
      <c r="P330" s="131"/>
      <c r="Q330" s="131"/>
      <c r="R330" s="131"/>
      <c r="S330" s="131"/>
      <c r="T330" s="131"/>
    </row>
    <row r="331" spans="1:20" ht="21" customHeight="1" x14ac:dyDescent="0.2">
      <c r="A331" s="128"/>
      <c r="B331" s="128"/>
      <c r="C331" s="128"/>
      <c r="D331" s="128"/>
      <c r="E331" s="128"/>
      <c r="F331" s="128"/>
      <c r="G331" s="129"/>
      <c r="H331" s="130"/>
      <c r="I331" s="130"/>
      <c r="J331" s="131"/>
      <c r="K331" s="131"/>
      <c r="L331" s="132"/>
      <c r="M331" s="129"/>
      <c r="N331" s="131"/>
      <c r="O331" s="131"/>
      <c r="P331" s="131"/>
      <c r="Q331" s="131"/>
      <c r="R331" s="131"/>
      <c r="S331" s="131"/>
      <c r="T331" s="131"/>
    </row>
    <row r="332" spans="1:20" ht="21" customHeight="1" x14ac:dyDescent="0.2">
      <c r="A332" s="128"/>
      <c r="B332" s="128"/>
      <c r="C332" s="128"/>
      <c r="D332" s="128"/>
      <c r="E332" s="128"/>
      <c r="F332" s="128"/>
      <c r="G332" s="129"/>
      <c r="H332" s="130"/>
      <c r="I332" s="130"/>
      <c r="J332" s="131"/>
      <c r="K332" s="131"/>
      <c r="L332" s="132"/>
      <c r="M332" s="129"/>
      <c r="N332" s="131"/>
      <c r="O332" s="131"/>
      <c r="P332" s="131"/>
      <c r="Q332" s="131"/>
      <c r="R332" s="131"/>
      <c r="S332" s="131"/>
      <c r="T332" s="131"/>
    </row>
    <row r="333" spans="1:20" ht="21" customHeight="1" x14ac:dyDescent="0.2">
      <c r="A333" s="128"/>
      <c r="B333" s="128"/>
      <c r="C333" s="128"/>
      <c r="D333" s="128"/>
      <c r="E333" s="128"/>
      <c r="F333" s="128"/>
      <c r="G333" s="129"/>
      <c r="H333" s="130"/>
      <c r="I333" s="130"/>
      <c r="J333" s="131"/>
      <c r="K333" s="131"/>
      <c r="L333" s="132"/>
      <c r="M333" s="129"/>
      <c r="N333" s="131"/>
      <c r="O333" s="131"/>
      <c r="P333" s="131"/>
      <c r="Q333" s="131"/>
      <c r="R333" s="131"/>
      <c r="S333" s="131"/>
      <c r="T333" s="131"/>
    </row>
    <row r="334" spans="1:20" ht="21" customHeight="1" x14ac:dyDescent="0.2">
      <c r="A334" s="128"/>
      <c r="B334" s="128"/>
      <c r="C334" s="128"/>
      <c r="D334" s="128"/>
      <c r="E334" s="128"/>
      <c r="F334" s="128"/>
      <c r="G334" s="129"/>
      <c r="H334" s="130"/>
      <c r="I334" s="130"/>
      <c r="J334" s="131"/>
      <c r="K334" s="131"/>
      <c r="L334" s="132"/>
      <c r="M334" s="129"/>
      <c r="N334" s="131"/>
      <c r="O334" s="131"/>
      <c r="P334" s="131"/>
      <c r="Q334" s="131"/>
      <c r="R334" s="131"/>
      <c r="S334" s="131"/>
      <c r="T334" s="131"/>
    </row>
    <row r="335" spans="1:20" ht="21" customHeight="1" x14ac:dyDescent="0.2">
      <c r="A335" s="128"/>
      <c r="B335" s="128"/>
      <c r="C335" s="128"/>
      <c r="D335" s="128"/>
      <c r="E335" s="128"/>
      <c r="F335" s="128"/>
      <c r="G335" s="129"/>
      <c r="H335" s="130"/>
      <c r="I335" s="130"/>
      <c r="J335" s="131"/>
      <c r="K335" s="131"/>
      <c r="L335" s="132"/>
      <c r="M335" s="129"/>
      <c r="N335" s="131"/>
      <c r="O335" s="131"/>
      <c r="P335" s="131"/>
      <c r="Q335" s="131"/>
      <c r="R335" s="131"/>
      <c r="S335" s="131"/>
      <c r="T335" s="131"/>
    </row>
    <row r="336" spans="1:20" ht="21" customHeight="1" x14ac:dyDescent="0.2">
      <c r="A336" s="128"/>
      <c r="B336" s="128"/>
      <c r="C336" s="128"/>
      <c r="D336" s="128"/>
      <c r="E336" s="128"/>
      <c r="F336" s="128"/>
      <c r="G336" s="129"/>
      <c r="H336" s="130"/>
      <c r="I336" s="130"/>
      <c r="J336" s="131"/>
      <c r="K336" s="131"/>
      <c r="L336" s="132"/>
      <c r="M336" s="129"/>
      <c r="N336" s="131"/>
      <c r="O336" s="131"/>
      <c r="P336" s="131"/>
      <c r="Q336" s="131"/>
      <c r="R336" s="131"/>
      <c r="S336" s="131"/>
      <c r="T336" s="131"/>
    </row>
    <row r="337" spans="1:20" ht="21" customHeight="1" x14ac:dyDescent="0.2">
      <c r="A337" s="128"/>
      <c r="B337" s="128"/>
      <c r="C337" s="128"/>
      <c r="D337" s="128"/>
      <c r="E337" s="128"/>
      <c r="F337" s="128"/>
      <c r="G337" s="129"/>
      <c r="H337" s="130"/>
      <c r="I337" s="130"/>
      <c r="J337" s="131"/>
      <c r="K337" s="131"/>
      <c r="L337" s="132"/>
      <c r="M337" s="129"/>
      <c r="N337" s="131"/>
      <c r="O337" s="131"/>
      <c r="P337" s="131"/>
      <c r="Q337" s="131"/>
      <c r="R337" s="131"/>
      <c r="S337" s="131"/>
      <c r="T337" s="131"/>
    </row>
    <row r="338" spans="1:20" ht="21" customHeight="1" x14ac:dyDescent="0.2">
      <c r="A338" s="128"/>
      <c r="B338" s="128"/>
      <c r="C338" s="128"/>
      <c r="D338" s="128"/>
      <c r="E338" s="128"/>
      <c r="F338" s="128"/>
      <c r="G338" s="129"/>
      <c r="H338" s="130"/>
      <c r="I338" s="130"/>
      <c r="J338" s="131"/>
      <c r="K338" s="131"/>
      <c r="L338" s="132"/>
      <c r="M338" s="129"/>
      <c r="N338" s="131"/>
      <c r="O338" s="131"/>
      <c r="P338" s="131"/>
      <c r="Q338" s="131"/>
      <c r="R338" s="131"/>
      <c r="S338" s="131"/>
      <c r="T338" s="131"/>
    </row>
    <row r="339" spans="1:20" ht="21" customHeight="1" x14ac:dyDescent="0.2">
      <c r="A339" s="128"/>
      <c r="B339" s="128"/>
      <c r="C339" s="128"/>
      <c r="D339" s="128"/>
      <c r="E339" s="128"/>
      <c r="F339" s="128"/>
      <c r="G339" s="129"/>
      <c r="H339" s="130"/>
      <c r="I339" s="130"/>
      <c r="J339" s="131"/>
      <c r="K339" s="131"/>
      <c r="L339" s="132"/>
      <c r="M339" s="129"/>
      <c r="N339" s="131"/>
      <c r="O339" s="131"/>
      <c r="P339" s="131"/>
      <c r="Q339" s="131"/>
      <c r="R339" s="131"/>
      <c r="S339" s="131"/>
      <c r="T339" s="131"/>
    </row>
    <row r="340" spans="1:20" ht="21" customHeight="1" x14ac:dyDescent="0.2">
      <c r="A340" s="128"/>
      <c r="B340" s="128"/>
      <c r="C340" s="128"/>
      <c r="D340" s="128"/>
      <c r="E340" s="128"/>
      <c r="F340" s="128"/>
      <c r="G340" s="129"/>
      <c r="H340" s="130"/>
      <c r="I340" s="130"/>
      <c r="J340" s="131"/>
      <c r="K340" s="131"/>
      <c r="L340" s="132"/>
      <c r="M340" s="129"/>
      <c r="N340" s="131"/>
      <c r="O340" s="131"/>
      <c r="P340" s="131"/>
      <c r="Q340" s="131"/>
      <c r="R340" s="131"/>
      <c r="S340" s="131"/>
      <c r="T340" s="131"/>
    </row>
    <row r="341" spans="1:20" ht="21" customHeight="1" x14ac:dyDescent="0.2">
      <c r="A341" s="128"/>
      <c r="B341" s="128"/>
      <c r="C341" s="128"/>
      <c r="D341" s="128"/>
      <c r="E341" s="128"/>
      <c r="F341" s="128"/>
      <c r="G341" s="129"/>
      <c r="H341" s="130"/>
      <c r="I341" s="130"/>
      <c r="J341" s="131"/>
      <c r="K341" s="131"/>
      <c r="L341" s="132"/>
      <c r="M341" s="129"/>
      <c r="N341" s="131"/>
      <c r="O341" s="131"/>
      <c r="P341" s="131"/>
      <c r="Q341" s="131"/>
      <c r="R341" s="131"/>
      <c r="S341" s="131"/>
      <c r="T341" s="131"/>
    </row>
    <row r="342" spans="1:20" ht="21" customHeight="1" x14ac:dyDescent="0.2">
      <c r="A342" s="128"/>
      <c r="B342" s="128"/>
      <c r="C342" s="128"/>
      <c r="D342" s="128"/>
      <c r="E342" s="128"/>
      <c r="F342" s="128"/>
      <c r="G342" s="129"/>
      <c r="H342" s="130"/>
      <c r="I342" s="130"/>
      <c r="J342" s="131"/>
      <c r="K342" s="131"/>
      <c r="L342" s="132"/>
      <c r="M342" s="129"/>
      <c r="N342" s="131"/>
      <c r="O342" s="131"/>
      <c r="P342" s="131"/>
      <c r="Q342" s="131"/>
      <c r="R342" s="131"/>
      <c r="S342" s="131"/>
      <c r="T342" s="131"/>
    </row>
    <row r="343" spans="1:20" ht="21" customHeight="1" x14ac:dyDescent="0.2">
      <c r="A343" s="128"/>
      <c r="B343" s="128"/>
      <c r="C343" s="128"/>
      <c r="D343" s="128"/>
      <c r="E343" s="128"/>
      <c r="F343" s="128"/>
      <c r="G343" s="129"/>
      <c r="H343" s="130"/>
      <c r="I343" s="130"/>
      <c r="J343" s="131"/>
      <c r="K343" s="131"/>
      <c r="L343" s="132"/>
      <c r="M343" s="129"/>
      <c r="N343" s="131"/>
      <c r="O343" s="131"/>
      <c r="P343" s="131"/>
      <c r="Q343" s="131"/>
      <c r="R343" s="131"/>
      <c r="S343" s="131"/>
      <c r="T343" s="131"/>
    </row>
    <row r="344" spans="1:20" ht="21" customHeight="1" x14ac:dyDescent="0.2">
      <c r="A344" s="128"/>
      <c r="B344" s="128"/>
      <c r="C344" s="128"/>
      <c r="D344" s="128"/>
      <c r="E344" s="128"/>
      <c r="F344" s="128"/>
      <c r="G344" s="129"/>
      <c r="H344" s="130"/>
      <c r="I344" s="130"/>
      <c r="J344" s="131"/>
      <c r="K344" s="131"/>
      <c r="L344" s="132"/>
      <c r="M344" s="129"/>
      <c r="N344" s="131"/>
      <c r="O344" s="131"/>
      <c r="P344" s="131"/>
      <c r="Q344" s="131"/>
      <c r="R344" s="131"/>
      <c r="S344" s="131"/>
      <c r="T344" s="131"/>
    </row>
    <row r="345" spans="1:20" ht="21" customHeight="1" x14ac:dyDescent="0.2">
      <c r="A345" s="128"/>
      <c r="B345" s="128"/>
      <c r="C345" s="128"/>
      <c r="D345" s="128"/>
      <c r="E345" s="128"/>
      <c r="F345" s="128"/>
      <c r="G345" s="129"/>
      <c r="H345" s="130"/>
      <c r="I345" s="130"/>
      <c r="J345" s="131"/>
      <c r="K345" s="131"/>
      <c r="L345" s="132"/>
      <c r="M345" s="129"/>
      <c r="N345" s="131"/>
      <c r="O345" s="131"/>
      <c r="P345" s="131"/>
      <c r="Q345" s="131"/>
      <c r="R345" s="131"/>
      <c r="S345" s="131"/>
      <c r="T345" s="131"/>
    </row>
    <row r="346" spans="1:20" ht="21" customHeight="1" x14ac:dyDescent="0.2">
      <c r="A346" s="128"/>
      <c r="B346" s="128"/>
      <c r="C346" s="128"/>
      <c r="D346" s="128"/>
      <c r="E346" s="128"/>
      <c r="F346" s="128"/>
      <c r="G346" s="129"/>
      <c r="H346" s="130"/>
      <c r="I346" s="130"/>
      <c r="J346" s="131"/>
      <c r="K346" s="131"/>
      <c r="L346" s="132"/>
      <c r="M346" s="129"/>
      <c r="N346" s="131"/>
      <c r="O346" s="131"/>
      <c r="P346" s="131"/>
      <c r="Q346" s="131"/>
      <c r="R346" s="131"/>
      <c r="S346" s="131"/>
      <c r="T346" s="131"/>
    </row>
    <row r="347" spans="1:20" ht="21" customHeight="1" x14ac:dyDescent="0.2">
      <c r="A347" s="128"/>
      <c r="B347" s="128"/>
      <c r="C347" s="128"/>
      <c r="D347" s="128"/>
      <c r="E347" s="128"/>
      <c r="F347" s="128"/>
      <c r="G347" s="129"/>
      <c r="H347" s="130"/>
      <c r="I347" s="130"/>
      <c r="J347" s="131"/>
      <c r="K347" s="131"/>
      <c r="L347" s="132"/>
      <c r="M347" s="129"/>
      <c r="N347" s="131"/>
      <c r="O347" s="131"/>
      <c r="P347" s="131"/>
      <c r="Q347" s="131"/>
      <c r="R347" s="131"/>
      <c r="S347" s="131"/>
      <c r="T347" s="131"/>
    </row>
    <row r="348" spans="1:20" ht="21" customHeight="1" x14ac:dyDescent="0.2">
      <c r="A348" s="128"/>
      <c r="B348" s="128"/>
      <c r="C348" s="128"/>
      <c r="D348" s="128"/>
      <c r="E348" s="128"/>
      <c r="F348" s="128"/>
      <c r="G348" s="129"/>
      <c r="H348" s="130"/>
      <c r="I348" s="130"/>
      <c r="J348" s="131"/>
      <c r="K348" s="131"/>
      <c r="L348" s="132"/>
      <c r="M348" s="129"/>
      <c r="N348" s="131"/>
      <c r="O348" s="131"/>
      <c r="P348" s="131"/>
      <c r="Q348" s="131"/>
      <c r="R348" s="131"/>
      <c r="S348" s="131"/>
      <c r="T348" s="131"/>
    </row>
    <row r="349" spans="1:20" ht="21" customHeight="1" x14ac:dyDescent="0.2">
      <c r="A349" s="128"/>
      <c r="B349" s="128"/>
      <c r="C349" s="128"/>
      <c r="D349" s="128"/>
      <c r="E349" s="128"/>
      <c r="F349" s="128"/>
      <c r="G349" s="129"/>
      <c r="H349" s="130"/>
      <c r="I349" s="130"/>
      <c r="J349" s="131"/>
      <c r="K349" s="131"/>
      <c r="L349" s="132"/>
      <c r="M349" s="129"/>
      <c r="N349" s="131"/>
      <c r="O349" s="131"/>
      <c r="P349" s="131"/>
      <c r="Q349" s="131"/>
      <c r="R349" s="131"/>
      <c r="S349" s="131"/>
      <c r="T349" s="131"/>
    </row>
    <row r="350" spans="1:20" ht="21" customHeight="1" x14ac:dyDescent="0.2">
      <c r="A350" s="128"/>
      <c r="B350" s="128"/>
      <c r="C350" s="128"/>
      <c r="D350" s="128"/>
      <c r="E350" s="128"/>
      <c r="F350" s="128"/>
      <c r="G350" s="129"/>
      <c r="H350" s="130"/>
      <c r="I350" s="130"/>
      <c r="J350" s="131"/>
      <c r="K350" s="131"/>
      <c r="L350" s="132"/>
      <c r="M350" s="129"/>
      <c r="N350" s="131"/>
      <c r="O350" s="131"/>
      <c r="P350" s="131"/>
      <c r="Q350" s="131"/>
      <c r="R350" s="131"/>
      <c r="S350" s="131"/>
      <c r="T350" s="131"/>
    </row>
    <row r="351" spans="1:20" ht="21" customHeight="1" x14ac:dyDescent="0.2">
      <c r="A351" s="128"/>
      <c r="B351" s="128"/>
      <c r="C351" s="128"/>
      <c r="D351" s="128"/>
      <c r="E351" s="128"/>
      <c r="F351" s="128"/>
      <c r="G351" s="129"/>
      <c r="H351" s="130"/>
      <c r="I351" s="130"/>
      <c r="J351" s="131"/>
      <c r="K351" s="131"/>
      <c r="L351" s="132"/>
      <c r="M351" s="129"/>
      <c r="N351" s="131"/>
      <c r="O351" s="131"/>
      <c r="P351" s="131"/>
      <c r="Q351" s="131"/>
      <c r="R351" s="131"/>
      <c r="S351" s="131"/>
      <c r="T351" s="131"/>
    </row>
    <row r="352" spans="1:20" ht="21" customHeight="1" x14ac:dyDescent="0.2">
      <c r="A352" s="128"/>
      <c r="B352" s="128"/>
      <c r="C352" s="128"/>
      <c r="D352" s="128"/>
      <c r="E352" s="128"/>
      <c r="F352" s="128"/>
      <c r="G352" s="129"/>
      <c r="H352" s="130"/>
      <c r="I352" s="130"/>
      <c r="J352" s="131"/>
      <c r="K352" s="131"/>
      <c r="L352" s="132"/>
      <c r="M352" s="129"/>
      <c r="N352" s="131"/>
      <c r="O352" s="131"/>
      <c r="P352" s="131"/>
      <c r="Q352" s="131"/>
      <c r="R352" s="131"/>
      <c r="S352" s="131"/>
      <c r="T352" s="131"/>
    </row>
    <row r="353" spans="1:20" ht="21" customHeight="1" x14ac:dyDescent="0.2">
      <c r="A353" s="128"/>
      <c r="B353" s="128"/>
      <c r="C353" s="128"/>
      <c r="D353" s="128"/>
      <c r="E353" s="128"/>
      <c r="F353" s="128"/>
      <c r="G353" s="129"/>
      <c r="H353" s="130"/>
      <c r="I353" s="130"/>
      <c r="J353" s="131"/>
      <c r="K353" s="131"/>
      <c r="L353" s="132"/>
      <c r="M353" s="129"/>
      <c r="N353" s="131"/>
      <c r="O353" s="131"/>
      <c r="P353" s="131"/>
      <c r="Q353" s="131"/>
      <c r="R353" s="131"/>
      <c r="S353" s="131"/>
      <c r="T353" s="131"/>
    </row>
    <row r="354" spans="1:20" ht="21" customHeight="1" x14ac:dyDescent="0.2">
      <c r="A354" s="128"/>
      <c r="B354" s="128"/>
      <c r="C354" s="128"/>
      <c r="D354" s="128"/>
      <c r="E354" s="128"/>
      <c r="F354" s="128"/>
      <c r="G354" s="129"/>
      <c r="H354" s="130"/>
      <c r="I354" s="130"/>
      <c r="J354" s="131"/>
      <c r="K354" s="131"/>
      <c r="L354" s="132"/>
      <c r="M354" s="129"/>
      <c r="N354" s="131"/>
      <c r="O354" s="131"/>
      <c r="P354" s="131"/>
      <c r="Q354" s="131"/>
      <c r="R354" s="131"/>
      <c r="S354" s="131"/>
      <c r="T354" s="131"/>
    </row>
    <row r="355" spans="1:20" ht="21" customHeight="1" x14ac:dyDescent="0.2">
      <c r="A355" s="128"/>
      <c r="B355" s="128"/>
      <c r="C355" s="128"/>
      <c r="D355" s="128"/>
      <c r="E355" s="128"/>
      <c r="F355" s="128"/>
      <c r="G355" s="129"/>
      <c r="H355" s="130"/>
      <c r="I355" s="130"/>
      <c r="J355" s="131"/>
      <c r="K355" s="131"/>
      <c r="L355" s="132"/>
      <c r="M355" s="129"/>
      <c r="N355" s="131"/>
      <c r="O355" s="131"/>
      <c r="P355" s="131"/>
      <c r="Q355" s="131"/>
      <c r="R355" s="131"/>
      <c r="S355" s="131"/>
      <c r="T355" s="131"/>
    </row>
    <row r="356" spans="1:20" ht="21" customHeight="1" x14ac:dyDescent="0.2">
      <c r="A356" s="128"/>
      <c r="B356" s="128"/>
      <c r="C356" s="128"/>
      <c r="D356" s="128"/>
      <c r="E356" s="128"/>
      <c r="F356" s="128"/>
      <c r="G356" s="129"/>
      <c r="H356" s="130"/>
      <c r="I356" s="130"/>
      <c r="J356" s="131"/>
      <c r="K356" s="131"/>
      <c r="L356" s="132"/>
      <c r="M356" s="129"/>
      <c r="N356" s="131"/>
      <c r="O356" s="131"/>
      <c r="P356" s="131"/>
      <c r="Q356" s="131"/>
      <c r="R356" s="131"/>
      <c r="S356" s="131"/>
      <c r="T356" s="131"/>
    </row>
    <row r="357" spans="1:20" ht="21" customHeight="1" x14ac:dyDescent="0.2">
      <c r="A357" s="128"/>
      <c r="B357" s="128"/>
      <c r="C357" s="128"/>
      <c r="D357" s="128"/>
      <c r="E357" s="128"/>
      <c r="F357" s="128"/>
      <c r="G357" s="129"/>
      <c r="H357" s="130"/>
      <c r="I357" s="130"/>
      <c r="J357" s="131"/>
      <c r="K357" s="131"/>
      <c r="L357" s="132"/>
      <c r="M357" s="129"/>
      <c r="N357" s="131"/>
      <c r="O357" s="131"/>
      <c r="P357" s="131"/>
      <c r="Q357" s="131"/>
      <c r="R357" s="131"/>
      <c r="S357" s="131"/>
      <c r="T357" s="131"/>
    </row>
    <row r="358" spans="1:20" ht="21" customHeight="1" x14ac:dyDescent="0.2">
      <c r="A358" s="128"/>
      <c r="B358" s="128"/>
      <c r="C358" s="128"/>
      <c r="D358" s="128"/>
      <c r="E358" s="128"/>
      <c r="F358" s="128"/>
      <c r="G358" s="129"/>
      <c r="H358" s="130"/>
      <c r="I358" s="130"/>
      <c r="J358" s="131"/>
      <c r="K358" s="131"/>
      <c r="L358" s="132"/>
      <c r="M358" s="129"/>
      <c r="N358" s="131"/>
      <c r="O358" s="131"/>
      <c r="P358" s="131"/>
      <c r="Q358" s="131"/>
      <c r="R358" s="131"/>
      <c r="S358" s="131"/>
      <c r="T358" s="131"/>
    </row>
    <row r="359" spans="1:20" ht="21" customHeight="1" x14ac:dyDescent="0.2">
      <c r="A359" s="128"/>
      <c r="B359" s="128"/>
      <c r="C359" s="128"/>
      <c r="D359" s="128"/>
      <c r="E359" s="128"/>
      <c r="F359" s="128"/>
      <c r="G359" s="129"/>
      <c r="H359" s="130"/>
      <c r="I359" s="130"/>
      <c r="J359" s="131"/>
      <c r="K359" s="131"/>
      <c r="L359" s="132"/>
      <c r="M359" s="129"/>
      <c r="N359" s="131"/>
      <c r="O359" s="131"/>
      <c r="P359" s="131"/>
      <c r="Q359" s="131"/>
      <c r="R359" s="131"/>
      <c r="S359" s="131"/>
      <c r="T359" s="131"/>
    </row>
    <row r="360" spans="1:20" ht="21" customHeight="1" x14ac:dyDescent="0.2">
      <c r="A360" s="128"/>
      <c r="B360" s="128"/>
      <c r="C360" s="128"/>
      <c r="D360" s="128"/>
      <c r="E360" s="128"/>
      <c r="F360" s="128"/>
      <c r="G360" s="129"/>
      <c r="H360" s="130"/>
      <c r="I360" s="130"/>
      <c r="J360" s="131"/>
      <c r="K360" s="131"/>
      <c r="L360" s="132"/>
      <c r="M360" s="129"/>
      <c r="N360" s="131"/>
      <c r="O360" s="131"/>
      <c r="P360" s="131"/>
      <c r="Q360" s="131"/>
      <c r="R360" s="131"/>
      <c r="S360" s="131"/>
      <c r="T360" s="131"/>
    </row>
    <row r="361" spans="1:20" ht="21" customHeight="1" x14ac:dyDescent="0.2">
      <c r="A361" s="128"/>
      <c r="B361" s="128"/>
      <c r="C361" s="128"/>
      <c r="D361" s="128"/>
      <c r="E361" s="128"/>
      <c r="F361" s="128"/>
      <c r="G361" s="129"/>
      <c r="H361" s="130"/>
      <c r="I361" s="130"/>
      <c r="J361" s="131"/>
      <c r="K361" s="131"/>
      <c r="L361" s="132"/>
      <c r="M361" s="129"/>
      <c r="N361" s="131"/>
      <c r="O361" s="131"/>
      <c r="P361" s="131"/>
      <c r="Q361" s="131"/>
      <c r="R361" s="131"/>
      <c r="S361" s="131"/>
      <c r="T361" s="131"/>
    </row>
    <row r="362" spans="1:20" ht="21" customHeight="1" x14ac:dyDescent="0.2">
      <c r="A362" s="128"/>
      <c r="B362" s="128"/>
      <c r="C362" s="128"/>
      <c r="D362" s="128"/>
      <c r="E362" s="128"/>
      <c r="F362" s="128"/>
      <c r="G362" s="129"/>
      <c r="H362" s="130"/>
      <c r="I362" s="130"/>
      <c r="J362" s="131"/>
      <c r="K362" s="131"/>
      <c r="L362" s="132"/>
      <c r="M362" s="129"/>
      <c r="N362" s="131"/>
      <c r="O362" s="131"/>
      <c r="P362" s="131"/>
      <c r="Q362" s="131"/>
      <c r="R362" s="131"/>
      <c r="S362" s="131"/>
      <c r="T362" s="131"/>
    </row>
    <row r="363" spans="1:20" ht="21" customHeight="1" x14ac:dyDescent="0.2">
      <c r="A363" s="128"/>
      <c r="B363" s="128"/>
      <c r="C363" s="128"/>
      <c r="D363" s="128"/>
      <c r="E363" s="128"/>
      <c r="F363" s="128"/>
      <c r="G363" s="129"/>
      <c r="H363" s="130"/>
      <c r="I363" s="130"/>
      <c r="J363" s="131"/>
      <c r="K363" s="131"/>
      <c r="L363" s="132"/>
      <c r="M363" s="129"/>
      <c r="N363" s="131"/>
      <c r="O363" s="131"/>
      <c r="P363" s="131"/>
      <c r="Q363" s="131"/>
      <c r="R363" s="131"/>
      <c r="S363" s="131"/>
      <c r="T363" s="131"/>
    </row>
    <row r="364" spans="1:20" ht="21" customHeight="1" x14ac:dyDescent="0.2">
      <c r="A364" s="128"/>
      <c r="B364" s="128"/>
      <c r="C364" s="128"/>
      <c r="D364" s="128"/>
      <c r="E364" s="128"/>
      <c r="F364" s="128"/>
      <c r="G364" s="129"/>
      <c r="H364" s="130"/>
      <c r="I364" s="130"/>
      <c r="J364" s="131"/>
      <c r="K364" s="131"/>
      <c r="L364" s="132"/>
      <c r="M364" s="129"/>
      <c r="N364" s="131"/>
      <c r="O364" s="131"/>
      <c r="P364" s="131"/>
      <c r="Q364" s="131"/>
      <c r="R364" s="131"/>
      <c r="S364" s="131"/>
      <c r="T364" s="131"/>
    </row>
    <row r="365" spans="1:20" ht="21" customHeight="1" x14ac:dyDescent="0.2">
      <c r="A365" s="128"/>
      <c r="B365" s="128"/>
      <c r="C365" s="128"/>
      <c r="D365" s="128"/>
      <c r="E365" s="128"/>
      <c r="F365" s="128"/>
      <c r="G365" s="129"/>
      <c r="H365" s="130"/>
      <c r="I365" s="130"/>
      <c r="J365" s="131"/>
      <c r="K365" s="131"/>
      <c r="L365" s="132"/>
      <c r="M365" s="129"/>
      <c r="N365" s="131"/>
      <c r="O365" s="131"/>
      <c r="P365" s="131"/>
      <c r="Q365" s="131"/>
      <c r="R365" s="131"/>
      <c r="S365" s="131"/>
      <c r="T365" s="131"/>
    </row>
    <row r="366" spans="1:20" ht="21" customHeight="1" x14ac:dyDescent="0.2">
      <c r="A366" s="128"/>
      <c r="B366" s="128"/>
      <c r="C366" s="128"/>
      <c r="D366" s="128"/>
      <c r="E366" s="128"/>
      <c r="F366" s="128"/>
      <c r="G366" s="129"/>
      <c r="H366" s="130"/>
      <c r="I366" s="130"/>
      <c r="J366" s="131"/>
      <c r="K366" s="131"/>
      <c r="L366" s="132"/>
      <c r="M366" s="129"/>
      <c r="N366" s="131"/>
      <c r="O366" s="131"/>
      <c r="P366" s="131"/>
      <c r="Q366" s="131"/>
      <c r="R366" s="131"/>
      <c r="S366" s="131"/>
      <c r="T366" s="131"/>
    </row>
    <row r="367" spans="1:20" ht="21" customHeight="1" x14ac:dyDescent="0.2">
      <c r="A367" s="128"/>
      <c r="B367" s="128"/>
      <c r="C367" s="128"/>
      <c r="D367" s="128"/>
      <c r="E367" s="128"/>
      <c r="F367" s="128"/>
      <c r="G367" s="129"/>
      <c r="H367" s="130"/>
      <c r="I367" s="130"/>
      <c r="J367" s="131"/>
      <c r="K367" s="131"/>
      <c r="L367" s="132"/>
      <c r="M367" s="129"/>
      <c r="N367" s="131"/>
      <c r="O367" s="131"/>
      <c r="P367" s="131"/>
      <c r="Q367" s="131"/>
      <c r="R367" s="131"/>
      <c r="S367" s="131"/>
      <c r="T367" s="131"/>
    </row>
    <row r="368" spans="1:20" ht="21" customHeight="1" x14ac:dyDescent="0.2">
      <c r="A368" s="128"/>
      <c r="B368" s="128"/>
      <c r="C368" s="128"/>
      <c r="D368" s="128"/>
      <c r="E368" s="128"/>
      <c r="F368" s="128"/>
      <c r="G368" s="129"/>
      <c r="H368" s="130"/>
      <c r="I368" s="130"/>
      <c r="J368" s="131"/>
      <c r="K368" s="131"/>
      <c r="L368" s="132"/>
      <c r="M368" s="129"/>
      <c r="N368" s="131"/>
      <c r="O368" s="131"/>
      <c r="P368" s="131"/>
      <c r="Q368" s="131"/>
      <c r="R368" s="131"/>
      <c r="S368" s="131"/>
      <c r="T368" s="131"/>
    </row>
    <row r="369" spans="1:20" ht="21" customHeight="1" x14ac:dyDescent="0.2">
      <c r="A369" s="128"/>
      <c r="B369" s="128"/>
      <c r="C369" s="128"/>
      <c r="D369" s="128"/>
      <c r="E369" s="128"/>
      <c r="F369" s="128"/>
      <c r="G369" s="129"/>
      <c r="H369" s="130"/>
      <c r="I369" s="130"/>
      <c r="J369" s="131"/>
      <c r="K369" s="131"/>
      <c r="L369" s="132"/>
      <c r="M369" s="129"/>
      <c r="N369" s="131"/>
      <c r="O369" s="131"/>
      <c r="P369" s="131"/>
      <c r="Q369" s="131"/>
      <c r="R369" s="131"/>
      <c r="S369" s="131"/>
      <c r="T369" s="131"/>
    </row>
    <row r="370" spans="1:20" ht="21" customHeight="1" x14ac:dyDescent="0.2">
      <c r="A370" s="128"/>
      <c r="B370" s="128"/>
      <c r="C370" s="128"/>
      <c r="D370" s="128"/>
      <c r="E370" s="128"/>
      <c r="F370" s="128"/>
      <c r="G370" s="129"/>
      <c r="H370" s="130"/>
      <c r="I370" s="130"/>
      <c r="J370" s="131"/>
      <c r="K370" s="131"/>
      <c r="L370" s="132"/>
      <c r="M370" s="129"/>
      <c r="N370" s="131"/>
      <c r="O370" s="131"/>
      <c r="P370" s="131"/>
      <c r="Q370" s="131"/>
      <c r="R370" s="131"/>
      <c r="S370" s="131"/>
      <c r="T370" s="131"/>
    </row>
    <row r="371" spans="1:20" ht="21" customHeight="1" x14ac:dyDescent="0.2">
      <c r="A371" s="128"/>
      <c r="B371" s="128"/>
      <c r="C371" s="128"/>
      <c r="D371" s="128"/>
      <c r="E371" s="128"/>
      <c r="F371" s="128"/>
      <c r="G371" s="129"/>
      <c r="H371" s="130"/>
      <c r="I371" s="130"/>
      <c r="J371" s="131"/>
      <c r="K371" s="131"/>
      <c r="L371" s="132"/>
      <c r="M371" s="129"/>
      <c r="N371" s="131"/>
      <c r="O371" s="131"/>
      <c r="P371" s="131"/>
      <c r="Q371" s="131"/>
      <c r="R371" s="131"/>
      <c r="S371" s="131"/>
      <c r="T371" s="131"/>
    </row>
    <row r="372" spans="1:20" ht="21" customHeight="1" x14ac:dyDescent="0.2">
      <c r="A372" s="128"/>
      <c r="B372" s="128"/>
      <c r="C372" s="128"/>
      <c r="D372" s="128"/>
      <c r="E372" s="128"/>
      <c r="F372" s="128"/>
      <c r="G372" s="129"/>
      <c r="H372" s="130"/>
      <c r="I372" s="130"/>
      <c r="J372" s="131"/>
      <c r="K372" s="131"/>
      <c r="L372" s="132"/>
      <c r="M372" s="129"/>
      <c r="N372" s="131"/>
      <c r="O372" s="131"/>
      <c r="P372" s="131"/>
      <c r="Q372" s="131"/>
      <c r="R372" s="131"/>
      <c r="S372" s="131"/>
      <c r="T372" s="131"/>
    </row>
    <row r="373" spans="1:20" ht="21" customHeight="1" x14ac:dyDescent="0.2">
      <c r="A373" s="128"/>
      <c r="B373" s="128"/>
      <c r="C373" s="128"/>
      <c r="D373" s="128"/>
      <c r="E373" s="128"/>
      <c r="F373" s="128"/>
      <c r="G373" s="129"/>
      <c r="H373" s="130"/>
      <c r="I373" s="130"/>
      <c r="J373" s="131"/>
      <c r="K373" s="131"/>
      <c r="L373" s="132"/>
      <c r="M373" s="129"/>
      <c r="N373" s="131"/>
      <c r="O373" s="131"/>
      <c r="P373" s="131"/>
      <c r="Q373" s="131"/>
      <c r="R373" s="131"/>
      <c r="S373" s="131"/>
      <c r="T373" s="131"/>
    </row>
    <row r="374" spans="1:20" ht="21" customHeight="1" x14ac:dyDescent="0.2">
      <c r="A374" s="128"/>
      <c r="B374" s="128"/>
      <c r="C374" s="128"/>
      <c r="D374" s="128"/>
      <c r="E374" s="128"/>
      <c r="F374" s="128"/>
      <c r="G374" s="129"/>
      <c r="H374" s="130"/>
      <c r="I374" s="130"/>
      <c r="J374" s="131"/>
      <c r="K374" s="131"/>
      <c r="L374" s="132"/>
      <c r="M374" s="129"/>
      <c r="N374" s="131"/>
      <c r="O374" s="131"/>
      <c r="P374" s="131"/>
      <c r="Q374" s="131"/>
      <c r="R374" s="131"/>
      <c r="S374" s="131"/>
      <c r="T374" s="131"/>
    </row>
    <row r="375" spans="1:20" ht="21" customHeight="1" x14ac:dyDescent="0.2">
      <c r="A375" s="128"/>
      <c r="B375" s="128"/>
      <c r="C375" s="128"/>
      <c r="D375" s="128"/>
      <c r="E375" s="128"/>
      <c r="F375" s="128"/>
      <c r="G375" s="129"/>
      <c r="H375" s="130"/>
      <c r="I375" s="130"/>
      <c r="J375" s="131"/>
      <c r="K375" s="131"/>
      <c r="L375" s="132"/>
      <c r="M375" s="129"/>
      <c r="N375" s="131"/>
      <c r="O375" s="131"/>
      <c r="P375" s="131"/>
      <c r="Q375" s="131"/>
      <c r="R375" s="131"/>
      <c r="S375" s="131"/>
      <c r="T375" s="131"/>
    </row>
    <row r="376" spans="1:20" ht="21" customHeight="1" x14ac:dyDescent="0.2">
      <c r="A376" s="128"/>
      <c r="B376" s="128"/>
      <c r="C376" s="128"/>
      <c r="D376" s="128"/>
      <c r="E376" s="128"/>
      <c r="F376" s="128"/>
      <c r="G376" s="129"/>
      <c r="H376" s="130"/>
      <c r="I376" s="130"/>
      <c r="J376" s="131"/>
      <c r="K376" s="131"/>
      <c r="L376" s="132"/>
      <c r="M376" s="129"/>
      <c r="N376" s="131"/>
      <c r="O376" s="131"/>
      <c r="P376" s="131"/>
      <c r="Q376" s="131"/>
      <c r="R376" s="131"/>
      <c r="S376" s="131"/>
      <c r="T376" s="131"/>
    </row>
    <row r="377" spans="1:20" ht="21" customHeight="1" x14ac:dyDescent="0.2">
      <c r="A377" s="128"/>
      <c r="B377" s="128"/>
      <c r="C377" s="128"/>
      <c r="D377" s="128"/>
      <c r="E377" s="128"/>
      <c r="F377" s="128"/>
      <c r="G377" s="129"/>
      <c r="H377" s="130"/>
      <c r="I377" s="130"/>
      <c r="J377" s="131"/>
      <c r="K377" s="131"/>
      <c r="L377" s="132"/>
      <c r="M377" s="129"/>
      <c r="N377" s="131"/>
      <c r="O377" s="131"/>
      <c r="P377" s="131"/>
      <c r="Q377" s="131"/>
      <c r="R377" s="131"/>
      <c r="S377" s="131"/>
      <c r="T377" s="131"/>
    </row>
    <row r="378" spans="1:20" ht="21" customHeight="1" x14ac:dyDescent="0.2">
      <c r="A378" s="128"/>
      <c r="B378" s="128"/>
      <c r="C378" s="128"/>
      <c r="D378" s="128"/>
      <c r="E378" s="128"/>
      <c r="F378" s="128"/>
      <c r="G378" s="129"/>
      <c r="H378" s="130"/>
      <c r="I378" s="130"/>
      <c r="J378" s="131"/>
      <c r="K378" s="131"/>
      <c r="L378" s="132"/>
      <c r="M378" s="129"/>
      <c r="N378" s="131"/>
      <c r="O378" s="131"/>
      <c r="P378" s="131"/>
      <c r="Q378" s="131"/>
      <c r="R378" s="131"/>
      <c r="S378" s="131"/>
      <c r="T378" s="131"/>
    </row>
    <row r="379" spans="1:20" ht="21" customHeight="1" x14ac:dyDescent="0.2">
      <c r="A379" s="128"/>
      <c r="B379" s="128"/>
      <c r="C379" s="128"/>
      <c r="D379" s="128"/>
      <c r="E379" s="128"/>
      <c r="F379" s="128"/>
      <c r="G379" s="129"/>
      <c r="H379" s="130"/>
      <c r="I379" s="130"/>
      <c r="J379" s="131"/>
      <c r="K379" s="131"/>
      <c r="L379" s="132"/>
      <c r="M379" s="129"/>
      <c r="N379" s="131"/>
      <c r="O379" s="131"/>
      <c r="P379" s="131"/>
      <c r="Q379" s="131"/>
      <c r="R379" s="131"/>
      <c r="S379" s="131"/>
      <c r="T379" s="131"/>
    </row>
    <row r="380" spans="1:20" ht="21" customHeight="1" x14ac:dyDescent="0.2">
      <c r="A380" s="128"/>
      <c r="B380" s="128"/>
      <c r="C380" s="128"/>
      <c r="D380" s="128"/>
      <c r="E380" s="128"/>
      <c r="F380" s="128"/>
      <c r="G380" s="129"/>
      <c r="H380" s="130"/>
      <c r="I380" s="130"/>
      <c r="J380" s="131"/>
      <c r="K380" s="131"/>
      <c r="L380" s="132"/>
      <c r="M380" s="129"/>
      <c r="N380" s="131"/>
      <c r="O380" s="131"/>
      <c r="P380" s="131"/>
      <c r="Q380" s="131"/>
      <c r="R380" s="131"/>
      <c r="S380" s="131"/>
      <c r="T380" s="131"/>
    </row>
    <row r="381" spans="1:20" ht="21" customHeight="1" x14ac:dyDescent="0.2">
      <c r="A381" s="128"/>
      <c r="B381" s="128"/>
      <c r="C381" s="128"/>
      <c r="D381" s="128"/>
      <c r="E381" s="128"/>
      <c r="F381" s="128"/>
      <c r="G381" s="129"/>
      <c r="H381" s="130"/>
      <c r="I381" s="130"/>
      <c r="J381" s="131"/>
      <c r="K381" s="131"/>
      <c r="L381" s="132"/>
      <c r="M381" s="129"/>
      <c r="N381" s="131"/>
      <c r="O381" s="131"/>
      <c r="P381" s="131"/>
      <c r="Q381" s="131"/>
      <c r="R381" s="131"/>
      <c r="S381" s="131"/>
      <c r="T381" s="131"/>
    </row>
    <row r="382" spans="1:20" ht="21" customHeight="1" x14ac:dyDescent="0.2">
      <c r="A382" s="128"/>
      <c r="B382" s="128"/>
      <c r="C382" s="128"/>
      <c r="D382" s="128"/>
      <c r="E382" s="128"/>
      <c r="F382" s="128"/>
      <c r="G382" s="129"/>
      <c r="H382" s="130"/>
      <c r="I382" s="130"/>
      <c r="J382" s="131"/>
      <c r="K382" s="131"/>
      <c r="L382" s="132"/>
      <c r="M382" s="129"/>
      <c r="N382" s="131"/>
      <c r="O382" s="131"/>
      <c r="P382" s="131"/>
      <c r="Q382" s="131"/>
      <c r="R382" s="131"/>
      <c r="S382" s="131"/>
      <c r="T382" s="131"/>
    </row>
    <row r="383" spans="1:20" ht="21" customHeight="1" x14ac:dyDescent="0.2">
      <c r="A383" s="128"/>
      <c r="B383" s="128"/>
      <c r="C383" s="128"/>
      <c r="D383" s="128"/>
      <c r="E383" s="128"/>
      <c r="F383" s="128"/>
      <c r="G383" s="129"/>
      <c r="H383" s="130"/>
      <c r="I383" s="130"/>
      <c r="J383" s="131"/>
      <c r="K383" s="131"/>
      <c r="L383" s="132"/>
      <c r="M383" s="129"/>
      <c r="N383" s="131"/>
      <c r="O383" s="131"/>
      <c r="P383" s="131"/>
      <c r="Q383" s="131"/>
      <c r="R383" s="131"/>
      <c r="S383" s="131"/>
      <c r="T383" s="131"/>
    </row>
    <row r="384" spans="1:20" ht="21" customHeight="1" x14ac:dyDescent="0.2">
      <c r="A384" s="128"/>
      <c r="B384" s="128"/>
      <c r="C384" s="128"/>
      <c r="D384" s="128"/>
      <c r="E384" s="128"/>
      <c r="F384" s="128"/>
      <c r="G384" s="129"/>
      <c r="H384" s="130"/>
      <c r="I384" s="130"/>
      <c r="J384" s="131"/>
      <c r="K384" s="131"/>
      <c r="L384" s="132"/>
      <c r="M384" s="129"/>
      <c r="N384" s="131"/>
      <c r="O384" s="131"/>
      <c r="P384" s="131"/>
      <c r="Q384" s="131"/>
      <c r="R384" s="131"/>
      <c r="S384" s="131"/>
      <c r="T384" s="131"/>
    </row>
    <row r="385" spans="1:20" ht="21" customHeight="1" x14ac:dyDescent="0.2">
      <c r="A385" s="128"/>
      <c r="B385" s="128"/>
      <c r="C385" s="128"/>
      <c r="D385" s="128"/>
      <c r="E385" s="128"/>
      <c r="F385" s="128"/>
      <c r="G385" s="129"/>
      <c r="H385" s="130"/>
      <c r="I385" s="130"/>
      <c r="J385" s="131"/>
      <c r="K385" s="131"/>
      <c r="L385" s="132"/>
      <c r="M385" s="129"/>
      <c r="N385" s="131"/>
      <c r="O385" s="131"/>
      <c r="P385" s="131"/>
      <c r="Q385" s="131"/>
      <c r="R385" s="131"/>
      <c r="S385" s="131"/>
      <c r="T385" s="131"/>
    </row>
    <row r="386" spans="1:20" ht="21" customHeight="1" x14ac:dyDescent="0.2">
      <c r="A386" s="128"/>
      <c r="B386" s="128"/>
      <c r="C386" s="128"/>
      <c r="D386" s="128"/>
      <c r="E386" s="128"/>
      <c r="F386" s="128"/>
      <c r="G386" s="129"/>
      <c r="H386" s="130"/>
      <c r="I386" s="130"/>
      <c r="J386" s="131"/>
      <c r="K386" s="131"/>
      <c r="L386" s="132"/>
      <c r="M386" s="129"/>
      <c r="N386" s="131"/>
      <c r="O386" s="131"/>
      <c r="P386" s="131"/>
      <c r="Q386" s="131"/>
      <c r="R386" s="131"/>
      <c r="S386" s="131"/>
      <c r="T386" s="131"/>
    </row>
    <row r="387" spans="1:20" ht="21" customHeight="1" x14ac:dyDescent="0.2">
      <c r="A387" s="128"/>
      <c r="B387" s="128"/>
      <c r="C387" s="128"/>
      <c r="D387" s="128"/>
      <c r="E387" s="128"/>
      <c r="F387" s="128"/>
      <c r="G387" s="129"/>
      <c r="H387" s="130"/>
      <c r="I387" s="130"/>
      <c r="J387" s="131"/>
      <c r="K387" s="131"/>
      <c r="L387" s="132"/>
      <c r="M387" s="129"/>
      <c r="N387" s="131"/>
      <c r="O387" s="131"/>
      <c r="P387" s="131"/>
      <c r="Q387" s="131"/>
      <c r="R387" s="131"/>
      <c r="S387" s="131"/>
      <c r="T387" s="131"/>
    </row>
    <row r="388" spans="1:20" ht="21" customHeight="1" x14ac:dyDescent="0.2">
      <c r="A388" s="128"/>
      <c r="B388" s="128"/>
      <c r="C388" s="128"/>
      <c r="D388" s="128"/>
      <c r="E388" s="128"/>
      <c r="F388" s="128"/>
      <c r="G388" s="129"/>
      <c r="H388" s="130"/>
      <c r="I388" s="130"/>
      <c r="J388" s="131"/>
      <c r="K388" s="131"/>
      <c r="L388" s="132"/>
      <c r="M388" s="129"/>
      <c r="N388" s="131"/>
      <c r="O388" s="131"/>
      <c r="P388" s="131"/>
      <c r="Q388" s="131"/>
      <c r="R388" s="131"/>
      <c r="S388" s="131"/>
      <c r="T388" s="131"/>
    </row>
    <row r="389" spans="1:20" ht="21" customHeight="1" x14ac:dyDescent="0.2">
      <c r="A389" s="128"/>
      <c r="B389" s="128"/>
      <c r="C389" s="128"/>
      <c r="D389" s="128"/>
      <c r="E389" s="128"/>
      <c r="F389" s="128"/>
      <c r="G389" s="129"/>
      <c r="H389" s="130"/>
      <c r="I389" s="130"/>
      <c r="J389" s="131"/>
      <c r="K389" s="131"/>
      <c r="L389" s="132"/>
      <c r="M389" s="129"/>
      <c r="N389" s="131"/>
      <c r="O389" s="131"/>
      <c r="P389" s="131"/>
      <c r="Q389" s="131"/>
      <c r="R389" s="131"/>
      <c r="S389" s="131"/>
      <c r="T389" s="131"/>
    </row>
    <row r="390" spans="1:20" ht="21" customHeight="1" x14ac:dyDescent="0.2">
      <c r="A390" s="128"/>
      <c r="B390" s="128"/>
      <c r="C390" s="128"/>
      <c r="D390" s="128"/>
      <c r="E390" s="128"/>
      <c r="F390" s="128"/>
      <c r="G390" s="129"/>
      <c r="H390" s="130"/>
      <c r="I390" s="130"/>
      <c r="J390" s="131"/>
      <c r="K390" s="131"/>
      <c r="L390" s="132"/>
      <c r="M390" s="129"/>
      <c r="N390" s="131"/>
      <c r="O390" s="131"/>
      <c r="P390" s="131"/>
      <c r="Q390" s="131"/>
      <c r="R390" s="131"/>
      <c r="S390" s="131"/>
      <c r="T390" s="131"/>
    </row>
    <row r="391" spans="1:20" ht="21" customHeight="1" x14ac:dyDescent="0.2">
      <c r="A391" s="128"/>
      <c r="B391" s="128"/>
      <c r="C391" s="128"/>
      <c r="D391" s="128"/>
      <c r="E391" s="128"/>
      <c r="F391" s="128"/>
      <c r="G391" s="129"/>
      <c r="H391" s="130"/>
      <c r="I391" s="130"/>
      <c r="J391" s="131"/>
      <c r="K391" s="131"/>
      <c r="L391" s="132"/>
      <c r="M391" s="129"/>
      <c r="N391" s="131"/>
      <c r="O391" s="131"/>
      <c r="P391" s="131"/>
      <c r="Q391" s="131"/>
      <c r="R391" s="131"/>
      <c r="S391" s="131"/>
      <c r="T391" s="131"/>
    </row>
    <row r="392" spans="1:20" ht="21" customHeight="1" x14ac:dyDescent="0.2">
      <c r="A392" s="128"/>
      <c r="B392" s="128"/>
      <c r="C392" s="128"/>
      <c r="D392" s="128"/>
      <c r="E392" s="128"/>
      <c r="F392" s="128"/>
      <c r="G392" s="129"/>
      <c r="H392" s="130"/>
      <c r="I392" s="130"/>
      <c r="J392" s="131"/>
      <c r="K392" s="131"/>
      <c r="L392" s="132"/>
      <c r="M392" s="129"/>
      <c r="N392" s="131"/>
      <c r="O392" s="131"/>
      <c r="P392" s="131"/>
      <c r="Q392" s="131"/>
      <c r="R392" s="131"/>
      <c r="S392" s="131"/>
      <c r="T392" s="131"/>
    </row>
    <row r="393" spans="1:20" ht="21" customHeight="1" x14ac:dyDescent="0.2">
      <c r="A393" s="128"/>
      <c r="B393" s="128"/>
      <c r="C393" s="128"/>
      <c r="D393" s="128"/>
      <c r="E393" s="128"/>
      <c r="F393" s="128"/>
      <c r="G393" s="129"/>
      <c r="H393" s="130"/>
      <c r="I393" s="130"/>
      <c r="J393" s="131"/>
      <c r="K393" s="131"/>
      <c r="L393" s="132"/>
      <c r="M393" s="129"/>
      <c r="N393" s="131"/>
      <c r="O393" s="131"/>
      <c r="P393" s="131"/>
      <c r="Q393" s="131"/>
      <c r="R393" s="131"/>
      <c r="S393" s="131"/>
      <c r="T393" s="131"/>
    </row>
    <row r="394" spans="1:20" ht="21" customHeight="1" x14ac:dyDescent="0.2">
      <c r="A394" s="128"/>
      <c r="B394" s="128"/>
      <c r="C394" s="128"/>
      <c r="D394" s="128"/>
      <c r="E394" s="128"/>
      <c r="F394" s="128"/>
      <c r="G394" s="129"/>
      <c r="H394" s="130"/>
      <c r="I394" s="130"/>
      <c r="J394" s="131"/>
      <c r="K394" s="131"/>
      <c r="L394" s="132"/>
      <c r="M394" s="129"/>
      <c r="N394" s="131"/>
      <c r="O394" s="131"/>
      <c r="P394" s="131"/>
      <c r="Q394" s="131"/>
      <c r="R394" s="131"/>
      <c r="S394" s="131"/>
      <c r="T394" s="131"/>
    </row>
    <row r="395" spans="1:20" ht="21" customHeight="1" x14ac:dyDescent="0.2">
      <c r="A395" s="128"/>
      <c r="B395" s="128"/>
      <c r="C395" s="128"/>
      <c r="D395" s="128"/>
      <c r="E395" s="128"/>
      <c r="F395" s="128"/>
      <c r="G395" s="129"/>
      <c r="H395" s="130"/>
      <c r="I395" s="130"/>
      <c r="J395" s="131"/>
      <c r="K395" s="131"/>
      <c r="L395" s="132"/>
      <c r="M395" s="129"/>
      <c r="N395" s="131"/>
      <c r="O395" s="131"/>
      <c r="P395" s="131"/>
      <c r="Q395" s="131"/>
      <c r="R395" s="131"/>
      <c r="S395" s="131"/>
      <c r="T395" s="131"/>
    </row>
    <row r="396" spans="1:20" ht="21" customHeight="1" x14ac:dyDescent="0.2">
      <c r="A396" s="128"/>
      <c r="B396" s="128"/>
      <c r="C396" s="128"/>
      <c r="D396" s="128"/>
      <c r="E396" s="128"/>
      <c r="F396" s="128"/>
      <c r="G396" s="129"/>
      <c r="H396" s="130"/>
      <c r="I396" s="130"/>
      <c r="J396" s="131"/>
      <c r="K396" s="131"/>
      <c r="L396" s="132"/>
      <c r="M396" s="129"/>
      <c r="N396" s="131"/>
      <c r="O396" s="131"/>
      <c r="P396" s="131"/>
      <c r="Q396" s="131"/>
      <c r="R396" s="131"/>
      <c r="S396" s="131"/>
      <c r="T396" s="131"/>
    </row>
    <row r="397" spans="1:20" ht="21" customHeight="1" x14ac:dyDescent="0.2">
      <c r="A397" s="128"/>
      <c r="B397" s="128"/>
      <c r="C397" s="128"/>
      <c r="D397" s="128"/>
      <c r="E397" s="128"/>
      <c r="F397" s="128"/>
      <c r="G397" s="129"/>
      <c r="H397" s="130"/>
      <c r="I397" s="130"/>
      <c r="J397" s="131"/>
      <c r="K397" s="131"/>
      <c r="L397" s="132"/>
      <c r="M397" s="129"/>
      <c r="N397" s="131"/>
      <c r="O397" s="131"/>
      <c r="P397" s="131"/>
      <c r="Q397" s="131"/>
      <c r="R397" s="131"/>
      <c r="S397" s="131"/>
      <c r="T397" s="131"/>
    </row>
    <row r="398" spans="1:20" ht="21" customHeight="1" x14ac:dyDescent="0.2">
      <c r="A398" s="128"/>
      <c r="B398" s="128"/>
      <c r="C398" s="128"/>
      <c r="D398" s="128"/>
      <c r="E398" s="128"/>
      <c r="F398" s="128"/>
      <c r="G398" s="129"/>
      <c r="H398" s="130"/>
      <c r="I398" s="130"/>
      <c r="J398" s="131"/>
      <c r="K398" s="131"/>
      <c r="L398" s="132"/>
      <c r="M398" s="129"/>
      <c r="N398" s="131"/>
      <c r="O398" s="131"/>
      <c r="P398" s="131"/>
      <c r="Q398" s="131"/>
      <c r="R398" s="131"/>
      <c r="S398" s="131"/>
      <c r="T398" s="131"/>
    </row>
    <row r="399" spans="1:20" ht="21" customHeight="1" x14ac:dyDescent="0.2">
      <c r="A399" s="128"/>
      <c r="B399" s="128"/>
      <c r="C399" s="128"/>
      <c r="D399" s="128"/>
      <c r="E399" s="128"/>
      <c r="F399" s="128"/>
      <c r="G399" s="129"/>
      <c r="H399" s="130"/>
      <c r="I399" s="130"/>
      <c r="J399" s="131"/>
      <c r="K399" s="131"/>
      <c r="L399" s="132"/>
      <c r="M399" s="129"/>
      <c r="N399" s="131"/>
      <c r="O399" s="131"/>
      <c r="P399" s="131"/>
      <c r="Q399" s="131"/>
      <c r="R399" s="131"/>
      <c r="S399" s="131"/>
      <c r="T399" s="131"/>
    </row>
    <row r="400" spans="1:20" ht="21" customHeight="1" x14ac:dyDescent="0.2">
      <c r="A400" s="128"/>
      <c r="B400" s="128"/>
      <c r="C400" s="128"/>
      <c r="D400" s="128"/>
      <c r="E400" s="128"/>
      <c r="F400" s="128"/>
      <c r="G400" s="129"/>
      <c r="H400" s="130"/>
      <c r="I400" s="130"/>
      <c r="J400" s="131"/>
      <c r="K400" s="131"/>
      <c r="L400" s="132"/>
      <c r="M400" s="129"/>
      <c r="N400" s="131"/>
      <c r="O400" s="131"/>
      <c r="P400" s="131"/>
      <c r="Q400" s="131"/>
      <c r="R400" s="131"/>
      <c r="S400" s="131"/>
      <c r="T400" s="131"/>
    </row>
    <row r="401" spans="1:20" ht="21" customHeight="1" x14ac:dyDescent="0.2">
      <c r="A401" s="128"/>
      <c r="B401" s="128"/>
      <c r="C401" s="128"/>
      <c r="D401" s="128"/>
      <c r="E401" s="128"/>
      <c r="F401" s="128"/>
      <c r="G401" s="129"/>
      <c r="H401" s="130"/>
      <c r="I401" s="130"/>
      <c r="J401" s="131"/>
      <c r="K401" s="131"/>
      <c r="L401" s="132"/>
      <c r="M401" s="129"/>
      <c r="N401" s="131"/>
      <c r="O401" s="131"/>
      <c r="P401" s="131"/>
      <c r="Q401" s="131"/>
      <c r="R401" s="131"/>
      <c r="S401" s="131"/>
      <c r="T401" s="131"/>
    </row>
    <row r="402" spans="1:20" ht="21" customHeight="1" x14ac:dyDescent="0.2">
      <c r="A402" s="128"/>
      <c r="B402" s="128"/>
      <c r="C402" s="128"/>
      <c r="D402" s="128"/>
      <c r="E402" s="128"/>
      <c r="F402" s="128"/>
      <c r="G402" s="129"/>
      <c r="H402" s="130"/>
      <c r="I402" s="130"/>
      <c r="J402" s="131"/>
      <c r="K402" s="131"/>
      <c r="L402" s="132"/>
      <c r="M402" s="129"/>
      <c r="N402" s="131"/>
      <c r="O402" s="131"/>
      <c r="P402" s="131"/>
      <c r="Q402" s="131"/>
      <c r="R402" s="131"/>
      <c r="S402" s="131"/>
      <c r="T402" s="131"/>
    </row>
    <row r="403" spans="1:20" ht="21" customHeight="1" x14ac:dyDescent="0.2">
      <c r="A403" s="128"/>
      <c r="B403" s="128"/>
      <c r="C403" s="128"/>
      <c r="D403" s="128"/>
      <c r="E403" s="128"/>
      <c r="F403" s="128"/>
      <c r="G403" s="129"/>
      <c r="H403" s="130"/>
      <c r="I403" s="130"/>
      <c r="J403" s="131"/>
      <c r="K403" s="131"/>
      <c r="L403" s="132"/>
      <c r="M403" s="129"/>
      <c r="N403" s="131"/>
      <c r="O403" s="131"/>
      <c r="P403" s="131"/>
      <c r="Q403" s="131"/>
      <c r="R403" s="131"/>
      <c r="S403" s="131"/>
      <c r="T403" s="131"/>
    </row>
    <row r="404" spans="1:20" ht="21" customHeight="1" x14ac:dyDescent="0.2">
      <c r="A404" s="128"/>
      <c r="B404" s="128"/>
      <c r="C404" s="128"/>
      <c r="D404" s="128"/>
      <c r="E404" s="128"/>
      <c r="F404" s="128"/>
      <c r="G404" s="129"/>
      <c r="H404" s="130"/>
      <c r="I404" s="130"/>
      <c r="J404" s="131"/>
      <c r="K404" s="131"/>
      <c r="L404" s="132"/>
      <c r="M404" s="129"/>
      <c r="N404" s="131"/>
      <c r="O404" s="131"/>
      <c r="P404" s="131"/>
      <c r="Q404" s="131"/>
      <c r="R404" s="131"/>
      <c r="S404" s="131"/>
      <c r="T404" s="131"/>
    </row>
    <row r="405" spans="1:20" ht="21" customHeight="1" x14ac:dyDescent="0.2">
      <c r="A405" s="128"/>
      <c r="B405" s="128"/>
      <c r="C405" s="128"/>
      <c r="D405" s="128"/>
      <c r="E405" s="128"/>
      <c r="F405" s="128"/>
      <c r="G405" s="129"/>
      <c r="H405" s="130"/>
      <c r="I405" s="130"/>
      <c r="J405" s="131"/>
      <c r="K405" s="131"/>
      <c r="L405" s="132"/>
      <c r="M405" s="129"/>
      <c r="N405" s="131"/>
      <c r="O405" s="131"/>
      <c r="P405" s="131"/>
      <c r="Q405" s="131"/>
      <c r="R405" s="131"/>
      <c r="S405" s="131"/>
      <c r="T405" s="131"/>
    </row>
    <row r="406" spans="1:20" ht="21" customHeight="1" x14ac:dyDescent="0.2">
      <c r="A406" s="128"/>
      <c r="B406" s="128"/>
      <c r="C406" s="128"/>
      <c r="D406" s="128"/>
      <c r="E406" s="128"/>
      <c r="F406" s="128"/>
      <c r="G406" s="129"/>
      <c r="H406" s="130"/>
      <c r="I406" s="130"/>
      <c r="J406" s="131"/>
      <c r="K406" s="131"/>
      <c r="L406" s="132"/>
      <c r="M406" s="129"/>
      <c r="N406" s="131"/>
      <c r="O406" s="131"/>
      <c r="P406" s="131"/>
      <c r="Q406" s="131"/>
      <c r="R406" s="131"/>
      <c r="S406" s="131"/>
      <c r="T406" s="131"/>
    </row>
    <row r="407" spans="1:20" ht="21" customHeight="1" x14ac:dyDescent="0.2">
      <c r="A407" s="128"/>
      <c r="B407" s="128"/>
      <c r="C407" s="128"/>
      <c r="D407" s="128"/>
      <c r="E407" s="128"/>
      <c r="F407" s="128"/>
      <c r="G407" s="129"/>
      <c r="H407" s="130"/>
      <c r="I407" s="130"/>
      <c r="J407" s="131"/>
      <c r="K407" s="131"/>
      <c r="L407" s="132"/>
      <c r="M407" s="129"/>
      <c r="N407" s="131"/>
      <c r="O407" s="131"/>
      <c r="P407" s="131"/>
      <c r="Q407" s="131"/>
      <c r="R407" s="131"/>
      <c r="S407" s="131"/>
      <c r="T407" s="131"/>
    </row>
    <row r="408" spans="1:20" ht="21" customHeight="1" x14ac:dyDescent="0.2">
      <c r="A408" s="128"/>
      <c r="B408" s="128"/>
      <c r="C408" s="128"/>
      <c r="D408" s="128"/>
      <c r="E408" s="128"/>
      <c r="F408" s="128"/>
      <c r="G408" s="129"/>
      <c r="H408" s="130"/>
      <c r="I408" s="130"/>
      <c r="J408" s="131"/>
      <c r="K408" s="131"/>
      <c r="L408" s="132"/>
      <c r="M408" s="129"/>
      <c r="N408" s="131"/>
      <c r="O408" s="131"/>
      <c r="P408" s="131"/>
      <c r="Q408" s="131"/>
      <c r="R408" s="131"/>
      <c r="S408" s="131"/>
      <c r="T408" s="131"/>
    </row>
    <row r="409" spans="1:20" ht="21" customHeight="1" x14ac:dyDescent="0.2">
      <c r="A409" s="128"/>
      <c r="B409" s="128"/>
      <c r="C409" s="128"/>
      <c r="D409" s="128"/>
      <c r="E409" s="128"/>
      <c r="F409" s="128"/>
      <c r="G409" s="129"/>
      <c r="H409" s="130"/>
      <c r="I409" s="130"/>
      <c r="J409" s="131"/>
      <c r="K409" s="131"/>
      <c r="L409" s="132"/>
      <c r="M409" s="129"/>
      <c r="N409" s="131"/>
      <c r="O409" s="131"/>
      <c r="P409" s="131"/>
      <c r="Q409" s="131"/>
      <c r="R409" s="131"/>
      <c r="S409" s="131"/>
      <c r="T409" s="131"/>
    </row>
    <row r="410" spans="1:20" ht="21" customHeight="1" x14ac:dyDescent="0.2">
      <c r="A410" s="128"/>
      <c r="B410" s="128"/>
      <c r="C410" s="128"/>
      <c r="D410" s="128"/>
      <c r="E410" s="128"/>
      <c r="F410" s="128"/>
      <c r="G410" s="129"/>
      <c r="H410" s="130"/>
      <c r="I410" s="130"/>
      <c r="J410" s="131"/>
      <c r="K410" s="131"/>
      <c r="L410" s="132"/>
      <c r="M410" s="129"/>
      <c r="N410" s="131"/>
      <c r="O410" s="131"/>
      <c r="P410" s="131"/>
      <c r="Q410" s="131"/>
      <c r="R410" s="131"/>
      <c r="S410" s="131"/>
      <c r="T410" s="131"/>
    </row>
    <row r="411" spans="1:20" ht="21" customHeight="1" x14ac:dyDescent="0.2">
      <c r="A411" s="128"/>
      <c r="B411" s="128"/>
      <c r="C411" s="128"/>
      <c r="D411" s="128"/>
      <c r="E411" s="128"/>
      <c r="F411" s="128"/>
      <c r="G411" s="129"/>
      <c r="H411" s="130"/>
      <c r="I411" s="130"/>
      <c r="J411" s="131"/>
      <c r="K411" s="131"/>
      <c r="L411" s="132"/>
      <c r="M411" s="129"/>
      <c r="N411" s="131"/>
      <c r="O411" s="131"/>
      <c r="P411" s="131"/>
      <c r="Q411" s="131"/>
      <c r="R411" s="131"/>
      <c r="S411" s="131"/>
      <c r="T411" s="131"/>
    </row>
    <row r="412" spans="1:20" ht="21" customHeight="1" x14ac:dyDescent="0.2">
      <c r="A412" s="128"/>
      <c r="B412" s="128"/>
      <c r="C412" s="128"/>
      <c r="D412" s="128"/>
      <c r="E412" s="128"/>
      <c r="F412" s="128"/>
      <c r="G412" s="129"/>
      <c r="H412" s="130"/>
      <c r="I412" s="130"/>
      <c r="J412" s="131"/>
      <c r="K412" s="131"/>
      <c r="L412" s="132"/>
      <c r="M412" s="129"/>
      <c r="N412" s="131"/>
      <c r="O412" s="131"/>
      <c r="P412" s="131"/>
      <c r="Q412" s="131"/>
      <c r="R412" s="131"/>
      <c r="S412" s="131"/>
      <c r="T412" s="131"/>
    </row>
    <row r="413" spans="1:20" ht="21" customHeight="1" x14ac:dyDescent="0.2">
      <c r="A413" s="128"/>
      <c r="B413" s="128"/>
      <c r="C413" s="128"/>
      <c r="D413" s="128"/>
      <c r="E413" s="128"/>
      <c r="F413" s="128"/>
      <c r="G413" s="129"/>
      <c r="H413" s="130"/>
      <c r="I413" s="130"/>
      <c r="J413" s="131"/>
      <c r="K413" s="131"/>
      <c r="L413" s="132"/>
      <c r="M413" s="129"/>
      <c r="N413" s="131"/>
      <c r="O413" s="131"/>
      <c r="P413" s="131"/>
      <c r="Q413" s="131"/>
      <c r="R413" s="131"/>
      <c r="S413" s="131"/>
      <c r="T413" s="131"/>
    </row>
    <row r="414" spans="1:20" ht="21" customHeight="1" x14ac:dyDescent="0.2">
      <c r="A414" s="128"/>
      <c r="B414" s="128"/>
      <c r="C414" s="128"/>
      <c r="D414" s="128"/>
      <c r="E414" s="128"/>
      <c r="F414" s="128"/>
      <c r="G414" s="129"/>
      <c r="H414" s="130"/>
      <c r="I414" s="130"/>
      <c r="J414" s="131"/>
      <c r="K414" s="131"/>
      <c r="L414" s="132"/>
      <c r="M414" s="129"/>
      <c r="N414" s="131"/>
      <c r="O414" s="131"/>
      <c r="P414" s="131"/>
      <c r="Q414" s="131"/>
      <c r="R414" s="131"/>
      <c r="S414" s="131"/>
      <c r="T414" s="131"/>
    </row>
    <row r="415" spans="1:20" ht="21" customHeight="1" x14ac:dyDescent="0.2">
      <c r="A415" s="128"/>
      <c r="B415" s="128"/>
      <c r="C415" s="128"/>
      <c r="D415" s="128"/>
      <c r="E415" s="128"/>
      <c r="F415" s="128"/>
      <c r="G415" s="129"/>
      <c r="H415" s="130"/>
      <c r="I415" s="130"/>
      <c r="J415" s="131"/>
      <c r="K415" s="131"/>
      <c r="L415" s="132"/>
      <c r="M415" s="129"/>
      <c r="N415" s="131"/>
      <c r="O415" s="131"/>
      <c r="P415" s="131"/>
      <c r="Q415" s="131"/>
      <c r="R415" s="131"/>
      <c r="S415" s="131"/>
      <c r="T415" s="131"/>
    </row>
    <row r="416" spans="1:20" ht="21" customHeight="1" x14ac:dyDescent="0.2">
      <c r="A416" s="128"/>
      <c r="B416" s="128"/>
      <c r="C416" s="128"/>
      <c r="D416" s="128"/>
      <c r="E416" s="128"/>
      <c r="F416" s="128"/>
      <c r="G416" s="129"/>
      <c r="H416" s="130"/>
      <c r="I416" s="130"/>
      <c r="J416" s="131"/>
      <c r="K416" s="131"/>
      <c r="L416" s="132"/>
      <c r="M416" s="129"/>
      <c r="N416" s="131"/>
      <c r="O416" s="131"/>
      <c r="P416" s="131"/>
      <c r="Q416" s="131"/>
      <c r="R416" s="131"/>
      <c r="S416" s="131"/>
      <c r="T416" s="131"/>
    </row>
    <row r="417" spans="1:20" ht="21" customHeight="1" x14ac:dyDescent="0.2">
      <c r="A417" s="128"/>
      <c r="B417" s="128"/>
      <c r="C417" s="128"/>
      <c r="D417" s="128"/>
      <c r="E417" s="128"/>
      <c r="F417" s="128"/>
      <c r="G417" s="129"/>
      <c r="H417" s="130"/>
      <c r="I417" s="130"/>
      <c r="J417" s="131"/>
      <c r="K417" s="131"/>
      <c r="L417" s="132"/>
      <c r="M417" s="129"/>
      <c r="N417" s="131"/>
      <c r="O417" s="131"/>
      <c r="P417" s="131"/>
      <c r="Q417" s="131"/>
      <c r="R417" s="131"/>
      <c r="S417" s="131"/>
      <c r="T417" s="131"/>
    </row>
    <row r="418" spans="1:20" ht="21" customHeight="1" x14ac:dyDescent="0.2">
      <c r="A418" s="128"/>
      <c r="B418" s="128"/>
      <c r="C418" s="128"/>
      <c r="D418" s="128"/>
      <c r="E418" s="128"/>
      <c r="F418" s="128"/>
      <c r="G418" s="129"/>
      <c r="H418" s="130"/>
      <c r="I418" s="130"/>
      <c r="J418" s="131"/>
      <c r="K418" s="131"/>
      <c r="L418" s="132"/>
      <c r="M418" s="129"/>
      <c r="N418" s="131"/>
      <c r="O418" s="131"/>
      <c r="P418" s="131"/>
      <c r="Q418" s="131"/>
      <c r="R418" s="131"/>
      <c r="S418" s="131"/>
      <c r="T418" s="131"/>
    </row>
    <row r="419" spans="1:20" ht="21" customHeight="1" x14ac:dyDescent="0.2">
      <c r="A419" s="128"/>
      <c r="B419" s="128"/>
      <c r="C419" s="128"/>
      <c r="D419" s="128"/>
      <c r="E419" s="128"/>
      <c r="F419" s="128"/>
      <c r="G419" s="129"/>
      <c r="H419" s="130"/>
      <c r="I419" s="130"/>
      <c r="J419" s="131"/>
      <c r="K419" s="131"/>
      <c r="L419" s="132"/>
      <c r="M419" s="129"/>
      <c r="N419" s="131"/>
      <c r="O419" s="131"/>
      <c r="P419" s="131"/>
      <c r="Q419" s="131"/>
      <c r="R419" s="131"/>
      <c r="S419" s="131"/>
      <c r="T419" s="131"/>
    </row>
    <row r="420" spans="1:20" ht="21" customHeight="1" x14ac:dyDescent="0.2">
      <c r="A420" s="128"/>
      <c r="B420" s="128"/>
      <c r="C420" s="128"/>
      <c r="D420" s="128"/>
      <c r="E420" s="128"/>
      <c r="F420" s="128"/>
      <c r="G420" s="129"/>
      <c r="H420" s="130"/>
      <c r="I420" s="130"/>
      <c r="J420" s="131"/>
      <c r="K420" s="131"/>
      <c r="L420" s="132"/>
      <c r="M420" s="129"/>
      <c r="N420" s="131"/>
      <c r="O420" s="131"/>
      <c r="P420" s="131"/>
      <c r="Q420" s="131"/>
      <c r="R420" s="131"/>
      <c r="S420" s="131"/>
      <c r="T420" s="131"/>
    </row>
    <row r="421" spans="1:20" ht="21" customHeight="1" x14ac:dyDescent="0.2">
      <c r="A421" s="128"/>
      <c r="B421" s="128"/>
      <c r="C421" s="128"/>
      <c r="D421" s="128"/>
      <c r="E421" s="128"/>
      <c r="F421" s="128"/>
      <c r="G421" s="129"/>
      <c r="H421" s="130"/>
      <c r="I421" s="130"/>
      <c r="J421" s="131"/>
      <c r="K421" s="131"/>
      <c r="L421" s="132"/>
      <c r="M421" s="129"/>
      <c r="N421" s="131"/>
      <c r="O421" s="131"/>
      <c r="P421" s="131"/>
      <c r="Q421" s="131"/>
      <c r="R421" s="131"/>
      <c r="S421" s="131"/>
      <c r="T421" s="131"/>
    </row>
    <row r="422" spans="1:20" ht="21" customHeight="1" x14ac:dyDescent="0.2">
      <c r="A422" s="128"/>
      <c r="B422" s="128"/>
      <c r="C422" s="128"/>
      <c r="D422" s="128"/>
      <c r="E422" s="128"/>
      <c r="F422" s="128"/>
      <c r="G422" s="129"/>
      <c r="H422" s="130"/>
      <c r="I422" s="130"/>
      <c r="J422" s="131"/>
      <c r="K422" s="131"/>
      <c r="L422" s="132"/>
      <c r="M422" s="129"/>
      <c r="N422" s="131"/>
      <c r="O422" s="131"/>
      <c r="P422" s="131"/>
      <c r="Q422" s="131"/>
      <c r="R422" s="131"/>
      <c r="S422" s="131"/>
      <c r="T422" s="131"/>
    </row>
    <row r="423" spans="1:20" ht="21" customHeight="1" x14ac:dyDescent="0.2">
      <c r="A423" s="128"/>
      <c r="B423" s="128"/>
      <c r="C423" s="128"/>
      <c r="D423" s="128"/>
      <c r="E423" s="128"/>
      <c r="F423" s="128"/>
      <c r="G423" s="129"/>
      <c r="H423" s="130"/>
      <c r="I423" s="130"/>
      <c r="J423" s="131"/>
      <c r="K423" s="131"/>
      <c r="L423" s="132"/>
      <c r="M423" s="129"/>
      <c r="N423" s="131"/>
      <c r="O423" s="131"/>
      <c r="P423" s="131"/>
      <c r="Q423" s="131"/>
      <c r="R423" s="131"/>
      <c r="S423" s="131"/>
      <c r="T423" s="131"/>
    </row>
    <row r="424" spans="1:20" ht="21" customHeight="1" x14ac:dyDescent="0.2">
      <c r="A424" s="128"/>
      <c r="B424" s="128"/>
      <c r="C424" s="128"/>
      <c r="D424" s="128"/>
      <c r="E424" s="128"/>
      <c r="F424" s="128"/>
      <c r="G424" s="129"/>
      <c r="H424" s="130"/>
      <c r="I424" s="130"/>
      <c r="J424" s="131"/>
      <c r="K424" s="131"/>
      <c r="L424" s="132"/>
      <c r="M424" s="129"/>
      <c r="N424" s="131"/>
      <c r="O424" s="131"/>
      <c r="P424" s="131"/>
      <c r="Q424" s="131"/>
      <c r="R424" s="131"/>
      <c r="S424" s="131"/>
      <c r="T424" s="131"/>
    </row>
    <row r="425" spans="1:20" ht="21" customHeight="1" x14ac:dyDescent="0.2">
      <c r="A425" s="128"/>
      <c r="B425" s="128"/>
      <c r="C425" s="128"/>
      <c r="D425" s="128"/>
      <c r="E425" s="128"/>
      <c r="F425" s="128"/>
      <c r="G425" s="129"/>
      <c r="H425" s="130"/>
      <c r="I425" s="130"/>
      <c r="J425" s="131"/>
      <c r="K425" s="131"/>
      <c r="L425" s="132"/>
      <c r="M425" s="129"/>
      <c r="N425" s="131"/>
      <c r="O425" s="131"/>
      <c r="P425" s="131"/>
      <c r="Q425" s="131"/>
      <c r="R425" s="131"/>
      <c r="S425" s="131"/>
      <c r="T425" s="131"/>
    </row>
    <row r="426" spans="1:20" ht="21" customHeight="1" x14ac:dyDescent="0.2">
      <c r="A426" s="128"/>
      <c r="B426" s="128"/>
      <c r="C426" s="128"/>
      <c r="D426" s="128"/>
      <c r="E426" s="128"/>
      <c r="F426" s="128"/>
      <c r="G426" s="129"/>
      <c r="H426" s="130"/>
      <c r="I426" s="130"/>
      <c r="J426" s="131"/>
      <c r="K426" s="131"/>
      <c r="L426" s="132"/>
      <c r="M426" s="129"/>
      <c r="N426" s="131"/>
      <c r="O426" s="131"/>
      <c r="P426" s="131"/>
      <c r="Q426" s="131"/>
      <c r="R426" s="131"/>
      <c r="S426" s="131"/>
      <c r="T426" s="131"/>
    </row>
  </sheetData>
  <autoFilter ref="A1:U149" xr:uid="{CF70EF48-7FC4-4BA8-A543-A60B1B66C048}">
    <sortState xmlns:xlrd2="http://schemas.microsoft.com/office/spreadsheetml/2017/richdata2" ref="A2:U149">
      <sortCondition ref="A1:A149"/>
    </sortState>
  </autoFilter>
  <sortState xmlns:xlrd2="http://schemas.microsoft.com/office/spreadsheetml/2017/richdata2" ref="A2:U148">
    <sortCondition ref="A1"/>
  </sortState>
  <pageMargins left="0.7" right="0.7" top="0.75" bottom="0.75" header="0.3" footer="0.3"/>
  <pageSetup orientation="portrait" r:id="rId1"/>
  <headerFooter>
    <oddHeader xml:space="preserve">&amp;L&amp;KFF0000SENN BROS PRICE LIST&amp;R&amp;KFF000011/14/2022
</oddHeader>
  </headerFooter>
  <ignoredErrors>
    <ignoredError sqref="M34 M25" formula="1"/>
    <ignoredError sqref="L100" evalError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76356D-A9CE-4D29-B186-334691172FFC}">
          <x14:formula1>
            <xm:f>'Packaging Cost'!$A$2:$A$27</xm:f>
          </x14:formula1>
          <xm:sqref>F151:F224 F2:F148</xm:sqref>
        </x14:dataValidation>
        <x14:dataValidation type="list" allowBlank="1" showInputMessage="1" showErrorMessage="1" xr:uid="{EEE9C9E1-6ABE-4FE1-A388-02059E2AF17A}">
          <x14:formula1>
            <xm:f>'Raw Cost'!$A$2:$A$209</xm:f>
          </x14:formula1>
          <xm:sqref>C151:C224 C2:C148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8508-7688-417B-9250-909BB25A6CCD}">
  <dimension ref="A1:AG53"/>
  <sheetViews>
    <sheetView zoomScale="150" zoomScaleNormal="150" workbookViewId="0">
      <selection activeCell="E24" sqref="E24"/>
    </sheetView>
  </sheetViews>
  <sheetFormatPr baseColWidth="10" defaultColWidth="8.83203125" defaultRowHeight="16" x14ac:dyDescent="0.2"/>
  <cols>
    <col min="1" max="1" width="37.1640625" customWidth="1"/>
    <col min="2" max="2" width="29" customWidth="1"/>
    <col min="3" max="3" width="29" hidden="1" customWidth="1"/>
    <col min="4" max="4" width="29" customWidth="1"/>
    <col min="5" max="5" width="12.1640625" customWidth="1"/>
    <col min="6" max="6" width="10.1640625" customWidth="1"/>
    <col min="7" max="8" width="9.83203125" customWidth="1"/>
    <col min="9" max="9" width="9.33203125" customWidth="1"/>
    <col min="10" max="11" width="8.83203125" customWidth="1"/>
    <col min="13" max="13" width="8.83203125" customWidth="1"/>
  </cols>
  <sheetData>
    <row r="1" spans="1:33" ht="34" x14ac:dyDescent="0.2">
      <c r="A1" s="33" t="s">
        <v>487</v>
      </c>
      <c r="B1" s="33" t="s">
        <v>480</v>
      </c>
      <c r="C1" s="33" t="s">
        <v>394</v>
      </c>
      <c r="D1" s="33" t="s">
        <v>481</v>
      </c>
      <c r="E1" s="28" t="s">
        <v>482</v>
      </c>
      <c r="F1" s="29">
        <v>0.25</v>
      </c>
      <c r="G1" s="29">
        <v>0.3</v>
      </c>
      <c r="H1" s="29">
        <v>0.35</v>
      </c>
      <c r="I1" s="29">
        <v>0.4</v>
      </c>
      <c r="J1" s="29" t="s">
        <v>483</v>
      </c>
      <c r="K1" s="29" t="s">
        <v>484</v>
      </c>
      <c r="L1" s="29" t="s">
        <v>485</v>
      </c>
      <c r="M1" s="29" t="s">
        <v>486</v>
      </c>
    </row>
    <row r="2" spans="1:33" x14ac:dyDescent="0.2">
      <c r="A2" s="19" t="s">
        <v>504</v>
      </c>
      <c r="B2" s="19" t="s">
        <v>514</v>
      </c>
      <c r="D2" s="16" t="s">
        <v>121</v>
      </c>
      <c r="E2" s="22">
        <f>(VLOOKUP($B2,'Master Item List'!$A$1:$U$221,13,FALSE)+VLOOKUP($D2,'Master Item List'!$A$1:$U$221,13,FALSE))/2</f>
        <v>18.495714285714286</v>
      </c>
      <c r="F2" s="22">
        <f t="shared" ref="F2:F18" si="0">$E2*1.25</f>
        <v>23.119642857142857</v>
      </c>
      <c r="G2" s="22">
        <f t="shared" ref="G2:G18" si="1">$E2*1.3</f>
        <v>24.044428571428572</v>
      </c>
      <c r="H2" s="22">
        <f t="shared" ref="H2:H18" si="2">$E2*1.35</f>
        <v>24.969214285714287</v>
      </c>
      <c r="I2" s="22">
        <f t="shared" ref="I2:I18" si="3">$E2*1.4</f>
        <v>25.893999999999998</v>
      </c>
      <c r="J2" s="18">
        <f t="shared" ref="J2:J30" si="4">MROUND(F2,0.25)+2.25</f>
        <v>25.25</v>
      </c>
      <c r="K2" s="18">
        <f t="shared" ref="K2:K30" si="5">MROUND(G2,0.25)+2.25</f>
        <v>26.25</v>
      </c>
      <c r="L2" s="18">
        <f t="shared" ref="L2:L30" si="6">MROUND(H2,0.25)+2.25</f>
        <v>27.25</v>
      </c>
      <c r="M2" s="18">
        <f t="shared" ref="M2:M30" si="7">MROUND(I2,0.25)+2.25</f>
        <v>28.25</v>
      </c>
    </row>
    <row r="3" spans="1:33" x14ac:dyDescent="0.2">
      <c r="A3" s="19" t="s">
        <v>500</v>
      </c>
      <c r="B3" s="19" t="s">
        <v>514</v>
      </c>
      <c r="D3" s="19" t="s">
        <v>472</v>
      </c>
      <c r="E3" s="22">
        <f>(VLOOKUP($B3,'Master Item List'!$A$1:$U$221,13,FALSE)+VLOOKUP($D3,'Master Item List'!$A$1:$U$221,13,FALSE))/2</f>
        <v>16.095654761904761</v>
      </c>
      <c r="F3" s="22">
        <f t="shared" si="0"/>
        <v>20.119568452380953</v>
      </c>
      <c r="G3" s="22">
        <f t="shared" si="1"/>
        <v>20.924351190476191</v>
      </c>
      <c r="H3" s="22">
        <f t="shared" si="2"/>
        <v>21.729133928571429</v>
      </c>
      <c r="I3" s="22">
        <f t="shared" si="3"/>
        <v>22.533916666666663</v>
      </c>
      <c r="J3" s="18">
        <f t="shared" si="4"/>
        <v>22.25</v>
      </c>
      <c r="K3" s="18">
        <f t="shared" si="5"/>
        <v>23.25</v>
      </c>
      <c r="L3" s="18">
        <f t="shared" si="6"/>
        <v>24</v>
      </c>
      <c r="M3" s="18">
        <f t="shared" si="7"/>
        <v>24.75</v>
      </c>
    </row>
    <row r="4" spans="1:33" x14ac:dyDescent="0.2">
      <c r="A4" s="19" t="s">
        <v>501</v>
      </c>
      <c r="B4" s="19" t="s">
        <v>514</v>
      </c>
      <c r="D4" s="19" t="s">
        <v>543</v>
      </c>
      <c r="E4" s="22">
        <f>(VLOOKUP($B4,'Master Item List'!$A$1:$U$221,13,FALSE)+VLOOKUP($D4,'Master Item List'!$A$1:$U$221,13,FALSE))/2</f>
        <v>16.165915178571428</v>
      </c>
      <c r="F4" s="22">
        <f t="shared" si="0"/>
        <v>20.207393973214284</v>
      </c>
      <c r="G4" s="22">
        <f t="shared" si="1"/>
        <v>21.015689732142857</v>
      </c>
      <c r="H4" s="22">
        <f t="shared" si="2"/>
        <v>21.823985491071429</v>
      </c>
      <c r="I4" s="22">
        <f t="shared" si="3"/>
        <v>22.632281249999998</v>
      </c>
      <c r="J4" s="18">
        <f t="shared" si="4"/>
        <v>22.5</v>
      </c>
      <c r="K4" s="18">
        <f t="shared" si="5"/>
        <v>23.25</v>
      </c>
      <c r="L4" s="18">
        <f t="shared" si="6"/>
        <v>24</v>
      </c>
      <c r="M4" s="18">
        <f t="shared" si="7"/>
        <v>25</v>
      </c>
    </row>
    <row r="5" spans="1:33" s="32" customFormat="1" x14ac:dyDescent="0.2">
      <c r="A5" s="20" t="s">
        <v>503</v>
      </c>
      <c r="B5" s="19" t="s">
        <v>514</v>
      </c>
      <c r="C5" s="17"/>
      <c r="D5" s="19" t="s">
        <v>533</v>
      </c>
      <c r="E5" s="30">
        <f>(VLOOKUP($B5,'Master Item List'!$A$1:$U$221,13,FALSE)+VLOOKUP($D5,'Master Item List'!$A$1:$U$221,13,FALSE))/2</f>
        <v>20.995793650793651</v>
      </c>
      <c r="F5" s="30">
        <f t="shared" si="0"/>
        <v>26.244742063492062</v>
      </c>
      <c r="G5" s="30">
        <f t="shared" si="1"/>
        <v>27.294531746031748</v>
      </c>
      <c r="H5" s="30">
        <f t="shared" si="2"/>
        <v>28.34432142857143</v>
      </c>
      <c r="I5" s="30">
        <f t="shared" si="3"/>
        <v>29.394111111111108</v>
      </c>
      <c r="J5" s="31">
        <f t="shared" si="4"/>
        <v>28.5</v>
      </c>
      <c r="K5" s="31">
        <f t="shared" si="5"/>
        <v>29.5</v>
      </c>
      <c r="L5" s="31">
        <f t="shared" si="6"/>
        <v>30.5</v>
      </c>
      <c r="M5" s="31">
        <f t="shared" si="7"/>
        <v>31.75</v>
      </c>
      <c r="O5" s="32" t="s">
        <v>581</v>
      </c>
    </row>
    <row r="6" spans="1:33" s="32" customFormat="1" x14ac:dyDescent="0.2">
      <c r="A6" s="19" t="s">
        <v>509</v>
      </c>
      <c r="B6" s="19" t="s">
        <v>514</v>
      </c>
      <c r="C6"/>
      <c r="D6" s="19" t="s">
        <v>510</v>
      </c>
      <c r="E6" s="22">
        <f>(VLOOKUP($B6,'Master Item List'!$A$1:$U$221,13,FALSE)+VLOOKUP($D6,'Master Item List'!$A$1:$U$221,13,FALSE))/2</f>
        <v>16.263571428571428</v>
      </c>
      <c r="F6" s="22">
        <f t="shared" si="0"/>
        <v>20.329464285714284</v>
      </c>
      <c r="G6" s="22">
        <f t="shared" si="1"/>
        <v>21.142642857142857</v>
      </c>
      <c r="H6" s="22">
        <f t="shared" si="2"/>
        <v>21.955821428571429</v>
      </c>
      <c r="I6" s="22">
        <f t="shared" si="3"/>
        <v>22.768999999999998</v>
      </c>
      <c r="J6" s="18">
        <f t="shared" si="4"/>
        <v>22.5</v>
      </c>
      <c r="K6" s="18">
        <f t="shared" si="5"/>
        <v>23.5</v>
      </c>
      <c r="L6" s="18">
        <f t="shared" si="6"/>
        <v>24.25</v>
      </c>
      <c r="M6" s="18">
        <f t="shared" si="7"/>
        <v>25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">
      <c r="A7" s="19" t="s">
        <v>502</v>
      </c>
      <c r="B7" s="19" t="s">
        <v>529</v>
      </c>
      <c r="C7" s="9"/>
      <c r="D7" s="19" t="s">
        <v>541</v>
      </c>
      <c r="E7" s="22">
        <f>(VLOOKUP($B7,'Master Item List'!$A$1:$U$221,13,FALSE)+VLOOKUP($D7,'Master Item List'!$A$1:$U$221,13,FALSE))/2</f>
        <v>21.025590277777781</v>
      </c>
      <c r="F7" s="22">
        <f t="shared" si="0"/>
        <v>26.281987847222226</v>
      </c>
      <c r="G7" s="22">
        <f t="shared" si="1"/>
        <v>27.333267361111115</v>
      </c>
      <c r="H7" s="22">
        <f t="shared" si="2"/>
        <v>28.384546875000005</v>
      </c>
      <c r="I7" s="22">
        <f t="shared" si="3"/>
        <v>29.435826388888891</v>
      </c>
      <c r="J7" s="18">
        <f t="shared" si="4"/>
        <v>28.5</v>
      </c>
      <c r="K7" s="18">
        <f t="shared" si="5"/>
        <v>29.5</v>
      </c>
      <c r="L7" s="18">
        <f t="shared" si="6"/>
        <v>30.75</v>
      </c>
      <c r="M7" s="18">
        <f t="shared" si="7"/>
        <v>31.75</v>
      </c>
    </row>
    <row r="8" spans="1:33" x14ac:dyDescent="0.2">
      <c r="A8" s="19" t="s">
        <v>496</v>
      </c>
      <c r="B8" s="19" t="s">
        <v>529</v>
      </c>
      <c r="D8" s="19" t="s">
        <v>567</v>
      </c>
      <c r="E8" s="22">
        <f>(VLOOKUP($B8,'Master Item List'!$A$1:$U$221,13,FALSE)+VLOOKUP($D8,'Master Item List'!$A$1:$U$221,13,FALSE))/2</f>
        <v>20.656666666666666</v>
      </c>
      <c r="F8" s="22">
        <f t="shared" si="0"/>
        <v>25.820833333333333</v>
      </c>
      <c r="G8" s="22">
        <f t="shared" si="1"/>
        <v>26.853666666666665</v>
      </c>
      <c r="H8" s="22">
        <f t="shared" si="2"/>
        <v>27.886500000000002</v>
      </c>
      <c r="I8" s="22">
        <f t="shared" si="3"/>
        <v>28.919333333333331</v>
      </c>
      <c r="J8" s="18">
        <f t="shared" si="4"/>
        <v>28</v>
      </c>
      <c r="K8" s="18">
        <f t="shared" si="5"/>
        <v>29</v>
      </c>
      <c r="L8" s="18">
        <f t="shared" si="6"/>
        <v>30.25</v>
      </c>
      <c r="M8" s="18">
        <f t="shared" si="7"/>
        <v>31.25</v>
      </c>
    </row>
    <row r="9" spans="1:33" x14ac:dyDescent="0.2">
      <c r="A9" s="19" t="s">
        <v>505</v>
      </c>
      <c r="B9" s="16" t="s">
        <v>64</v>
      </c>
      <c r="D9" s="16" t="s">
        <v>91</v>
      </c>
      <c r="E9" s="22">
        <f>(VLOOKUP($B9,'Master Item List'!$A$1:$U$221,13,FALSE)+VLOOKUP($D9,'Master Item List'!$A$1:$U$221,13,FALSE))/2</f>
        <v>21.547843137254901</v>
      </c>
      <c r="F9" s="22">
        <f t="shared" si="0"/>
        <v>26.934803921568626</v>
      </c>
      <c r="G9" s="22">
        <f t="shared" si="1"/>
        <v>28.012196078431373</v>
      </c>
      <c r="H9" s="22">
        <f t="shared" si="2"/>
        <v>29.089588235294119</v>
      </c>
      <c r="I9" s="22">
        <f t="shared" si="3"/>
        <v>30.166980392156859</v>
      </c>
      <c r="J9" s="18">
        <f t="shared" si="4"/>
        <v>29.25</v>
      </c>
      <c r="K9" s="18">
        <f t="shared" si="5"/>
        <v>30.25</v>
      </c>
      <c r="L9" s="18">
        <f t="shared" si="6"/>
        <v>31.25</v>
      </c>
      <c r="M9" s="18">
        <f t="shared" si="7"/>
        <v>32.5</v>
      </c>
    </row>
    <row r="10" spans="1:33" x14ac:dyDescent="0.2">
      <c r="A10" s="19" t="s">
        <v>497</v>
      </c>
      <c r="B10" s="19" t="s">
        <v>472</v>
      </c>
      <c r="D10" s="19" t="s">
        <v>529</v>
      </c>
      <c r="E10" s="22">
        <f>(VLOOKUP($B10,'Master Item List'!$A$1:$U$221,13,FALSE)+VLOOKUP($D10,'Master Item List'!$A$1:$U$221,13,FALSE))/2</f>
        <v>19.319861111111113</v>
      </c>
      <c r="F10" s="22">
        <f t="shared" si="0"/>
        <v>24.14982638888889</v>
      </c>
      <c r="G10" s="22">
        <f t="shared" si="1"/>
        <v>25.115819444444448</v>
      </c>
      <c r="H10" s="22">
        <f t="shared" si="2"/>
        <v>26.081812500000005</v>
      </c>
      <c r="I10" s="22">
        <f t="shared" si="3"/>
        <v>27.047805555555556</v>
      </c>
      <c r="J10" s="18">
        <f t="shared" si="4"/>
        <v>26.5</v>
      </c>
      <c r="K10" s="18">
        <f t="shared" si="5"/>
        <v>27.25</v>
      </c>
      <c r="L10" s="18">
        <f t="shared" si="6"/>
        <v>28.25</v>
      </c>
      <c r="M10" s="18">
        <f t="shared" si="7"/>
        <v>29.25</v>
      </c>
    </row>
    <row r="11" spans="1:33" x14ac:dyDescent="0.2">
      <c r="A11" s="19" t="s">
        <v>580</v>
      </c>
      <c r="B11" s="19" t="s">
        <v>543</v>
      </c>
      <c r="D11" s="19" t="s">
        <v>543</v>
      </c>
      <c r="E11" s="22">
        <f>(VLOOKUP($B11,'Master Item List'!$A$1:$U$221,13,FALSE)+VLOOKUP($D11,'Master Item List'!$A$1:$U$221,13,FALSE))/2</f>
        <v>16.7346875</v>
      </c>
      <c r="F11" s="22">
        <f t="shared" si="0"/>
        <v>20.918359375000001</v>
      </c>
      <c r="G11" s="22">
        <f t="shared" si="1"/>
        <v>21.75509375</v>
      </c>
      <c r="H11" s="22">
        <f t="shared" si="2"/>
        <v>22.591828125000003</v>
      </c>
      <c r="I11" s="22">
        <f t="shared" si="3"/>
        <v>23.428562499999998</v>
      </c>
      <c r="J11" s="18">
        <f t="shared" si="4"/>
        <v>23.25</v>
      </c>
      <c r="K11" s="18">
        <f t="shared" si="5"/>
        <v>24</v>
      </c>
      <c r="L11" s="18">
        <f t="shared" si="6"/>
        <v>24.75</v>
      </c>
      <c r="M11" s="18">
        <f t="shared" si="7"/>
        <v>25.75</v>
      </c>
    </row>
    <row r="12" spans="1:33" x14ac:dyDescent="0.2">
      <c r="A12" s="19" t="s">
        <v>579</v>
      </c>
      <c r="B12" s="19" t="s">
        <v>472</v>
      </c>
      <c r="D12" s="16" t="s">
        <v>121</v>
      </c>
      <c r="E12" s="22">
        <f>(VLOOKUP($B12,'Master Item List'!$A$1:$U$221,13,FALSE)+VLOOKUP($D12,'Master Item List'!$A$1:$U$221,13,FALSE))/2</f>
        <v>18.994226190476191</v>
      </c>
      <c r="F12" s="22">
        <f t="shared" si="0"/>
        <v>23.742782738095237</v>
      </c>
      <c r="G12" s="22">
        <f t="shared" si="1"/>
        <v>24.69249404761905</v>
      </c>
      <c r="H12" s="22">
        <f t="shared" si="2"/>
        <v>25.64220535714286</v>
      </c>
      <c r="I12" s="22">
        <f t="shared" si="3"/>
        <v>26.591916666666666</v>
      </c>
      <c r="J12" s="18">
        <f t="shared" si="4"/>
        <v>26</v>
      </c>
      <c r="K12" s="18">
        <f t="shared" si="5"/>
        <v>27</v>
      </c>
      <c r="L12" s="18">
        <f t="shared" si="6"/>
        <v>28</v>
      </c>
      <c r="M12" s="18">
        <f t="shared" si="7"/>
        <v>28.75</v>
      </c>
    </row>
    <row r="13" spans="1:33" x14ac:dyDescent="0.2">
      <c r="A13" s="25" t="s">
        <v>492</v>
      </c>
      <c r="B13" s="19" t="s">
        <v>543</v>
      </c>
      <c r="D13" s="19" t="s">
        <v>567</v>
      </c>
      <c r="E13" s="22">
        <f>(VLOOKUP($B13,'Master Item List'!$A$1:$U$221,13,FALSE)+VLOOKUP($D13,'Master Item List'!$A$1:$U$221,13,FALSE))/2</f>
        <v>18.001232638888887</v>
      </c>
      <c r="F13" s="22">
        <f t="shared" si="0"/>
        <v>22.50154079861111</v>
      </c>
      <c r="G13" s="22">
        <f t="shared" si="1"/>
        <v>23.401602430555553</v>
      </c>
      <c r="H13" s="22">
        <f t="shared" si="2"/>
        <v>24.301664062499999</v>
      </c>
      <c r="I13" s="22">
        <f t="shared" si="3"/>
        <v>25.201725694444441</v>
      </c>
      <c r="J13" s="18">
        <f t="shared" si="4"/>
        <v>24.75</v>
      </c>
      <c r="K13" s="18">
        <f t="shared" si="5"/>
        <v>25.75</v>
      </c>
      <c r="L13" s="18">
        <f t="shared" si="6"/>
        <v>26.5</v>
      </c>
      <c r="M13" s="18">
        <f t="shared" si="7"/>
        <v>27.5</v>
      </c>
    </row>
    <row r="14" spans="1:33" x14ac:dyDescent="0.2">
      <c r="A14" s="19" t="s">
        <v>493</v>
      </c>
      <c r="B14" s="19" t="s">
        <v>543</v>
      </c>
      <c r="D14" s="16" t="s">
        <v>121</v>
      </c>
      <c r="E14" s="22">
        <f>(VLOOKUP($B14,'Master Item List'!$A$1:$U$221,13,FALSE)+VLOOKUP($D14,'Master Item List'!$A$1:$U$221,13,FALSE))/2</f>
        <v>19.064486607142857</v>
      </c>
      <c r="F14" s="22">
        <f t="shared" si="0"/>
        <v>23.830608258928571</v>
      </c>
      <c r="G14" s="22">
        <f t="shared" si="1"/>
        <v>24.783832589285716</v>
      </c>
      <c r="H14" s="22">
        <f t="shared" si="2"/>
        <v>25.73705691964286</v>
      </c>
      <c r="I14" s="22">
        <f t="shared" si="3"/>
        <v>26.690281249999998</v>
      </c>
      <c r="J14" s="18">
        <f t="shared" si="4"/>
        <v>26</v>
      </c>
      <c r="K14" s="18">
        <f t="shared" si="5"/>
        <v>27</v>
      </c>
      <c r="L14" s="18">
        <f t="shared" si="6"/>
        <v>28</v>
      </c>
      <c r="M14" s="18">
        <f t="shared" si="7"/>
        <v>29</v>
      </c>
    </row>
    <row r="15" spans="1:33" x14ac:dyDescent="0.2">
      <c r="A15" s="19" t="s">
        <v>494</v>
      </c>
      <c r="B15" s="19" t="s">
        <v>543</v>
      </c>
      <c r="D15" s="19" t="s">
        <v>533</v>
      </c>
      <c r="E15" s="22">
        <f>(VLOOKUP($B15,'Master Item List'!$A$1:$U$221,13,FALSE)+VLOOKUP($D15,'Master Item List'!$A$1:$U$221,13,FALSE))/2</f>
        <v>21.564565972222223</v>
      </c>
      <c r="F15" s="22">
        <f t="shared" si="0"/>
        <v>26.955707465277779</v>
      </c>
      <c r="G15" s="22">
        <f t="shared" si="1"/>
        <v>28.033935763888891</v>
      </c>
      <c r="H15" s="22">
        <f t="shared" si="2"/>
        <v>29.112164062500003</v>
      </c>
      <c r="I15" s="22">
        <f t="shared" si="3"/>
        <v>30.190392361111108</v>
      </c>
      <c r="J15" s="18">
        <f t="shared" si="4"/>
        <v>29.25</v>
      </c>
      <c r="K15" s="18">
        <f t="shared" si="5"/>
        <v>30.25</v>
      </c>
      <c r="L15" s="18">
        <f t="shared" si="6"/>
        <v>31.25</v>
      </c>
      <c r="M15" s="18">
        <f t="shared" si="7"/>
        <v>32.5</v>
      </c>
    </row>
    <row r="16" spans="1:33" x14ac:dyDescent="0.2">
      <c r="A16" s="19" t="s">
        <v>511</v>
      </c>
      <c r="B16" s="19" t="s">
        <v>562</v>
      </c>
      <c r="D16" s="19" t="s">
        <v>508</v>
      </c>
      <c r="E16" s="22">
        <f>(VLOOKUP($B16,'Master Item List'!$A$1:$U$221,13,FALSE)+VLOOKUP($D16,'Master Item List'!$A$1:$U$221,13,FALSE))/2</f>
        <v>19.424845201238391</v>
      </c>
      <c r="F16" s="22">
        <f t="shared" si="0"/>
        <v>24.281056501547987</v>
      </c>
      <c r="G16" s="22">
        <f t="shared" si="1"/>
        <v>25.252298761609907</v>
      </c>
      <c r="H16" s="22">
        <f t="shared" si="2"/>
        <v>26.223541021671828</v>
      </c>
      <c r="I16" s="22">
        <f t="shared" si="3"/>
        <v>27.194783281733745</v>
      </c>
      <c r="J16" s="18">
        <f t="shared" si="4"/>
        <v>26.5</v>
      </c>
      <c r="K16" s="18">
        <f t="shared" si="5"/>
        <v>27.5</v>
      </c>
      <c r="L16" s="18">
        <f t="shared" si="6"/>
        <v>28.5</v>
      </c>
      <c r="M16" s="18">
        <f t="shared" si="7"/>
        <v>29.5</v>
      </c>
    </row>
    <row r="17" spans="1:13" x14ac:dyDescent="0.2">
      <c r="A17" s="19" t="s">
        <v>495</v>
      </c>
      <c r="B17" s="19" t="s">
        <v>567</v>
      </c>
      <c r="D17" s="19" t="s">
        <v>533</v>
      </c>
      <c r="E17" s="22">
        <f>(VLOOKUP($B17,'Master Item List'!$A$1:$U$221,13,FALSE)+VLOOKUP($D17,'Master Item List'!$A$1:$U$221,13,FALSE))/2</f>
        <v>22.831111111111113</v>
      </c>
      <c r="F17" s="22">
        <f t="shared" si="0"/>
        <v>28.538888888888891</v>
      </c>
      <c r="G17" s="22">
        <f t="shared" si="1"/>
        <v>29.680444444444447</v>
      </c>
      <c r="H17" s="22">
        <f t="shared" si="2"/>
        <v>30.822000000000006</v>
      </c>
      <c r="I17" s="22">
        <f t="shared" si="3"/>
        <v>31.963555555555555</v>
      </c>
      <c r="J17" s="18">
        <f t="shared" si="4"/>
        <v>30.75</v>
      </c>
      <c r="K17" s="18">
        <f t="shared" si="5"/>
        <v>32</v>
      </c>
      <c r="L17" s="18">
        <f t="shared" si="6"/>
        <v>33</v>
      </c>
      <c r="M17" s="18">
        <f t="shared" si="7"/>
        <v>34.25</v>
      </c>
    </row>
    <row r="18" spans="1:13" x14ac:dyDescent="0.2">
      <c r="A18" s="25" t="s">
        <v>498</v>
      </c>
      <c r="B18" s="19" t="s">
        <v>567</v>
      </c>
      <c r="D18" s="19" t="s">
        <v>499</v>
      </c>
      <c r="E18" s="22">
        <f>(VLOOKUP($B18,'Master Item List'!$A$1:$U$221,13,FALSE)+VLOOKUP($D18,'Master Item List'!$A$1:$U$221,13,FALSE))/2</f>
        <v>23.087222222222223</v>
      </c>
      <c r="F18" s="22">
        <f t="shared" si="0"/>
        <v>28.859027777777779</v>
      </c>
      <c r="G18" s="22">
        <f t="shared" si="1"/>
        <v>30.01338888888889</v>
      </c>
      <c r="H18" s="22">
        <f t="shared" si="2"/>
        <v>31.167750000000005</v>
      </c>
      <c r="I18" s="22">
        <f t="shared" si="3"/>
        <v>32.322111111111113</v>
      </c>
      <c r="J18" s="18">
        <f t="shared" si="4"/>
        <v>31</v>
      </c>
      <c r="K18" s="18">
        <f t="shared" si="5"/>
        <v>32.25</v>
      </c>
      <c r="L18" s="18">
        <f t="shared" si="6"/>
        <v>33.5</v>
      </c>
      <c r="M18" s="18">
        <f t="shared" si="7"/>
        <v>34.5</v>
      </c>
    </row>
    <row r="19" spans="1:13" x14ac:dyDescent="0.2">
      <c r="A19" s="19" t="s">
        <v>506</v>
      </c>
      <c r="B19" s="19" t="s">
        <v>573</v>
      </c>
      <c r="C19" s="9"/>
      <c r="D19" s="19" t="s">
        <v>499</v>
      </c>
      <c r="E19" s="22">
        <f>(VLOOKUP($B19,'Master Item List'!$A$1:$U$221,13,FALSE)+VLOOKUP($D19,'Master Item List'!$A$1:$U$221,13,FALSE))/2</f>
        <v>24.128888888888888</v>
      </c>
      <c r="F19" s="22">
        <f t="shared" ref="F19:F25" si="8">$E19*1.25</f>
        <v>30.161111111111111</v>
      </c>
      <c r="G19" s="22">
        <f t="shared" ref="G19:G25" si="9">$E19*1.3</f>
        <v>31.367555555555555</v>
      </c>
      <c r="H19" s="22">
        <f t="shared" ref="H19:H25" si="10">$E19*1.35</f>
        <v>32.573999999999998</v>
      </c>
      <c r="I19" s="22">
        <f t="shared" ref="I19:I25" si="11">$E19*1.4</f>
        <v>33.780444444444441</v>
      </c>
      <c r="J19" s="18">
        <f t="shared" si="4"/>
        <v>32.5</v>
      </c>
      <c r="K19" s="18">
        <f t="shared" si="5"/>
        <v>33.5</v>
      </c>
      <c r="L19" s="18">
        <f t="shared" si="6"/>
        <v>34.75</v>
      </c>
      <c r="M19" s="18">
        <f t="shared" si="7"/>
        <v>36</v>
      </c>
    </row>
    <row r="20" spans="1:13" x14ac:dyDescent="0.2">
      <c r="A20" s="19" t="s">
        <v>507</v>
      </c>
      <c r="B20" s="19" t="s">
        <v>573</v>
      </c>
      <c r="D20" s="19" t="s">
        <v>508</v>
      </c>
      <c r="E20" s="22">
        <f>(VLOOKUP($B20,'Master Item List'!$A$1:$U$221,13,FALSE)+VLOOKUP($D20,'Master Item List'!$A$1:$U$221,13,FALSE))/2</f>
        <v>23.609084967320261</v>
      </c>
      <c r="F20" s="22">
        <f>$E20*1.25</f>
        <v>29.511356209150325</v>
      </c>
      <c r="G20" s="22">
        <f>$E20*1.3</f>
        <v>30.69181045751634</v>
      </c>
      <c r="H20" s="22">
        <f>$E20*1.35</f>
        <v>31.872264705882355</v>
      </c>
      <c r="I20" s="22">
        <f>$E20*1.4</f>
        <v>33.052718954248363</v>
      </c>
      <c r="J20" s="18">
        <f t="shared" si="4"/>
        <v>31.75</v>
      </c>
      <c r="K20" s="18">
        <f t="shared" si="5"/>
        <v>33</v>
      </c>
      <c r="L20" s="18">
        <f t="shared" si="6"/>
        <v>34</v>
      </c>
      <c r="M20" s="18">
        <f t="shared" si="7"/>
        <v>35.25</v>
      </c>
    </row>
    <row r="21" spans="1:13" x14ac:dyDescent="0.2">
      <c r="A21" s="19" t="s">
        <v>765</v>
      </c>
      <c r="B21" s="16" t="str">
        <f>'Master Item List'!A199</f>
        <v>PEARS, WEDGED (50 X 2oz)</v>
      </c>
      <c r="D21" s="40" t="str">
        <f>'Master Item List'!A184</f>
        <v>GRAPES, RED  (50 X 3oz)</v>
      </c>
      <c r="E21" s="22">
        <f>(VLOOKUP($B21,'Master Item List'!$A$1:$U$221,13,FALSE)+VLOOKUP($D21,'Master Item List'!$A$1:$U$221,13,FALSE))/2</f>
        <v>23.89436507936508</v>
      </c>
      <c r="F21" s="22">
        <f>$E21*1.25</f>
        <v>29.867956349206352</v>
      </c>
      <c r="G21" s="22">
        <f>$E21*1.3</f>
        <v>31.062674603174607</v>
      </c>
      <c r="H21" s="22">
        <f>$E21*1.35</f>
        <v>32.257392857142861</v>
      </c>
      <c r="I21" s="22">
        <f>$E21*1.4</f>
        <v>33.452111111111108</v>
      </c>
      <c r="J21" s="18">
        <f t="shared" si="4"/>
        <v>32</v>
      </c>
      <c r="K21" s="18">
        <f t="shared" si="5"/>
        <v>33.25</v>
      </c>
      <c r="L21" s="18">
        <f t="shared" si="6"/>
        <v>34.5</v>
      </c>
      <c r="M21" s="18">
        <f t="shared" si="7"/>
        <v>35.75</v>
      </c>
    </row>
    <row r="22" spans="1:13" x14ac:dyDescent="0.2">
      <c r="A22" s="16"/>
      <c r="B22" s="19"/>
      <c r="D22" s="19"/>
      <c r="E22" s="22" t="e">
        <f>(VLOOKUP($B22,'Master Item List'!$A$1:$U$221,13,FALSE)+VLOOKUP($D22,'Master Item List'!$A$1:$U$221,13,FALSE))/2</f>
        <v>#N/A</v>
      </c>
      <c r="F22" s="22" t="e">
        <f>$E22*1.25</f>
        <v>#N/A</v>
      </c>
      <c r="G22" s="22" t="e">
        <f>$E22*1.3</f>
        <v>#N/A</v>
      </c>
      <c r="H22" s="22" t="e">
        <f>$E22*1.35</f>
        <v>#N/A</v>
      </c>
      <c r="I22" s="22" t="e">
        <f>$E22*1.4</f>
        <v>#N/A</v>
      </c>
      <c r="J22" s="18" t="e">
        <f t="shared" si="4"/>
        <v>#N/A</v>
      </c>
      <c r="K22" s="18" t="e">
        <f t="shared" si="5"/>
        <v>#N/A</v>
      </c>
      <c r="L22" s="18" t="e">
        <f t="shared" si="6"/>
        <v>#N/A</v>
      </c>
      <c r="M22" s="18" t="e">
        <f t="shared" si="7"/>
        <v>#N/A</v>
      </c>
    </row>
    <row r="23" spans="1:13" x14ac:dyDescent="0.2">
      <c r="A23" s="19" t="s">
        <v>769</v>
      </c>
      <c r="B23" s="41" t="str">
        <f>'Master Item List'!A98</f>
        <v>PEPPER, RED JULIENNE (10# TRAY)</v>
      </c>
      <c r="D23" s="40" t="str">
        <f>'Master Item List'!A101</f>
        <v>PEPPER, YELLOW JULIENNE (10# TRAY)</v>
      </c>
      <c r="E23" s="22">
        <f>(VLOOKUP($B23,'Master Item List'!$A$1:$U$221,13,FALSE)+VLOOKUP($D23,'Master Item List'!$A$1:$U$221,13,FALSE))/2</f>
        <v>31.826666666666661</v>
      </c>
      <c r="F23" s="22">
        <f>$E23*1.25</f>
        <v>39.783333333333324</v>
      </c>
      <c r="G23" s="22">
        <f>$E23*1.3</f>
        <v>41.374666666666663</v>
      </c>
      <c r="H23" s="22">
        <f>$E23*1.35</f>
        <v>42.965999999999994</v>
      </c>
      <c r="I23" s="22">
        <f>$E23*1.4</f>
        <v>44.557333333333325</v>
      </c>
      <c r="J23" s="18">
        <f t="shared" si="4"/>
        <v>42</v>
      </c>
      <c r="K23" s="18">
        <f t="shared" si="5"/>
        <v>43.5</v>
      </c>
      <c r="L23" s="18">
        <f t="shared" si="6"/>
        <v>45.25</v>
      </c>
      <c r="M23" s="18">
        <f t="shared" si="7"/>
        <v>46.75</v>
      </c>
    </row>
    <row r="24" spans="1:13" x14ac:dyDescent="0.2">
      <c r="A24" s="25" t="s">
        <v>1002</v>
      </c>
      <c r="B24" s="16" t="str">
        <f>'Master Item List'!A154</f>
        <v>APPLE, RED WEDGES (50 X 2oz)</v>
      </c>
      <c r="D24" s="16" t="str">
        <f>'Master Item List'!A54</f>
        <v>GRAPES, RED  (5# CASE)</v>
      </c>
      <c r="E24" s="22">
        <f>(VLOOKUP($B24,'Master Item List'!$A$1:$U$221,13,FALSE)+VLOOKUP($D24,'Master Item List'!$A$1:$U$221,13,FALSE))/2</f>
        <v>16.174126984126985</v>
      </c>
      <c r="F24" s="22">
        <f>$E24*1.25</f>
        <v>20.217658730158732</v>
      </c>
      <c r="G24" s="22">
        <f>$E24*1.3</f>
        <v>21.026365079365082</v>
      </c>
      <c r="H24" s="22">
        <f>$E24*1.35</f>
        <v>21.835071428571432</v>
      </c>
      <c r="I24" s="22">
        <f>$E24*1.4</f>
        <v>22.643777777777778</v>
      </c>
      <c r="J24" s="18">
        <f t="shared" si="4"/>
        <v>22.5</v>
      </c>
      <c r="K24" s="18">
        <f t="shared" si="5"/>
        <v>23.25</v>
      </c>
      <c r="L24" s="18">
        <f t="shared" si="6"/>
        <v>24</v>
      </c>
      <c r="M24" s="18">
        <f t="shared" si="7"/>
        <v>25</v>
      </c>
    </row>
    <row r="25" spans="1:13" x14ac:dyDescent="0.2">
      <c r="A25" s="16"/>
      <c r="B25" s="19"/>
      <c r="C25" s="9"/>
      <c r="D25" s="16"/>
      <c r="E25" s="22" t="e">
        <f>(VLOOKUP($B25,'Master Item List'!$A$1:$U$221,13,FALSE)+VLOOKUP($D25,'Master Item List'!$A$1:$U$221,13,FALSE))/2</f>
        <v>#N/A</v>
      </c>
      <c r="F25" s="22" t="e">
        <f t="shared" si="8"/>
        <v>#N/A</v>
      </c>
      <c r="G25" s="22" t="e">
        <f t="shared" si="9"/>
        <v>#N/A</v>
      </c>
      <c r="H25" s="22" t="e">
        <f t="shared" si="10"/>
        <v>#N/A</v>
      </c>
      <c r="I25" s="22" t="e">
        <f t="shared" si="11"/>
        <v>#N/A</v>
      </c>
      <c r="J25" s="18" t="e">
        <f t="shared" si="4"/>
        <v>#N/A</v>
      </c>
      <c r="K25" s="18" t="e">
        <f t="shared" si="5"/>
        <v>#N/A</v>
      </c>
      <c r="L25" s="18" t="e">
        <f t="shared" si="6"/>
        <v>#N/A</v>
      </c>
      <c r="M25" s="18" t="e">
        <f t="shared" si="7"/>
        <v>#N/A</v>
      </c>
    </row>
    <row r="26" spans="1:13" x14ac:dyDescent="0.2">
      <c r="A26" s="16"/>
      <c r="B26" s="19"/>
      <c r="D26" s="16"/>
      <c r="E26" s="22" t="e">
        <f>(VLOOKUP($B26,'Master Item List'!$A$1:$U$221,13,FALSE)+VLOOKUP($D26,'Master Item List'!$A$1:$U$221,13,FALSE))/2</f>
        <v>#N/A</v>
      </c>
      <c r="F26" s="22" t="e">
        <f>$E26*1.25</f>
        <v>#N/A</v>
      </c>
      <c r="G26" s="22" t="e">
        <f>$E26*1.3</f>
        <v>#N/A</v>
      </c>
      <c r="H26" s="22" t="e">
        <f>$E26*1.35</f>
        <v>#N/A</v>
      </c>
      <c r="I26" s="22" t="e">
        <f>$E26*1.4</f>
        <v>#N/A</v>
      </c>
      <c r="J26" s="18" t="e">
        <f t="shared" si="4"/>
        <v>#N/A</v>
      </c>
      <c r="K26" s="18" t="e">
        <f t="shared" si="5"/>
        <v>#N/A</v>
      </c>
      <c r="L26" s="18" t="e">
        <f t="shared" si="6"/>
        <v>#N/A</v>
      </c>
      <c r="M26" s="18" t="e">
        <f t="shared" si="7"/>
        <v>#N/A</v>
      </c>
    </row>
    <row r="27" spans="1:13" x14ac:dyDescent="0.2">
      <c r="A27" s="16"/>
      <c r="B27" s="16"/>
      <c r="D27" s="16"/>
      <c r="E27" s="22" t="e">
        <f>(VLOOKUP($B27,'Master Item List'!$A$1:$U$221,13,FALSE)+VLOOKUP($D27,'Master Item List'!$A$1:$U$221,13,FALSE))/2</f>
        <v>#N/A</v>
      </c>
      <c r="F27" s="22" t="e">
        <f>$E27*1.25</f>
        <v>#N/A</v>
      </c>
      <c r="G27" s="22" t="e">
        <f>$E27*1.3</f>
        <v>#N/A</v>
      </c>
      <c r="H27" s="22" t="e">
        <f>$E27*1.35</f>
        <v>#N/A</v>
      </c>
      <c r="I27" s="22" t="e">
        <f>$E27*1.4</f>
        <v>#N/A</v>
      </c>
      <c r="J27" s="18" t="e">
        <f t="shared" si="4"/>
        <v>#N/A</v>
      </c>
      <c r="K27" s="18" t="e">
        <f t="shared" si="5"/>
        <v>#N/A</v>
      </c>
      <c r="L27" s="18" t="e">
        <f t="shared" si="6"/>
        <v>#N/A</v>
      </c>
      <c r="M27" s="18" t="e">
        <f t="shared" si="7"/>
        <v>#N/A</v>
      </c>
    </row>
    <row r="28" spans="1:13" x14ac:dyDescent="0.2">
      <c r="A28" s="16"/>
      <c r="B28" s="19"/>
      <c r="D28" s="19"/>
      <c r="E28" s="22" t="e">
        <f>(VLOOKUP($B28,'Master Item List'!$A$1:$U$221,13,FALSE)+VLOOKUP($D28,'Master Item List'!$A$1:$U$221,13,FALSE))/2</f>
        <v>#N/A</v>
      </c>
      <c r="F28" s="22" t="e">
        <f>$E28*1.25</f>
        <v>#N/A</v>
      </c>
      <c r="G28" s="22" t="e">
        <f>$E28*1.3</f>
        <v>#N/A</v>
      </c>
      <c r="H28" s="22" t="e">
        <f>$E28*1.35</f>
        <v>#N/A</v>
      </c>
      <c r="I28" s="22" t="e">
        <f>$E28*1.4</f>
        <v>#N/A</v>
      </c>
      <c r="J28" s="18" t="e">
        <f t="shared" si="4"/>
        <v>#N/A</v>
      </c>
      <c r="K28" s="18" t="e">
        <f t="shared" si="5"/>
        <v>#N/A</v>
      </c>
      <c r="L28" s="18" t="e">
        <f t="shared" si="6"/>
        <v>#N/A</v>
      </c>
      <c r="M28" s="18" t="e">
        <f t="shared" si="7"/>
        <v>#N/A</v>
      </c>
    </row>
    <row r="29" spans="1:13" x14ac:dyDescent="0.2">
      <c r="A29" s="16"/>
      <c r="B29" s="19"/>
      <c r="D29" s="16"/>
      <c r="E29" s="22" t="e">
        <f>(VLOOKUP($B29,'Master Item List'!$A$1:$U$221,13,FALSE)+VLOOKUP($D29,'Master Item List'!$A$1:$U$221,13,FALSE))/2</f>
        <v>#N/A</v>
      </c>
      <c r="F29" s="22" t="e">
        <f>$E29*1.25</f>
        <v>#N/A</v>
      </c>
      <c r="G29" s="22" t="e">
        <f>$E29*1.3</f>
        <v>#N/A</v>
      </c>
      <c r="H29" s="22" t="e">
        <f>$E29*1.35</f>
        <v>#N/A</v>
      </c>
      <c r="I29" s="22" t="e">
        <f>$E29*1.4</f>
        <v>#N/A</v>
      </c>
      <c r="J29" s="18" t="e">
        <f t="shared" si="4"/>
        <v>#N/A</v>
      </c>
      <c r="K29" s="18" t="e">
        <f t="shared" si="5"/>
        <v>#N/A</v>
      </c>
      <c r="L29" s="18" t="e">
        <f t="shared" si="6"/>
        <v>#N/A</v>
      </c>
      <c r="M29" s="18" t="e">
        <f t="shared" si="7"/>
        <v>#N/A</v>
      </c>
    </row>
    <row r="30" spans="1:13" x14ac:dyDescent="0.2">
      <c r="A30" s="24"/>
      <c r="B30" s="16"/>
      <c r="D30" s="16"/>
      <c r="E30" s="22" t="e">
        <f>(VLOOKUP($B30,'Master Item List'!$A$1:$U$221,13,FALSE)+VLOOKUP($D30,'Master Item List'!$A$1:$U$221,13,FALSE))/2</f>
        <v>#N/A</v>
      </c>
      <c r="F30" s="22" t="e">
        <f>$E30*1.25</f>
        <v>#N/A</v>
      </c>
      <c r="G30" s="22" t="e">
        <f>$E30*1.3</f>
        <v>#N/A</v>
      </c>
      <c r="H30" s="22" t="e">
        <f>$E30*1.35</f>
        <v>#N/A</v>
      </c>
      <c r="I30" s="22" t="e">
        <f>$E30*1.4</f>
        <v>#N/A</v>
      </c>
      <c r="J30" s="18" t="e">
        <f t="shared" si="4"/>
        <v>#N/A</v>
      </c>
      <c r="K30" s="18" t="e">
        <f t="shared" si="5"/>
        <v>#N/A</v>
      </c>
      <c r="L30" s="18" t="e">
        <f t="shared" si="6"/>
        <v>#N/A</v>
      </c>
      <c r="M30" s="18" t="e">
        <f t="shared" si="7"/>
        <v>#N/A</v>
      </c>
    </row>
    <row r="31" spans="1:13" x14ac:dyDescent="0.2">
      <c r="E31" s="22" t="e">
        <f>(VLOOKUP($B31,'Master Item List'!$A$1:$U$221,13,FALSE)+VLOOKUP($D31,'Master Item List'!$A$1:$U$221,13,FALSE))/2</f>
        <v>#N/A</v>
      </c>
      <c r="F31" s="23"/>
      <c r="G31" s="23"/>
      <c r="H31" s="23"/>
      <c r="I31" s="23"/>
    </row>
    <row r="32" spans="1:13" x14ac:dyDescent="0.2">
      <c r="E32" s="22" t="e">
        <f>(VLOOKUP($B32,'Master Item List'!$A$1:$U$221,13,FALSE)+VLOOKUP($D32,'Master Item List'!$A$1:$U$221,13,FALSE))/2</f>
        <v>#N/A</v>
      </c>
      <c r="F32" s="23"/>
      <c r="G32" s="23"/>
      <c r="H32" s="23"/>
      <c r="I32" s="23"/>
    </row>
    <row r="33" spans="5:9" x14ac:dyDescent="0.2">
      <c r="E33" s="22" t="e">
        <f>(VLOOKUP($B33,'Master Item List'!$A$1:$U$221,13,FALSE)+VLOOKUP($D33,'Master Item List'!$A$1:$U$221,13,FALSE))/2</f>
        <v>#N/A</v>
      </c>
      <c r="F33" s="23"/>
      <c r="G33" s="23"/>
      <c r="H33" s="23"/>
      <c r="I33" s="23"/>
    </row>
    <row r="34" spans="5:9" x14ac:dyDescent="0.2">
      <c r="E34" s="22" t="e">
        <f>(VLOOKUP($B34,'Master Item List'!$A$1:$U$221,13,FALSE)+VLOOKUP($D34,'Master Item List'!$A$1:$U$221,13,FALSE))/2</f>
        <v>#N/A</v>
      </c>
      <c r="F34" s="23"/>
      <c r="G34" s="23"/>
      <c r="H34" s="23"/>
      <c r="I34" s="23"/>
    </row>
    <row r="35" spans="5:9" x14ac:dyDescent="0.2">
      <c r="E35" s="22" t="e">
        <f>(VLOOKUP($B35,'Master Item List'!$A$1:$U$221,13,FALSE)+VLOOKUP($D35,'Master Item List'!$A$1:$U$221,13,FALSE))/2</f>
        <v>#N/A</v>
      </c>
      <c r="F35" s="23"/>
      <c r="G35" s="23"/>
      <c r="H35" s="23"/>
      <c r="I35" s="23"/>
    </row>
    <row r="36" spans="5:9" x14ac:dyDescent="0.2">
      <c r="E36" s="22" t="e">
        <f>(VLOOKUP($B36,'Master Item List'!$A$1:$U$221,13,FALSE)+VLOOKUP($D36,'Master Item List'!$A$1:$U$221,13,FALSE))/2</f>
        <v>#N/A</v>
      </c>
      <c r="F36" s="23"/>
      <c r="G36" s="23"/>
      <c r="H36" s="23"/>
      <c r="I36" s="23"/>
    </row>
    <row r="37" spans="5:9" x14ac:dyDescent="0.2">
      <c r="E37" s="22" t="e">
        <f>(VLOOKUP($B37,'Master Item List'!$A$1:$U$221,13,FALSE)+VLOOKUP($D37,'Master Item List'!$A$1:$U$221,13,FALSE))/2</f>
        <v>#N/A</v>
      </c>
      <c r="F37" s="23"/>
      <c r="G37" s="23"/>
      <c r="H37" s="23"/>
      <c r="I37" s="23"/>
    </row>
    <row r="38" spans="5:9" x14ac:dyDescent="0.2">
      <c r="E38" s="22" t="e">
        <f>(VLOOKUP($B38,'Master Item List'!$A$1:$U$221,13,FALSE)+VLOOKUP($D38,'Master Item List'!$A$1:$U$221,13,FALSE))/2</f>
        <v>#N/A</v>
      </c>
      <c r="F38" s="23"/>
      <c r="G38" s="23"/>
      <c r="H38" s="23"/>
      <c r="I38" s="23"/>
    </row>
    <row r="39" spans="5:9" x14ac:dyDescent="0.2">
      <c r="E39" s="22" t="e">
        <f>(VLOOKUP($B39,'Master Item List'!$A$1:$U$221,13,FALSE)+VLOOKUP($D39,'Master Item List'!$A$1:$U$221,13,FALSE))/2</f>
        <v>#N/A</v>
      </c>
      <c r="F39" s="23"/>
      <c r="G39" s="23"/>
      <c r="H39" s="23"/>
      <c r="I39" s="23"/>
    </row>
    <row r="40" spans="5:9" x14ac:dyDescent="0.2">
      <c r="E40" s="22" t="e">
        <f>(VLOOKUP($B40,'Master Item List'!$A$1:$U$221,13,FALSE)+VLOOKUP($D40,'Master Item List'!$A$1:$U$221,13,FALSE))/2</f>
        <v>#N/A</v>
      </c>
      <c r="F40" s="23"/>
      <c r="G40" s="23"/>
      <c r="H40" s="23"/>
      <c r="I40" s="23"/>
    </row>
    <row r="41" spans="5:9" x14ac:dyDescent="0.2">
      <c r="E41" s="22" t="e">
        <f>(VLOOKUP($B41,'Master Item List'!$A$1:$U$221,13,FALSE)+VLOOKUP($D41,'Master Item List'!$A$1:$U$221,13,FALSE))/2</f>
        <v>#N/A</v>
      </c>
      <c r="F41" s="23"/>
      <c r="G41" s="23"/>
      <c r="H41" s="23"/>
      <c r="I41" s="23"/>
    </row>
    <row r="42" spans="5:9" x14ac:dyDescent="0.2">
      <c r="E42" s="23"/>
      <c r="F42" s="23"/>
      <c r="G42" s="23"/>
      <c r="H42" s="23"/>
      <c r="I42" s="23"/>
    </row>
    <row r="43" spans="5:9" x14ac:dyDescent="0.2">
      <c r="E43" s="23"/>
      <c r="F43" s="23"/>
      <c r="G43" s="23"/>
      <c r="H43" s="23"/>
      <c r="I43" s="23"/>
    </row>
    <row r="44" spans="5:9" x14ac:dyDescent="0.2">
      <c r="E44" s="23"/>
      <c r="F44" s="23"/>
      <c r="G44" s="23"/>
      <c r="H44" s="23"/>
      <c r="I44" s="23"/>
    </row>
    <row r="45" spans="5:9" x14ac:dyDescent="0.2">
      <c r="E45" s="23"/>
      <c r="F45" s="23"/>
      <c r="G45" s="23"/>
      <c r="H45" s="23"/>
      <c r="I45" s="23"/>
    </row>
    <row r="46" spans="5:9" x14ac:dyDescent="0.2">
      <c r="E46" s="23"/>
      <c r="F46" s="23"/>
      <c r="G46" s="23"/>
      <c r="H46" s="23"/>
      <c r="I46" s="23"/>
    </row>
    <row r="47" spans="5:9" x14ac:dyDescent="0.2">
      <c r="E47" s="23"/>
      <c r="F47" s="23"/>
      <c r="G47" s="23"/>
      <c r="H47" s="23"/>
      <c r="I47" s="23"/>
    </row>
    <row r="48" spans="5:9" x14ac:dyDescent="0.2">
      <c r="E48" s="23"/>
      <c r="F48" s="23"/>
      <c r="G48" s="23"/>
      <c r="H48" s="23"/>
      <c r="I48" s="23"/>
    </row>
    <row r="49" spans="5:9" x14ac:dyDescent="0.2">
      <c r="E49" s="23"/>
      <c r="F49" s="23"/>
      <c r="G49" s="23"/>
      <c r="H49" s="23"/>
      <c r="I49" s="23"/>
    </row>
    <row r="50" spans="5:9" x14ac:dyDescent="0.2">
      <c r="E50" s="23"/>
      <c r="F50" s="23"/>
      <c r="G50" s="23"/>
      <c r="H50" s="23"/>
      <c r="I50" s="23"/>
    </row>
    <row r="51" spans="5:9" x14ac:dyDescent="0.2">
      <c r="E51" s="23"/>
      <c r="F51" s="23"/>
      <c r="G51" s="23"/>
      <c r="H51" s="23"/>
      <c r="I51" s="23"/>
    </row>
    <row r="52" spans="5:9" x14ac:dyDescent="0.2">
      <c r="E52" s="23"/>
      <c r="F52" s="23"/>
      <c r="G52" s="23"/>
      <c r="H52" s="23"/>
      <c r="I52" s="23"/>
    </row>
    <row r="53" spans="5:9" x14ac:dyDescent="0.2">
      <c r="E53" s="23"/>
      <c r="F53" s="23"/>
      <c r="G53" s="23"/>
      <c r="H53" s="23"/>
      <c r="I53" s="2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327-E76A-1642-9540-F9C247D4A196}">
  <dimension ref="A1:F35"/>
  <sheetViews>
    <sheetView workbookViewId="0">
      <selection activeCell="B17" sqref="B17"/>
    </sheetView>
  </sheetViews>
  <sheetFormatPr baseColWidth="10" defaultColWidth="11.1640625" defaultRowHeight="16" x14ac:dyDescent="0.2"/>
  <cols>
    <col min="1" max="1" width="22.1640625" style="3" customWidth="1"/>
    <col min="2" max="2" width="17.33203125" style="3" customWidth="1"/>
    <col min="3" max="3" width="12.1640625" style="3" customWidth="1"/>
    <col min="4" max="4" width="13.33203125" style="3" customWidth="1"/>
    <col min="5" max="5" width="13.6640625" customWidth="1"/>
    <col min="6" max="6" width="15.6640625" customWidth="1"/>
  </cols>
  <sheetData>
    <row r="1" spans="1:6" x14ac:dyDescent="0.2">
      <c r="A1" s="10" t="s">
        <v>380</v>
      </c>
      <c r="B1" s="10" t="s">
        <v>382</v>
      </c>
      <c r="C1" s="10" t="s">
        <v>383</v>
      </c>
      <c r="D1" s="10" t="s">
        <v>384</v>
      </c>
      <c r="E1" s="10" t="s">
        <v>385</v>
      </c>
      <c r="F1" s="10" t="s">
        <v>386</v>
      </c>
    </row>
    <row r="2" spans="1:6" x14ac:dyDescent="0.2">
      <c r="A2" s="4" t="s">
        <v>381</v>
      </c>
      <c r="B2" s="5">
        <v>0.66</v>
      </c>
      <c r="C2" s="5">
        <v>0.25</v>
      </c>
      <c r="D2" s="5">
        <v>0</v>
      </c>
      <c r="E2" s="6">
        <v>0.08</v>
      </c>
      <c r="F2" s="7">
        <f>SUM(B2:E2)</f>
        <v>0.99</v>
      </c>
    </row>
    <row r="3" spans="1:6" x14ac:dyDescent="0.2">
      <c r="A3" s="4" t="s">
        <v>389</v>
      </c>
      <c r="B3" s="5">
        <v>0.66</v>
      </c>
      <c r="C3" s="5">
        <v>0.75</v>
      </c>
      <c r="D3" s="5">
        <v>0</v>
      </c>
      <c r="E3" s="6">
        <v>0.08</v>
      </c>
      <c r="F3" s="7">
        <f t="shared" ref="F3:F35" si="0">SUM(B3:E3)</f>
        <v>1.4900000000000002</v>
      </c>
    </row>
    <row r="4" spans="1:6" x14ac:dyDescent="0.2">
      <c r="A4" s="4" t="s">
        <v>387</v>
      </c>
      <c r="B4" s="5">
        <v>0.61</v>
      </c>
      <c r="C4" s="5">
        <v>0.13</v>
      </c>
      <c r="D4" s="5">
        <v>0</v>
      </c>
      <c r="E4" s="6">
        <v>0.08</v>
      </c>
      <c r="F4" s="7">
        <f t="shared" si="0"/>
        <v>0.82</v>
      </c>
    </row>
    <row r="5" spans="1:6" x14ac:dyDescent="0.2">
      <c r="A5" s="4" t="s">
        <v>388</v>
      </c>
      <c r="B5" s="5">
        <v>0.38</v>
      </c>
      <c r="C5" s="5">
        <v>7.0000000000000007E-2</v>
      </c>
      <c r="D5" s="5">
        <v>0</v>
      </c>
      <c r="E5" s="6">
        <v>0.08</v>
      </c>
      <c r="F5" s="7">
        <f t="shared" si="0"/>
        <v>0.53</v>
      </c>
    </row>
    <row r="6" spans="1:6" x14ac:dyDescent="0.2">
      <c r="A6" s="4" t="s">
        <v>412</v>
      </c>
      <c r="B6" s="5">
        <v>0.91</v>
      </c>
      <c r="C6" s="5">
        <v>0</v>
      </c>
      <c r="D6" s="5">
        <v>2.02</v>
      </c>
      <c r="E6" s="6">
        <v>0.08</v>
      </c>
      <c r="F6" s="7">
        <f t="shared" si="0"/>
        <v>3.0100000000000002</v>
      </c>
    </row>
    <row r="7" spans="1:6" x14ac:dyDescent="0.2">
      <c r="A7" s="4" t="s">
        <v>413</v>
      </c>
      <c r="B7" s="5">
        <v>0.91</v>
      </c>
      <c r="C7" s="5">
        <v>0</v>
      </c>
      <c r="D7" s="5">
        <v>1.32</v>
      </c>
      <c r="E7" s="6">
        <v>0.08</v>
      </c>
      <c r="F7" s="7">
        <f t="shared" si="0"/>
        <v>2.31</v>
      </c>
    </row>
    <row r="8" spans="1:6" x14ac:dyDescent="0.2">
      <c r="A8" s="4" t="s">
        <v>414</v>
      </c>
      <c r="B8" s="5">
        <v>0.55000000000000004</v>
      </c>
      <c r="C8" s="5">
        <v>0</v>
      </c>
      <c r="D8" s="5">
        <v>1.01</v>
      </c>
      <c r="E8" s="6">
        <v>0.08</v>
      </c>
      <c r="F8" s="7">
        <f t="shared" si="0"/>
        <v>1.6400000000000001</v>
      </c>
    </row>
    <row r="9" spans="1:6" x14ac:dyDescent="0.2">
      <c r="A9" s="4" t="s">
        <v>415</v>
      </c>
      <c r="B9" s="5">
        <v>0.55000000000000004</v>
      </c>
      <c r="C9" s="5">
        <v>0</v>
      </c>
      <c r="D9" s="5">
        <v>0.66</v>
      </c>
      <c r="E9" s="6">
        <v>0.08</v>
      </c>
      <c r="F9" s="7">
        <f t="shared" si="0"/>
        <v>1.29</v>
      </c>
    </row>
    <row r="10" spans="1:6" x14ac:dyDescent="0.2">
      <c r="A10" s="4" t="s">
        <v>407</v>
      </c>
      <c r="B10" s="5">
        <v>0.61</v>
      </c>
      <c r="C10" s="5">
        <v>0.38</v>
      </c>
      <c r="D10" s="5">
        <v>0</v>
      </c>
      <c r="E10" s="6">
        <v>0.08</v>
      </c>
      <c r="F10" s="7">
        <f t="shared" si="0"/>
        <v>1.07</v>
      </c>
    </row>
    <row r="11" spans="1:6" x14ac:dyDescent="0.2">
      <c r="A11" s="4" t="s">
        <v>416</v>
      </c>
      <c r="B11" s="5">
        <v>0.66</v>
      </c>
      <c r="C11" s="5">
        <v>1.75</v>
      </c>
      <c r="D11" s="5">
        <v>0</v>
      </c>
      <c r="E11" s="6">
        <v>0.08</v>
      </c>
      <c r="F11" s="7">
        <f t="shared" si="0"/>
        <v>2.4900000000000002</v>
      </c>
    </row>
    <row r="12" spans="1:6" x14ac:dyDescent="0.2">
      <c r="A12" s="4" t="s">
        <v>417</v>
      </c>
      <c r="B12" s="5">
        <v>0.66</v>
      </c>
      <c r="C12" s="5">
        <v>3.5</v>
      </c>
      <c r="D12" s="5">
        <v>0</v>
      </c>
      <c r="E12" s="6">
        <v>0.08</v>
      </c>
      <c r="F12" s="7">
        <f t="shared" si="0"/>
        <v>4.24</v>
      </c>
    </row>
    <row r="13" spans="1:6" x14ac:dyDescent="0.2">
      <c r="A13" s="4" t="s">
        <v>418</v>
      </c>
      <c r="B13" s="5">
        <v>0.66</v>
      </c>
      <c r="C13" s="5">
        <v>0.38</v>
      </c>
      <c r="D13" s="5">
        <v>0</v>
      </c>
      <c r="E13" s="6">
        <v>0.08</v>
      </c>
      <c r="F13" s="7">
        <f t="shared" si="0"/>
        <v>1.1200000000000001</v>
      </c>
    </row>
    <row r="14" spans="1:6" x14ac:dyDescent="0.2">
      <c r="A14" s="4" t="s">
        <v>425</v>
      </c>
      <c r="B14" s="5">
        <v>0.95</v>
      </c>
      <c r="C14" s="5">
        <v>0.1</v>
      </c>
      <c r="D14" s="5">
        <v>0</v>
      </c>
      <c r="E14" s="6">
        <v>0.08</v>
      </c>
      <c r="F14" s="7">
        <f t="shared" si="0"/>
        <v>1.1300000000000001</v>
      </c>
    </row>
    <row r="15" spans="1:6" x14ac:dyDescent="0.2">
      <c r="A15" s="4" t="s">
        <v>435</v>
      </c>
      <c r="B15" s="5">
        <v>1.01</v>
      </c>
      <c r="C15" s="5">
        <v>1.75</v>
      </c>
      <c r="D15" s="5">
        <v>0</v>
      </c>
      <c r="E15" s="6">
        <v>0.08</v>
      </c>
      <c r="F15" s="7">
        <f>SUM(B15:E15)</f>
        <v>2.84</v>
      </c>
    </row>
    <row r="16" spans="1:6" x14ac:dyDescent="0.2">
      <c r="A16" s="4" t="s">
        <v>434</v>
      </c>
      <c r="B16" s="5">
        <v>0.42</v>
      </c>
      <c r="C16" s="5">
        <v>1.6</v>
      </c>
      <c r="D16" s="5">
        <v>0</v>
      </c>
      <c r="E16" s="6">
        <v>0.08</v>
      </c>
      <c r="F16" s="7">
        <f>SUM(B16:E16)</f>
        <v>2.1</v>
      </c>
    </row>
    <row r="17" spans="1:6" x14ac:dyDescent="0.2">
      <c r="A17" s="4" t="s">
        <v>806</v>
      </c>
      <c r="B17" s="5">
        <v>0.38</v>
      </c>
      <c r="C17" s="5">
        <v>0</v>
      </c>
      <c r="D17" s="5">
        <v>1.21</v>
      </c>
      <c r="E17" s="6">
        <v>0.08</v>
      </c>
      <c r="F17" s="7">
        <f>SUM(B17:E17)</f>
        <v>1.67</v>
      </c>
    </row>
    <row r="18" spans="1:6" x14ac:dyDescent="0.2">
      <c r="A18" s="4" t="s">
        <v>461</v>
      </c>
      <c r="B18" s="5">
        <v>0.66</v>
      </c>
      <c r="C18" s="5">
        <v>0.16</v>
      </c>
      <c r="D18" s="5">
        <v>0</v>
      </c>
      <c r="E18" s="6">
        <v>0.08</v>
      </c>
      <c r="F18" s="7">
        <f>SUM(B18:E18)</f>
        <v>0.9</v>
      </c>
    </row>
    <row r="19" spans="1:6" x14ac:dyDescent="0.2">
      <c r="A19" s="4"/>
      <c r="B19" s="4"/>
      <c r="C19" s="4"/>
      <c r="D19" s="4"/>
      <c r="E19" s="9"/>
      <c r="F19" s="7">
        <f t="shared" si="0"/>
        <v>0</v>
      </c>
    </row>
    <row r="20" spans="1:6" x14ac:dyDescent="0.2">
      <c r="A20" s="4"/>
      <c r="B20" s="4"/>
      <c r="C20" s="4"/>
      <c r="D20" s="4"/>
      <c r="E20" s="9"/>
      <c r="F20" s="7">
        <f t="shared" si="0"/>
        <v>0</v>
      </c>
    </row>
    <row r="21" spans="1:6" x14ac:dyDescent="0.2">
      <c r="A21" s="4"/>
      <c r="B21" s="4"/>
      <c r="C21" s="4"/>
      <c r="D21" s="4"/>
      <c r="E21" s="9"/>
      <c r="F21" s="7">
        <f t="shared" si="0"/>
        <v>0</v>
      </c>
    </row>
    <row r="22" spans="1:6" x14ac:dyDescent="0.2">
      <c r="A22" s="4"/>
      <c r="B22" s="4"/>
      <c r="C22" s="4"/>
      <c r="D22" s="4"/>
      <c r="E22" s="9"/>
      <c r="F22" s="7">
        <f t="shared" si="0"/>
        <v>0</v>
      </c>
    </row>
    <row r="23" spans="1:6" x14ac:dyDescent="0.2">
      <c r="A23" s="4"/>
      <c r="B23" s="4"/>
      <c r="C23" s="4"/>
      <c r="D23" s="4"/>
      <c r="E23" s="9"/>
      <c r="F23" s="7">
        <f t="shared" si="0"/>
        <v>0</v>
      </c>
    </row>
    <row r="24" spans="1:6" x14ac:dyDescent="0.2">
      <c r="A24" s="4"/>
      <c r="B24" s="4"/>
      <c r="C24" s="4"/>
      <c r="D24" s="4"/>
      <c r="E24" s="9"/>
      <c r="F24" s="7">
        <f t="shared" si="0"/>
        <v>0</v>
      </c>
    </row>
    <row r="25" spans="1:6" x14ac:dyDescent="0.2">
      <c r="A25" s="4"/>
      <c r="B25" s="4"/>
      <c r="C25" s="4"/>
      <c r="D25" s="4"/>
      <c r="E25" s="9"/>
      <c r="F25" s="7">
        <f t="shared" si="0"/>
        <v>0</v>
      </c>
    </row>
    <row r="26" spans="1:6" x14ac:dyDescent="0.2">
      <c r="A26" s="4"/>
      <c r="B26" s="4"/>
      <c r="C26" s="4"/>
      <c r="D26" s="4"/>
      <c r="E26" s="9"/>
      <c r="F26" s="7">
        <f t="shared" si="0"/>
        <v>0</v>
      </c>
    </row>
    <row r="27" spans="1:6" x14ac:dyDescent="0.2">
      <c r="A27" s="4"/>
      <c r="B27" s="4"/>
      <c r="C27" s="4"/>
      <c r="D27" s="4"/>
      <c r="E27" s="9"/>
      <c r="F27" s="7">
        <f t="shared" si="0"/>
        <v>0</v>
      </c>
    </row>
    <row r="28" spans="1:6" x14ac:dyDescent="0.2">
      <c r="A28" s="4"/>
      <c r="B28" s="4"/>
      <c r="C28" s="4"/>
      <c r="D28" s="4"/>
      <c r="E28" s="9"/>
      <c r="F28" s="7">
        <f t="shared" si="0"/>
        <v>0</v>
      </c>
    </row>
    <row r="29" spans="1:6" x14ac:dyDescent="0.2">
      <c r="A29" s="4"/>
      <c r="B29" s="4"/>
      <c r="C29" s="4"/>
      <c r="D29" s="4"/>
      <c r="E29" s="9"/>
      <c r="F29" s="7">
        <f t="shared" si="0"/>
        <v>0</v>
      </c>
    </row>
    <row r="30" spans="1:6" x14ac:dyDescent="0.2">
      <c r="A30" s="4"/>
      <c r="B30" s="4"/>
      <c r="C30" s="4"/>
      <c r="D30" s="4"/>
      <c r="E30" s="9"/>
      <c r="F30" s="7">
        <f t="shared" si="0"/>
        <v>0</v>
      </c>
    </row>
    <row r="31" spans="1:6" x14ac:dyDescent="0.2">
      <c r="A31" s="4"/>
      <c r="B31" s="4"/>
      <c r="C31" s="4"/>
      <c r="D31" s="4"/>
      <c r="E31" s="9"/>
      <c r="F31" s="7">
        <f t="shared" si="0"/>
        <v>0</v>
      </c>
    </row>
    <row r="32" spans="1:6" x14ac:dyDescent="0.2">
      <c r="A32" s="4"/>
      <c r="B32" s="4"/>
      <c r="C32" s="4"/>
      <c r="D32" s="4"/>
      <c r="E32" s="9"/>
      <c r="F32" s="7">
        <f t="shared" si="0"/>
        <v>0</v>
      </c>
    </row>
    <row r="33" spans="1:6" x14ac:dyDescent="0.2">
      <c r="A33" s="4"/>
      <c r="B33" s="4"/>
      <c r="C33" s="4"/>
      <c r="D33" s="4"/>
      <c r="E33" s="9"/>
      <c r="F33" s="7">
        <f t="shared" si="0"/>
        <v>0</v>
      </c>
    </row>
    <row r="34" spans="1:6" x14ac:dyDescent="0.2">
      <c r="A34" s="4"/>
      <c r="B34" s="4"/>
      <c r="C34" s="4"/>
      <c r="D34" s="4"/>
      <c r="E34" s="9"/>
      <c r="F34" s="7">
        <f t="shared" si="0"/>
        <v>0</v>
      </c>
    </row>
    <row r="35" spans="1:6" x14ac:dyDescent="0.2">
      <c r="A35" s="4"/>
      <c r="B35" s="4"/>
      <c r="C35" s="4"/>
      <c r="D35" s="4"/>
      <c r="E35" s="9"/>
      <c r="F35" s="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CFC8-B93F-4348-990D-1BA6DD47A675}">
  <dimension ref="A1:E24"/>
  <sheetViews>
    <sheetView workbookViewId="0">
      <selection activeCell="E24" sqref="E24"/>
    </sheetView>
  </sheetViews>
  <sheetFormatPr baseColWidth="10" defaultColWidth="11.1640625" defaultRowHeight="16" x14ac:dyDescent="0.2"/>
  <cols>
    <col min="1" max="1" width="13.5" style="3" customWidth="1"/>
  </cols>
  <sheetData>
    <row r="1" spans="1:5" x14ac:dyDescent="0.2">
      <c r="A1" s="3" t="s">
        <v>379</v>
      </c>
    </row>
    <row r="2" spans="1:5" x14ac:dyDescent="0.2">
      <c r="A2" s="21">
        <v>22</v>
      </c>
      <c r="C2" t="s">
        <v>592</v>
      </c>
    </row>
    <row r="5" spans="1:5" x14ac:dyDescent="0.2">
      <c r="E5">
        <v>16.25</v>
      </c>
    </row>
    <row r="6" spans="1:5" x14ac:dyDescent="0.2">
      <c r="E6">
        <v>17.25</v>
      </c>
    </row>
    <row r="7" spans="1:5" x14ac:dyDescent="0.2">
      <c r="E7">
        <v>18</v>
      </c>
    </row>
    <row r="8" spans="1:5" x14ac:dyDescent="0.2">
      <c r="E8">
        <v>18.53</v>
      </c>
    </row>
    <row r="9" spans="1:5" x14ac:dyDescent="0.2">
      <c r="E9">
        <v>16.25</v>
      </c>
    </row>
    <row r="10" spans="1:5" x14ac:dyDescent="0.2">
      <c r="E10">
        <v>16.25</v>
      </c>
    </row>
    <row r="11" spans="1:5" x14ac:dyDescent="0.2">
      <c r="E11">
        <v>16.25</v>
      </c>
    </row>
    <row r="12" spans="1:5" x14ac:dyDescent="0.2">
      <c r="E12">
        <v>24</v>
      </c>
    </row>
    <row r="13" spans="1:5" x14ac:dyDescent="0.2">
      <c r="E13">
        <v>30</v>
      </c>
    </row>
    <row r="14" spans="1:5" x14ac:dyDescent="0.2">
      <c r="E14">
        <v>17</v>
      </c>
    </row>
    <row r="15" spans="1:5" x14ac:dyDescent="0.2">
      <c r="E15">
        <v>23.5</v>
      </c>
    </row>
    <row r="16" spans="1:5" x14ac:dyDescent="0.2">
      <c r="E16">
        <v>18.5</v>
      </c>
    </row>
    <row r="17" spans="5:5" x14ac:dyDescent="0.2">
      <c r="E17">
        <v>17.5</v>
      </c>
    </row>
    <row r="18" spans="5:5" x14ac:dyDescent="0.2">
      <c r="E18">
        <v>17</v>
      </c>
    </row>
    <row r="19" spans="5:5" x14ac:dyDescent="0.2">
      <c r="E19">
        <v>16</v>
      </c>
    </row>
    <row r="20" spans="5:5" x14ac:dyDescent="0.2">
      <c r="E20">
        <v>18</v>
      </c>
    </row>
    <row r="21" spans="5:5" x14ac:dyDescent="0.2">
      <c r="E21">
        <v>13.5</v>
      </c>
    </row>
    <row r="22" spans="5:5" x14ac:dyDescent="0.2">
      <c r="E22">
        <v>16</v>
      </c>
    </row>
    <row r="23" spans="5:5" x14ac:dyDescent="0.2">
      <c r="E23">
        <v>17.25</v>
      </c>
    </row>
    <row r="24" spans="5:5" x14ac:dyDescent="0.2">
      <c r="E24">
        <f>SUM(E5:E23)</f>
        <v>347.03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1FD9-CD6F-894C-9A0B-F4A53A72E488}">
  <sheetPr>
    <pageSetUpPr fitToPage="1"/>
  </sheetPr>
  <dimension ref="A1:F36"/>
  <sheetViews>
    <sheetView workbookViewId="0">
      <selection activeCell="H5" sqref="H5"/>
    </sheetView>
  </sheetViews>
  <sheetFormatPr baseColWidth="10" defaultColWidth="8.83203125" defaultRowHeight="25" customHeight="1" x14ac:dyDescent="0.2"/>
  <cols>
    <col min="1" max="1" width="19.6640625" style="44" bestFit="1" customWidth="1"/>
    <col min="2" max="2" width="14.5" style="44" customWidth="1"/>
    <col min="3" max="3" width="16.1640625" style="44" customWidth="1"/>
    <col min="4" max="4" width="20.6640625" style="44" customWidth="1"/>
    <col min="5" max="5" width="18.33203125" style="44" customWidth="1"/>
    <col min="6" max="6" width="15.33203125" style="44" customWidth="1"/>
    <col min="7" max="16384" width="8.83203125" style="44"/>
  </cols>
  <sheetData>
    <row r="1" spans="1:6" ht="23" x14ac:dyDescent="0.25">
      <c r="A1" s="151" t="s">
        <v>1037</v>
      </c>
      <c r="B1" s="152"/>
      <c r="C1" s="152"/>
      <c r="D1" s="152"/>
      <c r="E1" s="152"/>
      <c r="F1" s="152"/>
    </row>
    <row r="2" spans="1:6" ht="20" x14ac:dyDescent="0.2">
      <c r="A2" s="45"/>
      <c r="B2" s="45" t="s">
        <v>778</v>
      </c>
      <c r="C2" s="45" t="s">
        <v>779</v>
      </c>
      <c r="D2" s="45" t="s">
        <v>780</v>
      </c>
      <c r="E2" s="45"/>
      <c r="F2" s="45" t="s">
        <v>779</v>
      </c>
    </row>
    <row r="3" spans="1:6" ht="25" customHeight="1" x14ac:dyDescent="0.2">
      <c r="A3" s="46" t="s">
        <v>781</v>
      </c>
      <c r="B3" s="47">
        <v>37</v>
      </c>
      <c r="C3" s="48">
        <f>B3-'SENN PREVIOUS TALLY'!B3</f>
        <v>0</v>
      </c>
      <c r="D3" s="46" t="s">
        <v>29</v>
      </c>
      <c r="E3" s="47">
        <v>26</v>
      </c>
      <c r="F3" s="48">
        <f>E3-'SENN PREVIOUS TALLY'!E3</f>
        <v>-3</v>
      </c>
    </row>
    <row r="4" spans="1:6" ht="25" customHeight="1" x14ac:dyDescent="0.2">
      <c r="A4" s="46" t="s">
        <v>0</v>
      </c>
      <c r="B4" s="47">
        <v>28</v>
      </c>
      <c r="C4" s="48">
        <f>B4-'SENN PREVIOUS TALLY'!B4</f>
        <v>0</v>
      </c>
      <c r="D4" s="46" t="s">
        <v>30</v>
      </c>
      <c r="E4" s="47">
        <v>18</v>
      </c>
      <c r="F4" s="48">
        <f>E4-'SENN PREVIOUS TALLY'!E4</f>
        <v>-4</v>
      </c>
    </row>
    <row r="5" spans="1:6" ht="25" customHeight="1" x14ac:dyDescent="0.2">
      <c r="A5" s="46" t="s">
        <v>782</v>
      </c>
      <c r="B5" s="47">
        <v>26</v>
      </c>
      <c r="C5" s="48">
        <f>B5-'SENN PREVIOUS TALLY'!B5</f>
        <v>0</v>
      </c>
      <c r="D5" s="46" t="s">
        <v>783</v>
      </c>
      <c r="E5" s="47">
        <v>36</v>
      </c>
      <c r="F5" s="48">
        <f>E5-'SENN PREVIOUS TALLY'!E5</f>
        <v>0</v>
      </c>
    </row>
    <row r="6" spans="1:6" ht="25" customHeight="1" x14ac:dyDescent="0.2">
      <c r="A6" s="46" t="s">
        <v>2</v>
      </c>
      <c r="B6" s="47">
        <v>14</v>
      </c>
      <c r="C6" s="48">
        <f>B6-'SENN PREVIOUS TALLY'!B6</f>
        <v>-1</v>
      </c>
      <c r="D6" s="46" t="s">
        <v>784</v>
      </c>
      <c r="E6" s="47"/>
      <c r="F6" s="48">
        <f>E6-'SENN PREVIOUS TALLY'!E6</f>
        <v>0</v>
      </c>
    </row>
    <row r="7" spans="1:6" ht="25" customHeight="1" x14ac:dyDescent="0.2">
      <c r="A7" s="46" t="s">
        <v>785</v>
      </c>
      <c r="B7" s="47">
        <v>43</v>
      </c>
      <c r="C7" s="48">
        <f>B7-'SENN PREVIOUS TALLY'!B7</f>
        <v>-6</v>
      </c>
      <c r="D7" s="46" t="s">
        <v>786</v>
      </c>
      <c r="E7" s="47">
        <v>27</v>
      </c>
      <c r="F7" s="48">
        <f>E7-'SENN PREVIOUS TALLY'!E7</f>
        <v>0</v>
      </c>
    </row>
    <row r="8" spans="1:6" ht="25" customHeight="1" x14ac:dyDescent="0.2">
      <c r="A8" s="46" t="s">
        <v>787</v>
      </c>
      <c r="B8" s="47">
        <v>32</v>
      </c>
      <c r="C8" s="48">
        <f>B8-'SENN PREVIOUS TALLY'!B8</f>
        <v>-3</v>
      </c>
      <c r="D8" s="46" t="s">
        <v>35</v>
      </c>
      <c r="E8" s="47">
        <v>48</v>
      </c>
      <c r="F8" s="48">
        <f>E8-'SENN PREVIOUS TALLY'!E8</f>
        <v>0</v>
      </c>
    </row>
    <row r="9" spans="1:6" ht="25" customHeight="1" x14ac:dyDescent="0.2">
      <c r="A9" s="46" t="s">
        <v>788</v>
      </c>
      <c r="B9" s="47">
        <v>25</v>
      </c>
      <c r="C9" s="48">
        <f>B9-'SENN PREVIOUS TALLY'!B9</f>
        <v>0</v>
      </c>
      <c r="D9" s="46" t="s">
        <v>36</v>
      </c>
      <c r="E9" s="47">
        <v>18</v>
      </c>
      <c r="F9" s="48">
        <f>E9-'SENN PREVIOUS TALLY'!E9</f>
        <v>0</v>
      </c>
    </row>
    <row r="10" spans="1:6" ht="25" customHeight="1" x14ac:dyDescent="0.2">
      <c r="A10" s="46" t="s">
        <v>462</v>
      </c>
      <c r="B10" s="47">
        <v>38</v>
      </c>
      <c r="C10" s="48">
        <f>B10-'SENN PREVIOUS TALLY'!B10</f>
        <v>0</v>
      </c>
      <c r="D10" s="46" t="s">
        <v>37</v>
      </c>
      <c r="E10" s="47">
        <v>34</v>
      </c>
      <c r="F10" s="48">
        <f>E10-'SENN PREVIOUS TALLY'!E10</f>
        <v>0</v>
      </c>
    </row>
    <row r="11" spans="1:6" ht="25" customHeight="1" x14ac:dyDescent="0.2">
      <c r="A11" s="46" t="s">
        <v>3</v>
      </c>
      <c r="B11" s="47">
        <v>34</v>
      </c>
      <c r="C11" s="48">
        <f>B11-'SENN PREVIOUS TALLY'!B11</f>
        <v>2</v>
      </c>
      <c r="D11" s="46" t="s">
        <v>38</v>
      </c>
      <c r="E11" s="47">
        <v>34</v>
      </c>
      <c r="F11" s="48">
        <f>E11-'SENN PREVIOUS TALLY'!E11</f>
        <v>0</v>
      </c>
    </row>
    <row r="12" spans="1:6" ht="25" customHeight="1" x14ac:dyDescent="0.2">
      <c r="A12" s="46" t="s">
        <v>789</v>
      </c>
      <c r="B12" s="47"/>
      <c r="C12" s="48">
        <f>B12-'SENN PREVIOUS TALLY'!B12</f>
        <v>0</v>
      </c>
      <c r="D12" s="46" t="s">
        <v>39</v>
      </c>
      <c r="E12" s="47">
        <v>18.5</v>
      </c>
      <c r="F12" s="48">
        <f>E12-'SENN PREVIOUS TALLY'!E12</f>
        <v>0</v>
      </c>
    </row>
    <row r="13" spans="1:6" ht="25" customHeight="1" x14ac:dyDescent="0.2">
      <c r="A13" s="46" t="s">
        <v>790</v>
      </c>
      <c r="B13" s="47">
        <v>36</v>
      </c>
      <c r="C13" s="48">
        <f>B13-'SENN PREVIOUS TALLY'!B13</f>
        <v>0</v>
      </c>
      <c r="D13" s="46" t="s">
        <v>791</v>
      </c>
      <c r="E13" s="47">
        <v>21</v>
      </c>
      <c r="F13" s="48">
        <f>E13-'SENN PREVIOUS TALLY'!E13</f>
        <v>0</v>
      </c>
    </row>
    <row r="14" spans="1:6" ht="25" customHeight="1" x14ac:dyDescent="0.2">
      <c r="A14" s="46" t="s">
        <v>6</v>
      </c>
      <c r="B14" s="47">
        <v>35</v>
      </c>
      <c r="C14" s="48">
        <f>B14-'SENN PREVIOUS TALLY'!B14</f>
        <v>0</v>
      </c>
      <c r="D14" s="46" t="s">
        <v>792</v>
      </c>
      <c r="E14" s="47">
        <v>20</v>
      </c>
      <c r="F14" s="48">
        <f>E14-'SENN PREVIOUS TALLY'!E14</f>
        <v>0</v>
      </c>
    </row>
    <row r="15" spans="1:6" ht="25" customHeight="1" x14ac:dyDescent="0.2">
      <c r="A15" s="46" t="s">
        <v>793</v>
      </c>
      <c r="B15" s="47">
        <v>11</v>
      </c>
      <c r="C15" s="48">
        <f>B15-'SENN PREVIOUS TALLY'!B15</f>
        <v>0</v>
      </c>
      <c r="D15" s="46" t="s">
        <v>794</v>
      </c>
      <c r="E15" s="47">
        <v>24</v>
      </c>
      <c r="F15" s="48">
        <f>E15-'SENN PREVIOUS TALLY'!E15</f>
        <v>0</v>
      </c>
    </row>
    <row r="16" spans="1:6" ht="25" customHeight="1" x14ac:dyDescent="0.2">
      <c r="A16" s="46" t="s">
        <v>8</v>
      </c>
      <c r="B16" s="47">
        <v>20</v>
      </c>
      <c r="C16" s="48">
        <f>B16-'SENN PREVIOUS TALLY'!B16</f>
        <v>0</v>
      </c>
      <c r="D16" s="46" t="s">
        <v>41</v>
      </c>
      <c r="E16" s="47">
        <v>24</v>
      </c>
      <c r="F16" s="48">
        <f>E16-'SENN PREVIOUS TALLY'!E16</f>
        <v>0</v>
      </c>
    </row>
    <row r="17" spans="1:6" ht="25" customHeight="1" x14ac:dyDescent="0.2">
      <c r="A17" s="46" t="s">
        <v>795</v>
      </c>
      <c r="B17" s="47">
        <v>22</v>
      </c>
      <c r="C17" s="48">
        <f>B17-'SENN PREVIOUS TALLY'!B17</f>
        <v>0</v>
      </c>
      <c r="D17" s="46" t="s">
        <v>42</v>
      </c>
      <c r="E17" s="47">
        <v>14</v>
      </c>
      <c r="F17" s="48">
        <f>E17-'SENN PREVIOUS TALLY'!E17</f>
        <v>0</v>
      </c>
    </row>
    <row r="18" spans="1:6" ht="25" customHeight="1" x14ac:dyDescent="0.2">
      <c r="A18" s="46" t="s">
        <v>796</v>
      </c>
      <c r="B18" s="47">
        <v>25</v>
      </c>
      <c r="C18" s="48">
        <f>B18-'SENN PREVIOUS TALLY'!B18</f>
        <v>0</v>
      </c>
      <c r="D18" s="46" t="s">
        <v>797</v>
      </c>
      <c r="E18" s="47">
        <v>24</v>
      </c>
      <c r="F18" s="48">
        <f>E18-'SENN PREVIOUS TALLY'!E18</f>
        <v>0</v>
      </c>
    </row>
    <row r="19" spans="1:6" ht="25" customHeight="1" x14ac:dyDescent="0.2">
      <c r="A19" s="46" t="s">
        <v>12</v>
      </c>
      <c r="B19" s="47">
        <v>30.5</v>
      </c>
      <c r="C19" s="48">
        <f>B19-'SENN PREVIOUS TALLY'!B19</f>
        <v>0</v>
      </c>
      <c r="D19" s="46" t="s">
        <v>798</v>
      </c>
      <c r="E19" s="47">
        <v>29</v>
      </c>
      <c r="F19" s="48">
        <f>E19-'SENN PREVIOUS TALLY'!E19</f>
        <v>0</v>
      </c>
    </row>
    <row r="20" spans="1:6" ht="25" customHeight="1" x14ac:dyDescent="0.2">
      <c r="A20" s="46" t="s">
        <v>13</v>
      </c>
      <c r="B20" s="47">
        <v>25</v>
      </c>
      <c r="C20" s="48">
        <f>B20-'SENN PREVIOUS TALLY'!B20</f>
        <v>0</v>
      </c>
      <c r="D20" s="46" t="s">
        <v>799</v>
      </c>
      <c r="E20" s="47">
        <v>41</v>
      </c>
      <c r="F20" s="48">
        <f>E20-'SENN PREVIOUS TALLY'!E20</f>
        <v>0</v>
      </c>
    </row>
    <row r="21" spans="1:6" ht="25" customHeight="1" x14ac:dyDescent="0.2">
      <c r="A21" s="46" t="s">
        <v>11</v>
      </c>
      <c r="B21" s="47">
        <v>28</v>
      </c>
      <c r="C21" s="48">
        <f>B21-'SENN PREVIOUS TALLY'!B21</f>
        <v>4</v>
      </c>
      <c r="D21" s="46" t="s">
        <v>51</v>
      </c>
      <c r="E21" s="47">
        <v>21</v>
      </c>
      <c r="F21" s="48">
        <f>E21-'SENN PREVIOUS TALLY'!E21</f>
        <v>0</v>
      </c>
    </row>
    <row r="22" spans="1:6" ht="25" customHeight="1" x14ac:dyDescent="0.2">
      <c r="A22" s="46" t="s">
        <v>14</v>
      </c>
      <c r="B22" s="47">
        <v>25</v>
      </c>
      <c r="C22" s="48">
        <f>B22-'SENN PREVIOUS TALLY'!B22</f>
        <v>0</v>
      </c>
      <c r="D22" s="46" t="s">
        <v>52</v>
      </c>
      <c r="E22" s="47">
        <v>18</v>
      </c>
      <c r="F22" s="48">
        <f>E22-'SENN PREVIOUS TALLY'!E22</f>
        <v>0</v>
      </c>
    </row>
    <row r="23" spans="1:6" ht="25" customHeight="1" x14ac:dyDescent="0.2">
      <c r="A23" s="46" t="s">
        <v>800</v>
      </c>
      <c r="B23" s="47">
        <v>31</v>
      </c>
      <c r="C23" s="48">
        <f>B23-'SENN PREVIOUS TALLY'!B23</f>
        <v>0</v>
      </c>
      <c r="D23" s="46" t="s">
        <v>801</v>
      </c>
      <c r="E23" s="49">
        <v>28</v>
      </c>
      <c r="F23" s="48">
        <f>E23-'SENN PREVIOUS TALLY'!E23</f>
        <v>0</v>
      </c>
    </row>
    <row r="24" spans="1:6" ht="25" customHeight="1" x14ac:dyDescent="0.2">
      <c r="A24" s="46" t="s">
        <v>16</v>
      </c>
      <c r="B24" s="47">
        <v>24</v>
      </c>
      <c r="C24" s="48">
        <f>B24-'SENN PREVIOUS TALLY'!B24</f>
        <v>0</v>
      </c>
      <c r="D24" s="46" t="s">
        <v>53</v>
      </c>
      <c r="E24" s="47">
        <v>35</v>
      </c>
      <c r="F24" s="48">
        <f>E24-'SENN PREVIOUS TALLY'!E24</f>
        <v>0</v>
      </c>
    </row>
    <row r="25" spans="1:6" ht="25" customHeight="1" x14ac:dyDescent="0.2">
      <c r="A25" s="46" t="s">
        <v>17</v>
      </c>
      <c r="B25" s="47">
        <v>15</v>
      </c>
      <c r="C25" s="48">
        <f>B25-'SENN PREVIOUS TALLY'!B25</f>
        <v>0</v>
      </c>
      <c r="D25" s="46" t="s">
        <v>54</v>
      </c>
      <c r="E25" s="47">
        <v>16</v>
      </c>
      <c r="F25" s="48">
        <f>E25-'SENN PREVIOUS TALLY'!E25</f>
        <v>0</v>
      </c>
    </row>
    <row r="26" spans="1:6" ht="25" customHeight="1" x14ac:dyDescent="0.2">
      <c r="A26" s="46" t="s">
        <v>460</v>
      </c>
      <c r="B26" s="47">
        <v>14</v>
      </c>
      <c r="C26" s="48">
        <f>B26-'SENN PREVIOUS TALLY'!B26</f>
        <v>0</v>
      </c>
      <c r="D26" s="46" t="s">
        <v>55</v>
      </c>
      <c r="E26" s="47">
        <v>35</v>
      </c>
      <c r="F26" s="48">
        <f>E26-'SENN PREVIOUS TALLY'!E26</f>
        <v>0</v>
      </c>
    </row>
    <row r="27" spans="1:6" ht="25" customHeight="1" x14ac:dyDescent="0.2">
      <c r="A27" s="46" t="s">
        <v>18</v>
      </c>
      <c r="B27" s="47">
        <v>31</v>
      </c>
      <c r="C27" s="48">
        <f>B27-'SENN PREVIOUS TALLY'!B27</f>
        <v>0</v>
      </c>
      <c r="D27" s="46" t="s">
        <v>56</v>
      </c>
      <c r="E27" s="47"/>
      <c r="F27" s="48">
        <f>E27-'SENN PREVIOUS TALLY'!E27</f>
        <v>0</v>
      </c>
    </row>
    <row r="28" spans="1:6" ht="25" customHeight="1" x14ac:dyDescent="0.2">
      <c r="A28" s="46" t="s">
        <v>19</v>
      </c>
      <c r="B28" s="47">
        <v>31</v>
      </c>
      <c r="C28" s="48">
        <f>B28-'SENN PREVIOUS TALLY'!B28</f>
        <v>0</v>
      </c>
      <c r="D28" s="46" t="s">
        <v>803</v>
      </c>
      <c r="E28" s="47">
        <v>15</v>
      </c>
      <c r="F28" s="48">
        <f>E28-'SENN PREVIOUS TALLY'!E28</f>
        <v>0</v>
      </c>
    </row>
    <row r="29" spans="1:6" ht="25" customHeight="1" x14ac:dyDescent="0.2">
      <c r="A29" s="46" t="s">
        <v>20</v>
      </c>
      <c r="B29" s="47">
        <v>20</v>
      </c>
      <c r="C29" s="48">
        <f>B29-'SENN PREVIOUS TALLY'!B29</f>
        <v>0</v>
      </c>
      <c r="D29" s="46" t="s">
        <v>57</v>
      </c>
      <c r="E29" s="47">
        <v>32</v>
      </c>
      <c r="F29" s="48">
        <f>E29-'SENN PREVIOUS TALLY'!E29</f>
        <v>0</v>
      </c>
    </row>
    <row r="30" spans="1:6" ht="25" customHeight="1" x14ac:dyDescent="0.2">
      <c r="A30" s="46" t="s">
        <v>21</v>
      </c>
      <c r="B30" s="47">
        <v>32</v>
      </c>
      <c r="C30" s="48">
        <f>B30-'SENN PREVIOUS TALLY'!B30</f>
        <v>3</v>
      </c>
      <c r="D30" s="46" t="s">
        <v>46</v>
      </c>
      <c r="E30" s="47">
        <v>15</v>
      </c>
      <c r="F30" s="48">
        <f>E30-'SENN PREVIOUS TALLY'!E30</f>
        <v>1</v>
      </c>
    </row>
    <row r="31" spans="1:6" ht="25" customHeight="1" x14ac:dyDescent="0.2">
      <c r="A31" s="46" t="s">
        <v>22</v>
      </c>
      <c r="B31" s="47">
        <v>14</v>
      </c>
      <c r="C31" s="48">
        <f>B31-'SENN PREVIOUS TALLY'!B31</f>
        <v>0</v>
      </c>
      <c r="D31" s="46" t="s">
        <v>45</v>
      </c>
      <c r="E31" s="47">
        <v>15</v>
      </c>
      <c r="F31" s="48">
        <f>E31-'SENN PREVIOUS TALLY'!E31</f>
        <v>0</v>
      </c>
    </row>
    <row r="32" spans="1:6" ht="25" customHeight="1" x14ac:dyDescent="0.2">
      <c r="A32" s="46" t="s">
        <v>23</v>
      </c>
      <c r="B32" s="47">
        <v>38</v>
      </c>
      <c r="C32" s="48">
        <f>B32-'SENN PREVIOUS TALLY'!B32</f>
        <v>0</v>
      </c>
      <c r="D32" s="46" t="s">
        <v>44</v>
      </c>
      <c r="E32" s="47">
        <v>13</v>
      </c>
      <c r="F32" s="48">
        <f>E32-'SENN PREVIOUS TALLY'!E32</f>
        <v>0</v>
      </c>
    </row>
    <row r="33" spans="1:6" ht="25" customHeight="1" x14ac:dyDescent="0.2">
      <c r="A33" s="46" t="s">
        <v>24</v>
      </c>
      <c r="B33" s="47">
        <v>44</v>
      </c>
      <c r="C33" s="48">
        <f>B33-'SENN PREVIOUS TALLY'!B33</f>
        <v>1</v>
      </c>
      <c r="D33" s="46" t="s">
        <v>43</v>
      </c>
      <c r="E33" s="47">
        <v>20</v>
      </c>
      <c r="F33" s="48">
        <f>E33-'SENN PREVIOUS TALLY'!E33</f>
        <v>-0.5</v>
      </c>
    </row>
    <row r="34" spans="1:6" ht="25" customHeight="1" x14ac:dyDescent="0.2">
      <c r="A34" s="46" t="s">
        <v>25</v>
      </c>
      <c r="B34" s="47">
        <v>12</v>
      </c>
      <c r="C34" s="48">
        <f>B34-'SENN PREVIOUS TALLY'!B34</f>
        <v>2</v>
      </c>
      <c r="D34" s="46" t="s">
        <v>47</v>
      </c>
      <c r="E34" s="47">
        <v>18</v>
      </c>
      <c r="F34" s="48">
        <f>E34-'SENN PREVIOUS TALLY'!E34</f>
        <v>0</v>
      </c>
    </row>
    <row r="35" spans="1:6" ht="24" customHeight="1" thickBot="1" x14ac:dyDescent="0.25">
      <c r="A35" s="46" t="s">
        <v>28</v>
      </c>
      <c r="B35" s="47">
        <v>36</v>
      </c>
      <c r="C35" s="48">
        <f>B35-'SENN PREVIOUS TALLY'!B35</f>
        <v>0</v>
      </c>
      <c r="D35" s="46" t="s">
        <v>59</v>
      </c>
      <c r="E35" s="68">
        <v>8</v>
      </c>
      <c r="F35" s="48">
        <f>E35-'SENN PREVIOUS TALLY'!E35</f>
        <v>0</v>
      </c>
    </row>
    <row r="36" spans="1:6" ht="25" customHeight="1" x14ac:dyDescent="0.2">
      <c r="A36"/>
      <c r="B36"/>
      <c r="C36"/>
      <c r="D36" s="50"/>
      <c r="E36" s="51"/>
      <c r="F36" s="52"/>
    </row>
  </sheetData>
  <mergeCells count="1">
    <mergeCell ref="A1:F1"/>
  </mergeCells>
  <conditionalFormatting sqref="A1:XFD2 A3:C31 E3:XFD31 C4:C35 F4:F35 D30:D35 E32:F35 A32:B1048576 G32:XFD1048576 C36:F1048576">
    <cfRule type="cellIs" dxfId="65" priority="5" operator="equal">
      <formula>0</formula>
    </cfRule>
  </conditionalFormatting>
  <conditionalFormatting sqref="C3:C35">
    <cfRule type="cellIs" dxfId="64" priority="1" operator="lessThan">
      <formula>0</formula>
    </cfRule>
    <cfRule type="cellIs" dxfId="63" priority="2" operator="greaterThan">
      <formula>0</formula>
    </cfRule>
  </conditionalFormatting>
  <conditionalFormatting sqref="F3:F35">
    <cfRule type="cellIs" dxfId="62" priority="3" operator="greaterThan">
      <formula>0</formula>
    </cfRule>
    <cfRule type="cellIs" dxfId="61" priority="4" operator="lessThan">
      <formula>0</formula>
    </cfRule>
  </conditionalFormatting>
  <pageMargins left="0.25" right="0.25" top="0.75" bottom="0.75" header="0.3" footer="0.3"/>
  <pageSetup scale="8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7E70-6AFA-E647-9585-0F6DC3763204}">
  <dimension ref="A1:F36"/>
  <sheetViews>
    <sheetView workbookViewId="0">
      <selection activeCell="E28" sqref="E28:E35"/>
    </sheetView>
  </sheetViews>
  <sheetFormatPr baseColWidth="10" defaultRowHeight="23" customHeight="1" x14ac:dyDescent="0.2"/>
  <cols>
    <col min="1" max="1" width="26.33203125" customWidth="1"/>
    <col min="4" max="4" width="31.83203125" customWidth="1"/>
  </cols>
  <sheetData>
    <row r="1" spans="1:6" x14ac:dyDescent="0.25">
      <c r="A1" s="151" t="s">
        <v>1035</v>
      </c>
      <c r="B1" s="152"/>
      <c r="C1" s="152"/>
      <c r="D1" s="152"/>
      <c r="E1" s="152"/>
      <c r="F1" s="152"/>
    </row>
    <row r="2" spans="1:6" ht="20" x14ac:dyDescent="0.2">
      <c r="A2" s="45"/>
      <c r="B2" s="45" t="s">
        <v>778</v>
      </c>
      <c r="C2" s="45" t="s">
        <v>779</v>
      </c>
      <c r="D2" s="45" t="s">
        <v>780</v>
      </c>
      <c r="E2" s="45"/>
      <c r="F2" s="45" t="s">
        <v>779</v>
      </c>
    </row>
    <row r="3" spans="1:6" ht="23" customHeight="1" x14ac:dyDescent="0.2">
      <c r="A3" s="46" t="s">
        <v>781</v>
      </c>
      <c r="B3" s="47">
        <v>37</v>
      </c>
      <c r="C3" s="46"/>
      <c r="D3" s="46" t="s">
        <v>29</v>
      </c>
      <c r="E3" s="47">
        <v>29</v>
      </c>
      <c r="F3" s="9"/>
    </row>
    <row r="4" spans="1:6" ht="23" customHeight="1" x14ac:dyDescent="0.2">
      <c r="A4" s="46" t="s">
        <v>0</v>
      </c>
      <c r="B4" s="47">
        <v>28</v>
      </c>
      <c r="C4" s="46"/>
      <c r="D4" s="46" t="s">
        <v>30</v>
      </c>
      <c r="E4" s="47">
        <v>22</v>
      </c>
      <c r="F4" s="9"/>
    </row>
    <row r="5" spans="1:6" ht="23" customHeight="1" x14ac:dyDescent="0.2">
      <c r="A5" s="46" t="s">
        <v>782</v>
      </c>
      <c r="B5" s="47">
        <v>26</v>
      </c>
      <c r="C5" s="46"/>
      <c r="D5" s="46" t="s">
        <v>783</v>
      </c>
      <c r="E5" s="47">
        <v>36</v>
      </c>
      <c r="F5" s="9"/>
    </row>
    <row r="6" spans="1:6" ht="23" customHeight="1" x14ac:dyDescent="0.2">
      <c r="A6" s="46" t="s">
        <v>2</v>
      </c>
      <c r="B6" s="47">
        <v>15</v>
      </c>
      <c r="C6" s="46"/>
      <c r="D6" s="46" t="s">
        <v>784</v>
      </c>
      <c r="E6" s="47"/>
      <c r="F6" s="9"/>
    </row>
    <row r="7" spans="1:6" ht="23" customHeight="1" x14ac:dyDescent="0.2">
      <c r="A7" s="46" t="s">
        <v>785</v>
      </c>
      <c r="B7" s="47">
        <v>49</v>
      </c>
      <c r="C7" s="46"/>
      <c r="D7" s="46" t="s">
        <v>786</v>
      </c>
      <c r="E7" s="47">
        <v>27</v>
      </c>
      <c r="F7" s="46"/>
    </row>
    <row r="8" spans="1:6" ht="23" customHeight="1" x14ac:dyDescent="0.2">
      <c r="A8" s="46" t="s">
        <v>787</v>
      </c>
      <c r="B8" s="47">
        <v>35</v>
      </c>
      <c r="C8" s="46"/>
      <c r="D8" s="46" t="s">
        <v>35</v>
      </c>
      <c r="E8" s="47">
        <v>48</v>
      </c>
      <c r="F8" s="46"/>
    </row>
    <row r="9" spans="1:6" ht="23" customHeight="1" x14ac:dyDescent="0.2">
      <c r="A9" s="46" t="s">
        <v>788</v>
      </c>
      <c r="B9" s="47">
        <v>25</v>
      </c>
      <c r="C9" s="46"/>
      <c r="D9" s="46" t="s">
        <v>36</v>
      </c>
      <c r="E9" s="47">
        <v>18</v>
      </c>
      <c r="F9" s="46"/>
    </row>
    <row r="10" spans="1:6" ht="23" customHeight="1" x14ac:dyDescent="0.2">
      <c r="A10" s="46" t="s">
        <v>462</v>
      </c>
      <c r="B10" s="47">
        <v>38</v>
      </c>
      <c r="C10" s="46"/>
      <c r="D10" s="46" t="s">
        <v>37</v>
      </c>
      <c r="E10" s="47">
        <v>34</v>
      </c>
      <c r="F10" s="46"/>
    </row>
    <row r="11" spans="1:6" ht="23" customHeight="1" x14ac:dyDescent="0.2">
      <c r="A11" s="46" t="s">
        <v>3</v>
      </c>
      <c r="B11" s="47">
        <v>32</v>
      </c>
      <c r="C11" s="46"/>
      <c r="D11" s="46" t="s">
        <v>38</v>
      </c>
      <c r="E11" s="47">
        <v>34</v>
      </c>
      <c r="F11" s="46"/>
    </row>
    <row r="12" spans="1:6" ht="23" customHeight="1" x14ac:dyDescent="0.2">
      <c r="A12" s="46" t="s">
        <v>789</v>
      </c>
      <c r="B12" s="47"/>
      <c r="C12" s="46"/>
      <c r="D12" s="46" t="s">
        <v>39</v>
      </c>
      <c r="E12" s="47">
        <v>18.5</v>
      </c>
      <c r="F12" s="46"/>
    </row>
    <row r="13" spans="1:6" ht="23" customHeight="1" x14ac:dyDescent="0.2">
      <c r="A13" s="46" t="s">
        <v>790</v>
      </c>
      <c r="B13" s="47">
        <v>36</v>
      </c>
      <c r="C13" s="46"/>
      <c r="D13" s="46" t="s">
        <v>791</v>
      </c>
      <c r="E13" s="47">
        <v>21</v>
      </c>
      <c r="F13" s="46"/>
    </row>
    <row r="14" spans="1:6" ht="23" customHeight="1" x14ac:dyDescent="0.2">
      <c r="A14" s="46" t="s">
        <v>6</v>
      </c>
      <c r="B14" s="47">
        <v>35</v>
      </c>
      <c r="C14" s="46"/>
      <c r="D14" s="46" t="s">
        <v>792</v>
      </c>
      <c r="E14" s="47">
        <v>20</v>
      </c>
      <c r="F14" s="46"/>
    </row>
    <row r="15" spans="1:6" ht="23" customHeight="1" x14ac:dyDescent="0.2">
      <c r="A15" s="46" t="s">
        <v>793</v>
      </c>
      <c r="B15" s="47">
        <v>11</v>
      </c>
      <c r="C15" s="46"/>
      <c r="D15" s="46" t="s">
        <v>794</v>
      </c>
      <c r="E15" s="47">
        <v>24</v>
      </c>
      <c r="F15" s="46"/>
    </row>
    <row r="16" spans="1:6" ht="23" customHeight="1" x14ac:dyDescent="0.2">
      <c r="A16" s="46" t="s">
        <v>8</v>
      </c>
      <c r="B16" s="47">
        <v>20</v>
      </c>
      <c r="C16" s="46"/>
      <c r="D16" s="46" t="s">
        <v>41</v>
      </c>
      <c r="E16" s="47">
        <v>24</v>
      </c>
      <c r="F16" s="46"/>
    </row>
    <row r="17" spans="1:6" ht="23" customHeight="1" x14ac:dyDescent="0.2">
      <c r="A17" s="46" t="s">
        <v>795</v>
      </c>
      <c r="B17" s="47">
        <v>22</v>
      </c>
      <c r="C17" s="46"/>
      <c r="D17" s="46" t="s">
        <v>42</v>
      </c>
      <c r="E17" s="47">
        <v>14</v>
      </c>
      <c r="F17" s="46"/>
    </row>
    <row r="18" spans="1:6" ht="23" customHeight="1" x14ac:dyDescent="0.2">
      <c r="A18" s="46" t="s">
        <v>796</v>
      </c>
      <c r="B18" s="47">
        <v>25</v>
      </c>
      <c r="C18" s="46"/>
      <c r="D18" s="46" t="s">
        <v>797</v>
      </c>
      <c r="E18" s="47">
        <v>24</v>
      </c>
      <c r="F18" s="46"/>
    </row>
    <row r="19" spans="1:6" ht="23" customHeight="1" x14ac:dyDescent="0.2">
      <c r="A19" s="46" t="s">
        <v>12</v>
      </c>
      <c r="B19" s="47">
        <v>30.5</v>
      </c>
      <c r="C19" s="46"/>
      <c r="D19" s="46" t="s">
        <v>798</v>
      </c>
      <c r="E19" s="47">
        <v>29</v>
      </c>
      <c r="F19" s="46"/>
    </row>
    <row r="20" spans="1:6" ht="23" customHeight="1" x14ac:dyDescent="0.2">
      <c r="A20" s="46" t="s">
        <v>13</v>
      </c>
      <c r="B20" s="47">
        <v>25</v>
      </c>
      <c r="C20" s="46"/>
      <c r="D20" s="46" t="s">
        <v>799</v>
      </c>
      <c r="E20" s="47">
        <v>41</v>
      </c>
      <c r="F20" s="46"/>
    </row>
    <row r="21" spans="1:6" ht="23" customHeight="1" x14ac:dyDescent="0.2">
      <c r="A21" s="46" t="s">
        <v>11</v>
      </c>
      <c r="B21" s="47">
        <v>24</v>
      </c>
      <c r="C21" s="46"/>
      <c r="D21" s="46" t="s">
        <v>51</v>
      </c>
      <c r="E21" s="47">
        <v>21</v>
      </c>
      <c r="F21" s="46"/>
    </row>
    <row r="22" spans="1:6" ht="23" customHeight="1" x14ac:dyDescent="0.2">
      <c r="A22" s="46" t="s">
        <v>14</v>
      </c>
      <c r="B22" s="47">
        <v>25</v>
      </c>
      <c r="C22" s="46"/>
      <c r="D22" s="46" t="s">
        <v>52</v>
      </c>
      <c r="E22" s="47">
        <v>18</v>
      </c>
      <c r="F22" s="46"/>
    </row>
    <row r="23" spans="1:6" ht="23" customHeight="1" x14ac:dyDescent="0.2">
      <c r="A23" s="46" t="s">
        <v>800</v>
      </c>
      <c r="B23" s="47">
        <v>31</v>
      </c>
      <c r="C23" s="46"/>
      <c r="D23" s="46" t="s">
        <v>801</v>
      </c>
      <c r="E23" s="49">
        <v>28</v>
      </c>
      <c r="F23" s="46"/>
    </row>
    <row r="24" spans="1:6" ht="23" customHeight="1" x14ac:dyDescent="0.2">
      <c r="A24" s="46" t="s">
        <v>16</v>
      </c>
      <c r="B24" s="47">
        <v>24</v>
      </c>
      <c r="C24" s="46"/>
      <c r="D24" s="46" t="s">
        <v>53</v>
      </c>
      <c r="E24" s="47">
        <v>35</v>
      </c>
      <c r="F24" s="46"/>
    </row>
    <row r="25" spans="1:6" ht="23" customHeight="1" x14ac:dyDescent="0.2">
      <c r="A25" s="46" t="s">
        <v>17</v>
      </c>
      <c r="B25" s="47">
        <v>15</v>
      </c>
      <c r="C25" s="46"/>
      <c r="D25" s="46" t="s">
        <v>54</v>
      </c>
      <c r="E25" s="47">
        <v>16</v>
      </c>
      <c r="F25" s="46"/>
    </row>
    <row r="26" spans="1:6" ht="23" customHeight="1" x14ac:dyDescent="0.2">
      <c r="A26" s="46" t="s">
        <v>460</v>
      </c>
      <c r="B26" s="47">
        <v>14</v>
      </c>
      <c r="C26" s="46"/>
      <c r="D26" s="46" t="s">
        <v>55</v>
      </c>
      <c r="E26" s="47">
        <v>35</v>
      </c>
      <c r="F26" s="46"/>
    </row>
    <row r="27" spans="1:6" ht="23" customHeight="1" x14ac:dyDescent="0.2">
      <c r="A27" s="46" t="s">
        <v>18</v>
      </c>
      <c r="B27" s="47">
        <v>31</v>
      </c>
      <c r="C27" s="46"/>
      <c r="D27" s="46" t="s">
        <v>56</v>
      </c>
      <c r="E27" s="47"/>
      <c r="F27" s="46"/>
    </row>
    <row r="28" spans="1:6" ht="23" customHeight="1" x14ac:dyDescent="0.2">
      <c r="A28" s="46" t="s">
        <v>802</v>
      </c>
      <c r="B28" s="47">
        <v>31</v>
      </c>
      <c r="C28" s="46"/>
      <c r="D28" s="46" t="s">
        <v>803</v>
      </c>
      <c r="E28" s="47">
        <v>15</v>
      </c>
      <c r="F28" s="46"/>
    </row>
    <row r="29" spans="1:6" ht="23" customHeight="1" x14ac:dyDescent="0.2">
      <c r="A29" s="46" t="s">
        <v>20</v>
      </c>
      <c r="B29" s="47">
        <v>20</v>
      </c>
      <c r="C29" s="46"/>
      <c r="D29" s="46" t="s">
        <v>57</v>
      </c>
      <c r="E29" s="47">
        <v>32</v>
      </c>
      <c r="F29" s="46"/>
    </row>
    <row r="30" spans="1:6" ht="23" customHeight="1" x14ac:dyDescent="0.2">
      <c r="A30" s="46" t="s">
        <v>21</v>
      </c>
      <c r="B30" s="47">
        <v>29</v>
      </c>
      <c r="C30" s="46"/>
      <c r="D30" s="46" t="s">
        <v>46</v>
      </c>
      <c r="E30" s="47">
        <v>14</v>
      </c>
      <c r="F30" s="46"/>
    </row>
    <row r="31" spans="1:6" ht="23" customHeight="1" x14ac:dyDescent="0.2">
      <c r="A31" s="46" t="s">
        <v>22</v>
      </c>
      <c r="B31" s="47">
        <v>14</v>
      </c>
      <c r="C31" s="46"/>
      <c r="D31" s="46" t="s">
        <v>45</v>
      </c>
      <c r="E31" s="47">
        <v>15</v>
      </c>
      <c r="F31" s="46"/>
    </row>
    <row r="32" spans="1:6" ht="23" customHeight="1" x14ac:dyDescent="0.2">
      <c r="A32" s="46" t="s">
        <v>23</v>
      </c>
      <c r="B32" s="47">
        <v>38</v>
      </c>
      <c r="C32" s="46"/>
      <c r="D32" s="46" t="s">
        <v>44</v>
      </c>
      <c r="E32" s="47">
        <v>13</v>
      </c>
      <c r="F32" s="46"/>
    </row>
    <row r="33" spans="1:6" ht="23" customHeight="1" x14ac:dyDescent="0.2">
      <c r="A33" s="46" t="s">
        <v>24</v>
      </c>
      <c r="B33" s="47">
        <v>43</v>
      </c>
      <c r="C33" s="46"/>
      <c r="D33" s="46" t="s">
        <v>43</v>
      </c>
      <c r="E33" s="47">
        <v>20.5</v>
      </c>
      <c r="F33" s="46"/>
    </row>
    <row r="34" spans="1:6" ht="23" customHeight="1" x14ac:dyDescent="0.2">
      <c r="A34" s="46" t="s">
        <v>25</v>
      </c>
      <c r="B34" s="47">
        <v>10</v>
      </c>
      <c r="C34" s="46"/>
      <c r="D34" s="46" t="s">
        <v>47</v>
      </c>
      <c r="E34" s="47">
        <v>18</v>
      </c>
      <c r="F34" s="46"/>
    </row>
    <row r="35" spans="1:6" ht="23" customHeight="1" thickBot="1" x14ac:dyDescent="0.25">
      <c r="A35" s="46" t="s">
        <v>28</v>
      </c>
      <c r="B35" s="47">
        <v>36</v>
      </c>
      <c r="C35" s="46"/>
      <c r="D35" s="46" t="s">
        <v>59</v>
      </c>
      <c r="E35" s="68">
        <v>8</v>
      </c>
      <c r="F35" s="46"/>
    </row>
    <row r="36" spans="1:6" ht="23" customHeight="1" x14ac:dyDescent="0.2">
      <c r="A36" s="9"/>
      <c r="B36" s="9"/>
      <c r="C36" s="9"/>
      <c r="D36" s="46"/>
      <c r="E36" s="47"/>
      <c r="F36" s="46"/>
    </row>
  </sheetData>
  <mergeCells count="1">
    <mergeCell ref="A1:F1"/>
  </mergeCells>
  <conditionalFormatting sqref="B3:B35">
    <cfRule type="cellIs" dxfId="60" priority="3" operator="equal">
      <formula>0</formula>
    </cfRule>
  </conditionalFormatting>
  <conditionalFormatting sqref="C3:C35 F3:F35">
    <cfRule type="cellIs" dxfId="59" priority="12" operator="lessThan">
      <formula>0</formula>
    </cfRule>
    <cfRule type="cellIs" dxfId="58" priority="13" operator="greaterThan">
      <formula>0</formula>
    </cfRule>
  </conditionalFormatting>
  <conditionalFormatting sqref="E3:E35">
    <cfRule type="cellIs" dxfId="57" priority="1" operator="equal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9EC8-D25C-F345-9348-9B057EF04275}">
  <sheetPr>
    <pageSetUpPr fitToPage="1"/>
  </sheetPr>
  <dimension ref="A1:G161"/>
  <sheetViews>
    <sheetView view="pageLayout" topLeftCell="A42" zoomScaleNormal="80" workbookViewId="0">
      <selection activeCell="D43" sqref="D43"/>
    </sheetView>
  </sheetViews>
  <sheetFormatPr baseColWidth="10" defaultColWidth="73.33203125" defaultRowHeight="32" customHeight="1" x14ac:dyDescent="0.2"/>
  <cols>
    <col min="1" max="1" width="68.83203125" style="149" customWidth="1"/>
    <col min="2" max="2" width="19" style="146" customWidth="1"/>
    <col min="3" max="3" width="27.6640625" style="150" customWidth="1"/>
    <col min="4" max="4" width="22.6640625" style="150" customWidth="1"/>
    <col min="5" max="5" width="3" style="150" hidden="1" customWidth="1"/>
    <col min="6" max="6" width="24.83203125" style="150" customWidth="1"/>
    <col min="7" max="7" width="12.6640625" style="145" customWidth="1"/>
    <col min="8" max="16384" width="73.33203125" style="146"/>
  </cols>
  <sheetData>
    <row r="1" spans="1:7" s="138" customFormat="1" ht="32" customHeight="1" x14ac:dyDescent="0.2">
      <c r="A1" s="138" t="s">
        <v>774</v>
      </c>
      <c r="B1" s="138" t="s">
        <v>775</v>
      </c>
      <c r="C1" s="139" t="s">
        <v>776</v>
      </c>
      <c r="D1" s="139" t="s">
        <v>804</v>
      </c>
      <c r="E1" s="139" t="s">
        <v>805</v>
      </c>
      <c r="F1" s="139" t="s">
        <v>777</v>
      </c>
      <c r="G1" s="140"/>
    </row>
    <row r="2" spans="1:7" ht="32" customHeight="1" x14ac:dyDescent="0.2">
      <c r="A2" s="141" t="s">
        <v>706</v>
      </c>
      <c r="B2" s="142" t="s">
        <v>698</v>
      </c>
      <c r="C2" s="143">
        <v>45.75</v>
      </c>
      <c r="D2" s="144">
        <f>'Master Item List'!S2</f>
        <v>42.75</v>
      </c>
      <c r="E2" s="144">
        <f>'Master Item List'!T2</f>
        <v>44.5</v>
      </c>
      <c r="F2" s="144">
        <f>'Master Item List'!U2</f>
        <v>46</v>
      </c>
    </row>
    <row r="3" spans="1:7" ht="32" customHeight="1" x14ac:dyDescent="0.2">
      <c r="A3" s="141" t="s">
        <v>707</v>
      </c>
      <c r="B3" s="142" t="s">
        <v>699</v>
      </c>
      <c r="C3" s="143">
        <v>23.5</v>
      </c>
      <c r="D3" s="144">
        <f>'Master Item List'!S7</f>
        <v>20.25</v>
      </c>
      <c r="E3" s="144">
        <f>'Master Item List'!T7</f>
        <v>21</v>
      </c>
      <c r="F3" s="144">
        <f>'Master Item List'!U7</f>
        <v>21.75</v>
      </c>
    </row>
    <row r="4" spans="1:7" ht="32" customHeight="1" x14ac:dyDescent="0.2">
      <c r="A4" s="141" t="s">
        <v>708</v>
      </c>
      <c r="B4" s="142" t="s">
        <v>699</v>
      </c>
      <c r="C4" s="143">
        <v>39</v>
      </c>
      <c r="D4" s="144">
        <f>'Master Item List'!S9</f>
        <v>34</v>
      </c>
      <c r="E4" s="144">
        <f>'Master Item List'!T9</f>
        <v>35.25</v>
      </c>
      <c r="F4" s="144">
        <f>'Master Item List'!U9</f>
        <v>36.5</v>
      </c>
    </row>
    <row r="5" spans="1:7" ht="32" customHeight="1" x14ac:dyDescent="0.2">
      <c r="A5" s="141" t="s">
        <v>709</v>
      </c>
      <c r="B5" s="142" t="s">
        <v>699</v>
      </c>
      <c r="C5" s="143">
        <v>47</v>
      </c>
      <c r="D5" s="144">
        <f>'Master Item List'!S8</f>
        <v>42.5</v>
      </c>
      <c r="E5" s="144">
        <f>'Master Item List'!T8</f>
        <v>44</v>
      </c>
      <c r="F5" s="144">
        <f>'Master Item List'!U8</f>
        <v>45.75</v>
      </c>
    </row>
    <row r="6" spans="1:7" ht="32" customHeight="1" x14ac:dyDescent="0.2">
      <c r="A6" s="141" t="s">
        <v>710</v>
      </c>
      <c r="B6" s="142" t="s">
        <v>698</v>
      </c>
      <c r="C6" s="143">
        <v>44.5</v>
      </c>
      <c r="D6" s="144">
        <f>'Master Item List'!S10</f>
        <v>42.75</v>
      </c>
      <c r="E6" s="144">
        <f>'Master Item List'!T10</f>
        <v>44.25</v>
      </c>
      <c r="F6" s="144">
        <f>'Master Item List'!U10</f>
        <v>46</v>
      </c>
    </row>
    <row r="7" spans="1:7" ht="32" customHeight="1" x14ac:dyDescent="0.2">
      <c r="A7" s="141" t="s">
        <v>1001</v>
      </c>
      <c r="B7" s="142" t="s">
        <v>698</v>
      </c>
      <c r="C7" s="143">
        <v>66.75</v>
      </c>
      <c r="D7" s="144">
        <f>'Master Item List'!S15</f>
        <v>69.5</v>
      </c>
      <c r="E7" s="144">
        <f>'Master Item List'!T15</f>
        <v>72.25</v>
      </c>
      <c r="F7" s="144">
        <f>'Master Item List'!U15</f>
        <v>75</v>
      </c>
    </row>
    <row r="8" spans="1:7" ht="32" customHeight="1" x14ac:dyDescent="0.2">
      <c r="A8" s="141" t="s">
        <v>711</v>
      </c>
      <c r="B8" s="142" t="s">
        <v>698</v>
      </c>
      <c r="C8" s="143">
        <v>30.5</v>
      </c>
      <c r="D8" s="144">
        <f>'Master Item List'!S16</f>
        <v>28.25</v>
      </c>
      <c r="E8" s="144">
        <f>'Master Item List'!T16</f>
        <v>29.5</v>
      </c>
      <c r="F8" s="144">
        <f>'Master Item List'!U16</f>
        <v>30.5</v>
      </c>
    </row>
    <row r="9" spans="1:7" ht="32" customHeight="1" x14ac:dyDescent="0.2">
      <c r="A9" s="141" t="s">
        <v>712</v>
      </c>
      <c r="B9" s="142" t="s">
        <v>698</v>
      </c>
      <c r="C9" s="143">
        <v>19</v>
      </c>
      <c r="D9" s="144">
        <f>'Master Item List'!S17</f>
        <v>18.5</v>
      </c>
      <c r="E9" s="144">
        <f>'Master Item List'!T17</f>
        <v>19</v>
      </c>
      <c r="F9" s="144">
        <f>'Master Item List'!U17</f>
        <v>19.75</v>
      </c>
    </row>
    <row r="10" spans="1:7" ht="32" customHeight="1" x14ac:dyDescent="0.2">
      <c r="A10" s="141" t="s">
        <v>713</v>
      </c>
      <c r="B10" s="142" t="s">
        <v>698</v>
      </c>
      <c r="C10" s="143">
        <v>27</v>
      </c>
      <c r="D10" s="144">
        <f>'Master Item List'!S19</f>
        <v>25</v>
      </c>
      <c r="E10" s="144">
        <f>'Master Item List'!T19</f>
        <v>26</v>
      </c>
      <c r="F10" s="144">
        <f>'Master Item List'!U19</f>
        <v>27</v>
      </c>
    </row>
    <row r="11" spans="1:7" ht="32" customHeight="1" x14ac:dyDescent="0.2">
      <c r="A11" s="141" t="s">
        <v>714</v>
      </c>
      <c r="B11" s="142" t="s">
        <v>698</v>
      </c>
      <c r="C11" s="143">
        <v>40.5</v>
      </c>
      <c r="D11" s="144">
        <f>'Master Item List'!S66</f>
        <v>47.75</v>
      </c>
      <c r="E11" s="144">
        <f>'Master Item List'!T66</f>
        <v>49.75</v>
      </c>
      <c r="F11" s="144">
        <f>'Master Item List'!U66</f>
        <v>51.5</v>
      </c>
    </row>
    <row r="12" spans="1:7" ht="32" customHeight="1" x14ac:dyDescent="0.2">
      <c r="A12" s="141" t="s">
        <v>715</v>
      </c>
      <c r="B12" s="142" t="s">
        <v>698</v>
      </c>
      <c r="C12" s="143">
        <v>33</v>
      </c>
      <c r="D12" s="144">
        <f>'Master Item List'!S25</f>
        <v>34.5</v>
      </c>
      <c r="E12" s="144">
        <f>'Master Item List'!T25</f>
        <v>35.75</v>
      </c>
      <c r="F12" s="144">
        <f>'Master Item List'!U25</f>
        <v>37.25</v>
      </c>
    </row>
    <row r="13" spans="1:7" ht="32" customHeight="1" x14ac:dyDescent="0.2">
      <c r="A13" s="141" t="s">
        <v>716</v>
      </c>
      <c r="B13" s="142" t="s">
        <v>698</v>
      </c>
      <c r="C13" s="143">
        <v>29</v>
      </c>
      <c r="D13" s="144">
        <f>'Master Item List'!S28</f>
        <v>33.75</v>
      </c>
      <c r="E13" s="144">
        <f>'Master Item List'!T28</f>
        <v>35</v>
      </c>
      <c r="F13" s="144">
        <f>'Master Item List'!U28</f>
        <v>36.5</v>
      </c>
    </row>
    <row r="14" spans="1:7" ht="32" customHeight="1" x14ac:dyDescent="0.2">
      <c r="A14" s="141" t="s">
        <v>717</v>
      </c>
      <c r="B14" s="142" t="s">
        <v>699</v>
      </c>
      <c r="C14" s="143">
        <v>18</v>
      </c>
      <c r="D14" s="144">
        <f>'Master Item List'!S29</f>
        <v>21.25</v>
      </c>
      <c r="E14" s="144">
        <f>'Master Item List'!T29</f>
        <v>22</v>
      </c>
      <c r="F14" s="144">
        <f>'Master Item List'!U29</f>
        <v>23</v>
      </c>
    </row>
    <row r="15" spans="1:7" ht="32" customHeight="1" x14ac:dyDescent="0.2">
      <c r="A15" s="141" t="s">
        <v>718</v>
      </c>
      <c r="B15" s="142" t="s">
        <v>698</v>
      </c>
      <c r="C15" s="143">
        <v>25.75</v>
      </c>
      <c r="D15" s="144">
        <f>'Master Item List'!S31</f>
        <v>29</v>
      </c>
      <c r="E15" s="144">
        <f>'Master Item List'!T31</f>
        <v>30</v>
      </c>
      <c r="F15" s="144">
        <f>'Master Item List'!U31</f>
        <v>31</v>
      </c>
    </row>
    <row r="16" spans="1:7" ht="32" customHeight="1" x14ac:dyDescent="0.2">
      <c r="A16" s="141" t="s">
        <v>719</v>
      </c>
      <c r="B16" s="142" t="s">
        <v>698</v>
      </c>
      <c r="C16" s="143">
        <v>26</v>
      </c>
      <c r="D16" s="144">
        <f>'Master Item List'!S32</f>
        <v>29</v>
      </c>
      <c r="E16" s="144">
        <f>'Master Item List'!T32</f>
        <v>30</v>
      </c>
      <c r="F16" s="144">
        <f>'Master Item List'!U32</f>
        <v>31</v>
      </c>
    </row>
    <row r="17" spans="1:6" ht="32" customHeight="1" x14ac:dyDescent="0.2">
      <c r="A17" s="141" t="s">
        <v>720</v>
      </c>
      <c r="B17" s="142" t="s">
        <v>700</v>
      </c>
      <c r="C17" s="143">
        <v>35.25</v>
      </c>
      <c r="D17" s="144">
        <f>'Master Item List'!S33</f>
        <v>34.25</v>
      </c>
      <c r="E17" s="144">
        <f>'Master Item List'!T33</f>
        <v>35.5</v>
      </c>
      <c r="F17" s="144">
        <f>'Master Item List'!U33</f>
        <v>36.75</v>
      </c>
    </row>
    <row r="18" spans="1:6" ht="32" customHeight="1" x14ac:dyDescent="0.2">
      <c r="A18" s="141" t="s">
        <v>721</v>
      </c>
      <c r="B18" s="142" t="s">
        <v>698</v>
      </c>
      <c r="C18" s="143">
        <v>33</v>
      </c>
      <c r="D18" s="144">
        <f>'Master Item List'!S34</f>
        <v>36.25</v>
      </c>
      <c r="E18" s="144">
        <f>'Master Item List'!T34</f>
        <v>37.5</v>
      </c>
      <c r="F18" s="144">
        <f>'Master Item List'!U34</f>
        <v>39</v>
      </c>
    </row>
    <row r="19" spans="1:6" ht="32" customHeight="1" x14ac:dyDescent="0.2">
      <c r="A19" s="141" t="s">
        <v>722</v>
      </c>
      <c r="B19" s="142" t="s">
        <v>698</v>
      </c>
      <c r="C19" s="143">
        <v>32</v>
      </c>
      <c r="D19" s="144">
        <f>'Master Item List'!S36</f>
        <v>32.75</v>
      </c>
      <c r="E19" s="144">
        <f>'Master Item List'!T36</f>
        <v>34</v>
      </c>
      <c r="F19" s="144">
        <f>'Master Item List'!U36</f>
        <v>35.25</v>
      </c>
    </row>
    <row r="20" spans="1:6" ht="32" customHeight="1" x14ac:dyDescent="0.2">
      <c r="A20" s="141" t="s">
        <v>723</v>
      </c>
      <c r="B20" s="142" t="s">
        <v>698</v>
      </c>
      <c r="C20" s="143">
        <v>16.5</v>
      </c>
      <c r="D20" s="144">
        <f>'Master Item List'!S38</f>
        <v>18.75</v>
      </c>
      <c r="E20" s="144">
        <f>'Master Item List'!T38</f>
        <v>19.5</v>
      </c>
      <c r="F20" s="144">
        <f>'Master Item List'!U38</f>
        <v>20</v>
      </c>
    </row>
    <row r="21" spans="1:6" ht="32" customHeight="1" x14ac:dyDescent="0.2">
      <c r="A21" s="141" t="s">
        <v>724</v>
      </c>
      <c r="B21" s="142" t="s">
        <v>698</v>
      </c>
      <c r="C21" s="143">
        <v>16.5</v>
      </c>
      <c r="D21" s="144">
        <f>'Master Item List'!S41</f>
        <v>18.5</v>
      </c>
      <c r="E21" s="144">
        <f>'Master Item List'!T41</f>
        <v>19</v>
      </c>
      <c r="F21" s="144">
        <f>'Master Item List'!U41</f>
        <v>19.75</v>
      </c>
    </row>
    <row r="22" spans="1:6" ht="32" customHeight="1" x14ac:dyDescent="0.2">
      <c r="A22" s="141" t="s">
        <v>596</v>
      </c>
      <c r="B22" s="142" t="s">
        <v>698</v>
      </c>
      <c r="C22" s="143">
        <v>14.5</v>
      </c>
      <c r="D22" s="144">
        <f>'Master Item List'!S18</f>
        <v>18.75</v>
      </c>
      <c r="E22" s="144">
        <f>'Master Item List'!T18</f>
        <v>19.5</v>
      </c>
      <c r="F22" s="144">
        <f>'Master Item List'!U18</f>
        <v>20</v>
      </c>
    </row>
    <row r="23" spans="1:6" ht="32" customHeight="1" x14ac:dyDescent="0.2">
      <c r="A23" s="141" t="s">
        <v>725</v>
      </c>
      <c r="B23" s="142" t="s">
        <v>701</v>
      </c>
      <c r="C23" s="143">
        <v>33</v>
      </c>
      <c r="D23" s="144">
        <f>'Master Item List'!S43</f>
        <v>30.75</v>
      </c>
      <c r="E23" s="144">
        <f>'Master Item List'!T43</f>
        <v>31.75</v>
      </c>
      <c r="F23" s="144">
        <f>'Master Item List'!U43</f>
        <v>33</v>
      </c>
    </row>
    <row r="24" spans="1:6" ht="32" customHeight="1" x14ac:dyDescent="0.2">
      <c r="A24" s="141" t="s">
        <v>726</v>
      </c>
      <c r="B24" s="142" t="s">
        <v>699</v>
      </c>
      <c r="C24" s="143">
        <v>16</v>
      </c>
      <c r="D24" s="144">
        <f>'Master Item List'!S46</f>
        <v>14.25</v>
      </c>
      <c r="E24" s="144">
        <f>'Master Item List'!T46</f>
        <v>14.75</v>
      </c>
      <c r="F24" s="144">
        <f>'Master Item List'!U46</f>
        <v>15.5</v>
      </c>
    </row>
    <row r="25" spans="1:6" ht="32" customHeight="1" x14ac:dyDescent="0.2">
      <c r="A25" s="141" t="s">
        <v>727</v>
      </c>
      <c r="B25" s="142" t="s">
        <v>699</v>
      </c>
      <c r="C25" s="143">
        <v>25.75</v>
      </c>
      <c r="D25" s="144">
        <f>'Master Item List'!S61</f>
        <v>26.75</v>
      </c>
      <c r="E25" s="144">
        <f>'Master Item List'!T61</f>
        <v>27.75</v>
      </c>
      <c r="F25" s="144">
        <f>'Master Item List'!U61</f>
        <v>28.75</v>
      </c>
    </row>
    <row r="26" spans="1:6" ht="32" customHeight="1" x14ac:dyDescent="0.2">
      <c r="A26" s="141" t="s">
        <v>728</v>
      </c>
      <c r="B26" s="142" t="s">
        <v>702</v>
      </c>
      <c r="C26" s="143">
        <v>16.5</v>
      </c>
      <c r="D26" s="144"/>
      <c r="E26" s="144"/>
      <c r="F26" s="144"/>
    </row>
    <row r="27" spans="1:6" ht="32" customHeight="1" x14ac:dyDescent="0.2">
      <c r="A27" s="141" t="s">
        <v>729</v>
      </c>
      <c r="B27" s="142" t="s">
        <v>703</v>
      </c>
      <c r="C27" s="143">
        <v>18</v>
      </c>
      <c r="D27" s="144"/>
      <c r="E27" s="144"/>
      <c r="F27" s="144"/>
    </row>
    <row r="28" spans="1:6" ht="32" customHeight="1" x14ac:dyDescent="0.2">
      <c r="A28" s="141" t="s">
        <v>730</v>
      </c>
      <c r="B28" s="142" t="s">
        <v>699</v>
      </c>
      <c r="C28" s="143">
        <v>32.5</v>
      </c>
      <c r="D28" s="144">
        <f>'Master Item List'!S69</f>
        <v>30.25</v>
      </c>
      <c r="E28" s="144">
        <f>'Master Item List'!T69</f>
        <v>31.5</v>
      </c>
      <c r="F28" s="144">
        <f>'Master Item List'!U69</f>
        <v>32.5</v>
      </c>
    </row>
    <row r="29" spans="1:6" ht="32" customHeight="1" x14ac:dyDescent="0.2">
      <c r="A29" s="141" t="s">
        <v>731</v>
      </c>
      <c r="B29" s="142" t="s">
        <v>698</v>
      </c>
      <c r="C29" s="143">
        <v>51.75</v>
      </c>
      <c r="D29" s="144">
        <f>'Master Item List'!S67</f>
        <v>47.25</v>
      </c>
      <c r="E29" s="144">
        <f>'Master Item List'!T67</f>
        <v>49</v>
      </c>
      <c r="F29" s="144">
        <f>'Master Item List'!U67</f>
        <v>51</v>
      </c>
    </row>
    <row r="30" spans="1:6" ht="32" customHeight="1" x14ac:dyDescent="0.2">
      <c r="A30" s="141" t="s">
        <v>732</v>
      </c>
      <c r="B30" s="142" t="s">
        <v>699</v>
      </c>
      <c r="C30" s="143">
        <v>32.5</v>
      </c>
      <c r="D30" s="144">
        <f>'Master Item List'!S74</f>
        <v>30.25</v>
      </c>
      <c r="E30" s="144">
        <f>'Master Item List'!T74</f>
        <v>31.5</v>
      </c>
      <c r="F30" s="144">
        <f>'Master Item List'!U74</f>
        <v>32.5</v>
      </c>
    </row>
    <row r="31" spans="1:6" ht="32" customHeight="1" x14ac:dyDescent="0.2">
      <c r="A31" s="141" t="s">
        <v>733</v>
      </c>
      <c r="B31" s="142" t="s">
        <v>698</v>
      </c>
      <c r="C31" s="143">
        <v>26</v>
      </c>
      <c r="D31" s="144">
        <f>'Master Item List'!S80</f>
        <v>24.25</v>
      </c>
      <c r="E31" s="144">
        <f>'Master Item List'!T80</f>
        <v>25.25</v>
      </c>
      <c r="F31" s="144">
        <f>'Master Item List'!U80</f>
        <v>26.25</v>
      </c>
    </row>
    <row r="32" spans="1:6" ht="32" customHeight="1" x14ac:dyDescent="0.2">
      <c r="A32" s="141" t="s">
        <v>734</v>
      </c>
      <c r="B32" s="142" t="s">
        <v>699</v>
      </c>
      <c r="C32" s="143">
        <v>18</v>
      </c>
      <c r="D32" s="144">
        <f>'Master Item List'!S85</f>
        <v>16.75</v>
      </c>
      <c r="E32" s="144">
        <f>'Master Item List'!T85</f>
        <v>17.5</v>
      </c>
      <c r="F32" s="144">
        <f>'Master Item List'!U85</f>
        <v>18</v>
      </c>
    </row>
    <row r="33" spans="1:6" ht="32" customHeight="1" x14ac:dyDescent="0.2">
      <c r="A33" s="141" t="s">
        <v>735</v>
      </c>
      <c r="B33" s="142" t="s">
        <v>698</v>
      </c>
      <c r="C33" s="143">
        <v>25</v>
      </c>
      <c r="D33" s="144">
        <f>'Master Item List'!S83</f>
        <v>23</v>
      </c>
      <c r="E33" s="144">
        <f>'Master Item List'!T83</f>
        <v>24</v>
      </c>
      <c r="F33" s="144">
        <f>'Master Item List'!U83</f>
        <v>25</v>
      </c>
    </row>
    <row r="34" spans="1:6" ht="32" customHeight="1" x14ac:dyDescent="0.2">
      <c r="A34" s="141" t="s">
        <v>736</v>
      </c>
      <c r="B34" s="142" t="s">
        <v>700</v>
      </c>
      <c r="C34" s="143">
        <v>32</v>
      </c>
      <c r="D34" s="144"/>
      <c r="E34" s="144"/>
      <c r="F34" s="144"/>
    </row>
    <row r="35" spans="1:6" ht="32" customHeight="1" x14ac:dyDescent="0.2">
      <c r="A35" s="141" t="s">
        <v>737</v>
      </c>
      <c r="B35" s="142" t="s">
        <v>699</v>
      </c>
      <c r="C35" s="143">
        <v>31.25</v>
      </c>
      <c r="D35" s="144">
        <f>'Master Item List'!S89</f>
        <v>29</v>
      </c>
      <c r="E35" s="144">
        <f>'Master Item List'!T89</f>
        <v>30.25</v>
      </c>
      <c r="F35" s="144">
        <f>'Master Item List'!U89</f>
        <v>31.25</v>
      </c>
    </row>
    <row r="36" spans="1:6" ht="32" customHeight="1" x14ac:dyDescent="0.2">
      <c r="A36" s="141" t="s">
        <v>738</v>
      </c>
      <c r="B36" s="142" t="s">
        <v>699</v>
      </c>
      <c r="C36" s="143">
        <v>28.5</v>
      </c>
      <c r="D36" s="144">
        <f>'Master Item List'!S93</f>
        <v>27</v>
      </c>
      <c r="E36" s="144">
        <f>'Master Item List'!T93</f>
        <v>28</v>
      </c>
      <c r="F36" s="144">
        <f>'Master Item List'!U93</f>
        <v>29.25</v>
      </c>
    </row>
    <row r="37" spans="1:6" ht="32" customHeight="1" x14ac:dyDescent="0.2">
      <c r="A37" s="141" t="s">
        <v>739</v>
      </c>
      <c r="B37" s="142" t="s">
        <v>699</v>
      </c>
      <c r="C37" s="143">
        <v>28.5</v>
      </c>
      <c r="D37" s="144">
        <f>'Master Item List'!S92</f>
        <v>28.5</v>
      </c>
      <c r="E37" s="144">
        <f>'Master Item List'!T92</f>
        <v>29.75</v>
      </c>
      <c r="F37" s="144">
        <f>'Master Item List'!U92</f>
        <v>30.75</v>
      </c>
    </row>
    <row r="38" spans="1:6" ht="32" customHeight="1" x14ac:dyDescent="0.2">
      <c r="A38" s="141" t="s">
        <v>740</v>
      </c>
      <c r="B38" s="142" t="s">
        <v>699</v>
      </c>
      <c r="C38" s="143">
        <v>43</v>
      </c>
      <c r="D38" s="144">
        <f>'Master Item List'!S99</f>
        <v>41.75</v>
      </c>
      <c r="E38" s="144">
        <f>'Master Item List'!T99</f>
        <v>43.5</v>
      </c>
      <c r="F38" s="144">
        <f>'Master Item List'!U99</f>
        <v>45</v>
      </c>
    </row>
    <row r="39" spans="1:6" ht="32" customHeight="1" x14ac:dyDescent="0.2">
      <c r="A39" s="141" t="s">
        <v>741</v>
      </c>
      <c r="B39" s="142" t="s">
        <v>699</v>
      </c>
      <c r="C39" s="143">
        <v>42.5</v>
      </c>
      <c r="D39" s="144">
        <f>'Master Item List'!S98</f>
        <v>41.75</v>
      </c>
      <c r="E39" s="144">
        <f>'Master Item List'!T98</f>
        <v>43.5</v>
      </c>
      <c r="F39" s="144">
        <f>'Master Item List'!U98</f>
        <v>45</v>
      </c>
    </row>
    <row r="40" spans="1:6" ht="32" customHeight="1" x14ac:dyDescent="0.2">
      <c r="A40" s="141" t="s">
        <v>742</v>
      </c>
      <c r="B40" s="142" t="s">
        <v>699</v>
      </c>
      <c r="C40" s="143">
        <v>42.5</v>
      </c>
      <c r="D40" s="144">
        <f>'Combo Pricing'!K23</f>
        <v>43.5</v>
      </c>
      <c r="E40" s="144">
        <f>'Combo Pricing'!L23</f>
        <v>45.25</v>
      </c>
      <c r="F40" s="144">
        <f>'Combo Pricing'!M23</f>
        <v>46.75</v>
      </c>
    </row>
    <row r="41" spans="1:6" ht="32" customHeight="1" x14ac:dyDescent="0.2">
      <c r="A41" s="141" t="s">
        <v>743</v>
      </c>
      <c r="B41" s="142" t="s">
        <v>699</v>
      </c>
      <c r="C41" s="143">
        <v>42.5</v>
      </c>
      <c r="D41" s="144">
        <f>'Master Item List'!S101</f>
        <v>41</v>
      </c>
      <c r="E41" s="144">
        <f>'Master Item List'!T101</f>
        <v>42.5</v>
      </c>
      <c r="F41" s="144">
        <f>'Master Item List'!U101</f>
        <v>44</v>
      </c>
    </row>
    <row r="42" spans="1:6" ht="32" customHeight="1" x14ac:dyDescent="0.2">
      <c r="A42" s="141" t="s">
        <v>744</v>
      </c>
      <c r="B42" s="142" t="s">
        <v>699</v>
      </c>
      <c r="C42" s="143">
        <v>42.5</v>
      </c>
      <c r="D42" s="144">
        <f>'Master Item List'!S100</f>
        <v>41.75</v>
      </c>
      <c r="E42" s="144">
        <f>'Master Item List'!T100</f>
        <v>43.5</v>
      </c>
      <c r="F42" s="144">
        <f>'Master Item List'!U100</f>
        <v>45</v>
      </c>
    </row>
    <row r="43" spans="1:6" ht="32" customHeight="1" x14ac:dyDescent="0.2">
      <c r="A43" s="141" t="s">
        <v>745</v>
      </c>
      <c r="B43" s="142" t="s">
        <v>699</v>
      </c>
      <c r="C43" s="143">
        <v>40</v>
      </c>
      <c r="D43" s="144">
        <f>'Master Item List'!S102</f>
        <v>46.5</v>
      </c>
      <c r="E43" s="144">
        <f>'Master Item List'!T102</f>
        <v>48.25</v>
      </c>
      <c r="F43" s="144">
        <f>'Master Item List'!U102</f>
        <v>50.25</v>
      </c>
    </row>
    <row r="44" spans="1:6" ht="32" customHeight="1" x14ac:dyDescent="0.2">
      <c r="A44" s="141" t="s">
        <v>746</v>
      </c>
      <c r="B44" s="142" t="s">
        <v>704</v>
      </c>
      <c r="C44" s="143">
        <v>29.5</v>
      </c>
      <c r="D44" s="144">
        <f>'Master Item List'!S104</f>
        <v>28.5</v>
      </c>
      <c r="E44" s="144">
        <f>'Master Item List'!T104</f>
        <v>29.5</v>
      </c>
      <c r="F44" s="144">
        <f>'Master Item List'!U104</f>
        <v>30.75</v>
      </c>
    </row>
    <row r="45" spans="1:6" ht="32" customHeight="1" x14ac:dyDescent="0.2">
      <c r="A45" s="141" t="s">
        <v>747</v>
      </c>
      <c r="B45" s="142" t="s">
        <v>698</v>
      </c>
      <c r="C45" s="143">
        <v>24.75</v>
      </c>
      <c r="D45" s="144">
        <f>'Master Item List'!S108</f>
        <v>22.75</v>
      </c>
      <c r="E45" s="144">
        <f>'Master Item List'!T108</f>
        <v>23.5</v>
      </c>
      <c r="F45" s="144">
        <f>'Master Item List'!U108</f>
        <v>24.5</v>
      </c>
    </row>
    <row r="46" spans="1:6" ht="32" customHeight="1" x14ac:dyDescent="0.2">
      <c r="A46" s="141" t="s">
        <v>748</v>
      </c>
      <c r="B46" s="142" t="s">
        <v>698</v>
      </c>
      <c r="C46" s="143">
        <v>25.5</v>
      </c>
      <c r="D46" s="144">
        <f>'Master Item List'!S113</f>
        <v>23.5</v>
      </c>
      <c r="E46" s="144">
        <f>'Master Item List'!T113</f>
        <v>24.25</v>
      </c>
      <c r="F46" s="144">
        <f>'Master Item List'!U113</f>
        <v>25.25</v>
      </c>
    </row>
    <row r="47" spans="1:6" ht="32" customHeight="1" x14ac:dyDescent="0.2">
      <c r="A47" s="141" t="s">
        <v>749</v>
      </c>
      <c r="B47" s="142" t="s">
        <v>698</v>
      </c>
      <c r="C47" s="143">
        <v>24</v>
      </c>
      <c r="D47" s="144">
        <f>'Master Item List'!S110</f>
        <v>20.5</v>
      </c>
      <c r="E47" s="144">
        <f>'Master Item List'!T110</f>
        <v>21.25</v>
      </c>
      <c r="F47" s="144">
        <f>'Master Item List'!U110</f>
        <v>22.25</v>
      </c>
    </row>
    <row r="48" spans="1:6" ht="32" customHeight="1" x14ac:dyDescent="0.2">
      <c r="A48" s="141" t="s">
        <v>750</v>
      </c>
      <c r="B48" s="142" t="s">
        <v>698</v>
      </c>
      <c r="C48" s="143">
        <v>29.5</v>
      </c>
      <c r="D48" s="144">
        <f>'Master Item List'!S109</f>
        <v>27.5</v>
      </c>
      <c r="E48" s="144">
        <f>'Master Item List'!T109</f>
        <v>28.75</v>
      </c>
      <c r="F48" s="144">
        <f>'Master Item List'!U109</f>
        <v>29.75</v>
      </c>
    </row>
    <row r="49" spans="1:6" ht="32" customHeight="1" x14ac:dyDescent="0.2">
      <c r="A49" s="141" t="s">
        <v>751</v>
      </c>
      <c r="B49" s="142" t="s">
        <v>698</v>
      </c>
      <c r="C49" s="143">
        <v>29.5</v>
      </c>
      <c r="D49" s="144"/>
      <c r="E49" s="144"/>
      <c r="F49" s="144"/>
    </row>
    <row r="50" spans="1:6" ht="32" customHeight="1" x14ac:dyDescent="0.2">
      <c r="A50" s="141" t="s">
        <v>752</v>
      </c>
      <c r="B50" s="142" t="s">
        <v>698</v>
      </c>
      <c r="C50" s="143">
        <v>34.5</v>
      </c>
      <c r="D50" s="144">
        <f>'Master Item List'!S125</f>
        <v>33.25</v>
      </c>
      <c r="E50" s="144">
        <f>'Master Item List'!T125</f>
        <v>34.5</v>
      </c>
      <c r="F50" s="144">
        <f>'Master Item List'!U125</f>
        <v>35.75</v>
      </c>
    </row>
    <row r="51" spans="1:6" ht="32" customHeight="1" x14ac:dyDescent="0.2">
      <c r="A51" s="141" t="s">
        <v>753</v>
      </c>
      <c r="B51" s="142" t="s">
        <v>702</v>
      </c>
      <c r="C51" s="143">
        <v>12</v>
      </c>
      <c r="D51" s="144">
        <f>'Master Item List'!S128</f>
        <v>12.25</v>
      </c>
      <c r="E51" s="144">
        <f>'Master Item List'!T128</f>
        <v>12.75</v>
      </c>
      <c r="F51" s="144">
        <f>'Master Item List'!U128</f>
        <v>13.25</v>
      </c>
    </row>
    <row r="52" spans="1:6" ht="32" customHeight="1" x14ac:dyDescent="0.2">
      <c r="A52" s="141" t="s">
        <v>754</v>
      </c>
      <c r="B52" s="142" t="s">
        <v>755</v>
      </c>
      <c r="C52" s="143">
        <v>23</v>
      </c>
      <c r="D52" s="144">
        <f>'Master Item List'!S127</f>
        <v>22</v>
      </c>
      <c r="E52" s="144">
        <f>'Master Item List'!T127</f>
        <v>22.75</v>
      </c>
      <c r="F52" s="144">
        <f>'Master Item List'!U127</f>
        <v>23.75</v>
      </c>
    </row>
    <row r="53" spans="1:6" ht="32" customHeight="1" x14ac:dyDescent="0.2">
      <c r="A53" s="141" t="s">
        <v>756</v>
      </c>
      <c r="B53" s="142" t="s">
        <v>699</v>
      </c>
      <c r="C53" s="143">
        <v>32.75</v>
      </c>
      <c r="D53" s="144">
        <f>'Master Item List'!S20</f>
        <v>30.25</v>
      </c>
      <c r="E53" s="144">
        <f>'Master Item List'!T20</f>
        <v>31.5</v>
      </c>
      <c r="F53" s="144">
        <f>'Master Item List'!U20</f>
        <v>32.5</v>
      </c>
    </row>
    <row r="54" spans="1:6" ht="32" customHeight="1" x14ac:dyDescent="0.2">
      <c r="A54" s="141" t="s">
        <v>757</v>
      </c>
      <c r="B54" s="142" t="s">
        <v>698</v>
      </c>
      <c r="C54" s="143">
        <v>23</v>
      </c>
      <c r="D54" s="144">
        <f>'Master Item List'!S136</f>
        <v>21</v>
      </c>
      <c r="E54" s="144">
        <f>'Master Item List'!T136</f>
        <v>22</v>
      </c>
      <c r="F54" s="144">
        <f>'Master Item List'!U136</f>
        <v>22.75</v>
      </c>
    </row>
    <row r="55" spans="1:6" ht="32" customHeight="1" x14ac:dyDescent="0.2">
      <c r="A55" s="141" t="s">
        <v>758</v>
      </c>
      <c r="B55" s="142" t="s">
        <v>698</v>
      </c>
      <c r="C55" s="143">
        <v>25</v>
      </c>
      <c r="D55" s="144">
        <f>'Master Item List'!S132</f>
        <v>23.25</v>
      </c>
      <c r="E55" s="144">
        <f>'Master Item List'!T132</f>
        <v>24.25</v>
      </c>
      <c r="F55" s="144">
        <f>'Master Item List'!U132</f>
        <v>25</v>
      </c>
    </row>
    <row r="56" spans="1:6" ht="32" customHeight="1" x14ac:dyDescent="0.2">
      <c r="A56" s="141" t="s">
        <v>759</v>
      </c>
      <c r="B56" s="142" t="s">
        <v>698</v>
      </c>
      <c r="C56" s="143">
        <v>23.5</v>
      </c>
      <c r="D56" s="144">
        <f>'Master Item List'!S134</f>
        <v>21</v>
      </c>
      <c r="E56" s="144">
        <f>'Master Item List'!T134</f>
        <v>21.75</v>
      </c>
      <c r="F56" s="144">
        <f>'Master Item List'!U134</f>
        <v>22.5</v>
      </c>
    </row>
    <row r="57" spans="1:6" ht="32" customHeight="1" x14ac:dyDescent="0.2">
      <c r="A57" s="141" t="s">
        <v>760</v>
      </c>
      <c r="B57" s="142" t="s">
        <v>699</v>
      </c>
      <c r="C57" s="143">
        <v>26.5</v>
      </c>
      <c r="D57" s="144">
        <f>'Master Item List'!S138</f>
        <v>25.25</v>
      </c>
      <c r="E57" s="144">
        <f>'Master Item List'!T138</f>
        <v>26.25</v>
      </c>
      <c r="F57" s="144">
        <f>'Master Item List'!U138</f>
        <v>27.25</v>
      </c>
    </row>
    <row r="58" spans="1:6" ht="32" customHeight="1" x14ac:dyDescent="0.2">
      <c r="A58" s="141" t="s">
        <v>761</v>
      </c>
      <c r="B58" s="142" t="s">
        <v>699</v>
      </c>
      <c r="C58" s="143">
        <v>23</v>
      </c>
      <c r="D58" s="144">
        <f>'Master Item List'!S140</f>
        <v>22</v>
      </c>
      <c r="E58" s="144">
        <f>'Master Item List'!T140</f>
        <v>23</v>
      </c>
      <c r="F58" s="144">
        <f>'Master Item List'!U140</f>
        <v>23.75</v>
      </c>
    </row>
    <row r="59" spans="1:6" ht="32" customHeight="1" x14ac:dyDescent="0.2">
      <c r="A59" s="141" t="s">
        <v>762</v>
      </c>
      <c r="B59" s="142" t="s">
        <v>698</v>
      </c>
      <c r="C59" s="143">
        <v>38.5</v>
      </c>
      <c r="D59" s="144">
        <f>'Master Item List'!S142</f>
        <v>39.5</v>
      </c>
      <c r="E59" s="144">
        <f>'Master Item List'!T142</f>
        <v>41</v>
      </c>
      <c r="F59" s="144">
        <f>'Master Item List'!U142</f>
        <v>42.5</v>
      </c>
    </row>
    <row r="60" spans="1:6" ht="32" customHeight="1" x14ac:dyDescent="0.2">
      <c r="A60" s="141" t="s">
        <v>763</v>
      </c>
      <c r="B60" s="142" t="s">
        <v>702</v>
      </c>
      <c r="C60" s="143">
        <v>12</v>
      </c>
      <c r="D60" s="144">
        <f>'Master Item List'!S147</f>
        <v>23</v>
      </c>
      <c r="E60" s="144">
        <f>'Master Item List'!T147</f>
        <v>23.75</v>
      </c>
      <c r="F60" s="144">
        <f>'Master Item List'!U147</f>
        <v>24.75</v>
      </c>
    </row>
    <row r="61" spans="1:6" ht="32" customHeight="1" x14ac:dyDescent="0.2">
      <c r="A61" s="141" t="s">
        <v>764</v>
      </c>
      <c r="B61" s="142" t="s">
        <v>698</v>
      </c>
      <c r="C61" s="143">
        <v>34.5</v>
      </c>
      <c r="D61" s="144">
        <f>'Master Item List'!S144</f>
        <v>71.75</v>
      </c>
      <c r="E61" s="144">
        <f>'Master Item List'!T144</f>
        <v>74.5</v>
      </c>
      <c r="F61" s="144">
        <f>'Master Item List'!U144</f>
        <v>77.25</v>
      </c>
    </row>
    <row r="62" spans="1:6" ht="32" customHeight="1" x14ac:dyDescent="0.2">
      <c r="A62" s="141" t="s">
        <v>597</v>
      </c>
      <c r="B62" s="147" t="s">
        <v>705</v>
      </c>
      <c r="C62" s="143">
        <v>21.5</v>
      </c>
      <c r="D62" s="148">
        <f>'Master Item List'!S154</f>
        <v>20.25</v>
      </c>
      <c r="E62" s="148">
        <f>'Master Item List'!T154</f>
        <v>21</v>
      </c>
      <c r="F62" s="148">
        <f>'Master Item List'!U154</f>
        <v>21.75</v>
      </c>
    </row>
    <row r="63" spans="1:6" ht="32" customHeight="1" x14ac:dyDescent="0.2">
      <c r="A63" s="141" t="s">
        <v>599</v>
      </c>
      <c r="B63" s="147" t="s">
        <v>705</v>
      </c>
      <c r="C63" s="143">
        <v>28.25</v>
      </c>
      <c r="D63" s="148">
        <f>'Combo Pricing'!K2</f>
        <v>26.25</v>
      </c>
      <c r="E63" s="148">
        <f>'Combo Pricing'!L2</f>
        <v>27.25</v>
      </c>
      <c r="F63" s="148">
        <f>'Combo Pricing'!M2</f>
        <v>28.25</v>
      </c>
    </row>
    <row r="64" spans="1:6" ht="32" customHeight="1" x14ac:dyDescent="0.2">
      <c r="A64" s="141" t="s">
        <v>600</v>
      </c>
      <c r="B64" s="147" t="s">
        <v>601</v>
      </c>
      <c r="C64" s="143">
        <v>28</v>
      </c>
      <c r="D64" s="148">
        <f>'Combo Pricing'!K5</f>
        <v>29.5</v>
      </c>
      <c r="E64" s="148">
        <f>'Combo Pricing'!L5</f>
        <v>30.5</v>
      </c>
      <c r="F64" s="148">
        <f>'Combo Pricing'!M5</f>
        <v>31.75</v>
      </c>
    </row>
    <row r="65" spans="1:6" ht="32" customHeight="1" x14ac:dyDescent="0.2">
      <c r="A65" s="141" t="s">
        <v>602</v>
      </c>
      <c r="B65" s="147" t="s">
        <v>603</v>
      </c>
      <c r="C65" s="143">
        <v>29.5</v>
      </c>
      <c r="D65" s="148">
        <f>'Master Item List'!S153</f>
        <v>29.5</v>
      </c>
      <c r="E65" s="148">
        <f>'Master Item List'!T153</f>
        <v>30.75</v>
      </c>
      <c r="F65" s="148">
        <f>'Master Item List'!U153</f>
        <v>31.75</v>
      </c>
    </row>
    <row r="66" spans="1:6" ht="32" customHeight="1" x14ac:dyDescent="0.2">
      <c r="A66" s="141" t="s">
        <v>604</v>
      </c>
      <c r="B66" s="147" t="s">
        <v>603</v>
      </c>
      <c r="C66" s="143">
        <v>33.5</v>
      </c>
      <c r="D66" s="148">
        <f>'Master Item List'!S151</f>
        <v>31.25</v>
      </c>
      <c r="E66" s="148">
        <f>'Master Item List'!T151</f>
        <v>32.5</v>
      </c>
      <c r="F66" s="148">
        <f>'Master Item List'!U151</f>
        <v>33.75</v>
      </c>
    </row>
    <row r="67" spans="1:6" ht="32" customHeight="1" x14ac:dyDescent="0.2">
      <c r="A67" s="141" t="s">
        <v>604</v>
      </c>
      <c r="B67" s="147" t="s">
        <v>605</v>
      </c>
      <c r="C67" s="143">
        <v>26.5</v>
      </c>
      <c r="D67" s="148">
        <f>'Master Item List'!S6</f>
        <v>25</v>
      </c>
      <c r="E67" s="148">
        <f>'Master Item List'!T6</f>
        <v>25.75</v>
      </c>
      <c r="F67" s="148">
        <f>'Master Item List'!U6</f>
        <v>26.75</v>
      </c>
    </row>
    <row r="68" spans="1:6" ht="32" customHeight="1" x14ac:dyDescent="0.2">
      <c r="A68" s="141" t="s">
        <v>606</v>
      </c>
      <c r="B68" s="147" t="s">
        <v>605</v>
      </c>
      <c r="C68" s="143">
        <v>25</v>
      </c>
      <c r="D68" s="148">
        <f>'Master Item List'!S3</f>
        <v>23.25</v>
      </c>
      <c r="E68" s="148">
        <f>'Master Item List'!T3</f>
        <v>24</v>
      </c>
      <c r="F68" s="148">
        <f>'Master Item List'!U3</f>
        <v>25</v>
      </c>
    </row>
    <row r="69" spans="1:6" ht="32" customHeight="1" x14ac:dyDescent="0.2">
      <c r="A69" s="141" t="s">
        <v>606</v>
      </c>
      <c r="B69" s="147" t="s">
        <v>607</v>
      </c>
      <c r="C69" s="143">
        <v>12.5</v>
      </c>
      <c r="D69" s="148"/>
      <c r="E69" s="148"/>
      <c r="F69" s="148"/>
    </row>
    <row r="70" spans="1:6" ht="32" customHeight="1" x14ac:dyDescent="0.2">
      <c r="A70" s="141" t="s">
        <v>608</v>
      </c>
      <c r="B70" s="147" t="s">
        <v>609</v>
      </c>
      <c r="C70" s="143">
        <v>33</v>
      </c>
      <c r="D70" s="148">
        <f>'Master Item List'!S4</f>
        <v>32</v>
      </c>
      <c r="E70" s="148">
        <f>'Master Item List'!T4</f>
        <v>33.25</v>
      </c>
      <c r="F70" s="148">
        <f>'Master Item List'!U4</f>
        <v>34.5</v>
      </c>
    </row>
    <row r="71" spans="1:6" ht="32" customHeight="1" x14ac:dyDescent="0.2">
      <c r="A71" s="141" t="s">
        <v>610</v>
      </c>
      <c r="B71" s="147" t="s">
        <v>609</v>
      </c>
      <c r="C71" s="143">
        <v>37</v>
      </c>
      <c r="D71" s="148">
        <f>'Master Item List'!S5</f>
        <v>34.75</v>
      </c>
      <c r="E71" s="148">
        <f>'Master Item List'!T5</f>
        <v>36.25</v>
      </c>
      <c r="F71" s="148">
        <f>'Master Item List'!U5</f>
        <v>37.5</v>
      </c>
    </row>
    <row r="72" spans="1:6" ht="32" customHeight="1" x14ac:dyDescent="0.2">
      <c r="A72" s="141" t="s">
        <v>611</v>
      </c>
      <c r="B72" s="147" t="s">
        <v>705</v>
      </c>
      <c r="C72" s="143">
        <v>25.5</v>
      </c>
      <c r="D72" s="148">
        <f>'Combo Pricing'!K4</f>
        <v>23.25</v>
      </c>
      <c r="E72" s="148">
        <f>'Combo Pricing'!L4</f>
        <v>24</v>
      </c>
      <c r="F72" s="148">
        <f>'Combo Pricing'!M4</f>
        <v>25</v>
      </c>
    </row>
    <row r="73" spans="1:6" ht="32" customHeight="1" x14ac:dyDescent="0.2">
      <c r="A73" s="141" t="s">
        <v>612</v>
      </c>
      <c r="B73" s="147" t="s">
        <v>705</v>
      </c>
      <c r="C73" s="143">
        <v>25</v>
      </c>
      <c r="D73" s="148">
        <f>'Combo Pricing'!K6</f>
        <v>23.5</v>
      </c>
      <c r="E73" s="148">
        <f>'Combo Pricing'!L6</f>
        <v>24.25</v>
      </c>
      <c r="F73" s="148">
        <f>'Combo Pricing'!M6</f>
        <v>25</v>
      </c>
    </row>
    <row r="74" spans="1:6" ht="32" customHeight="1" x14ac:dyDescent="0.2">
      <c r="A74" s="141" t="s">
        <v>613</v>
      </c>
      <c r="B74" s="147" t="s">
        <v>705</v>
      </c>
      <c r="C74" s="143">
        <v>40.5</v>
      </c>
      <c r="D74" s="148">
        <f>'Master Item List'!S155</f>
        <v>32.25</v>
      </c>
      <c r="E74" s="148">
        <f>'Master Item List'!T155</f>
        <v>33.5</v>
      </c>
      <c r="F74" s="148">
        <f>'Master Item List'!U155</f>
        <v>34.75</v>
      </c>
    </row>
    <row r="75" spans="1:6" ht="32" customHeight="1" x14ac:dyDescent="0.2">
      <c r="A75" s="141" t="s">
        <v>614</v>
      </c>
      <c r="B75" s="147" t="s">
        <v>705</v>
      </c>
      <c r="C75" s="143">
        <v>36.5</v>
      </c>
      <c r="D75" s="148">
        <f>'Master Item List'!S162</f>
        <v>36</v>
      </c>
      <c r="E75" s="148">
        <f>'Master Item List'!T162</f>
        <v>37.25</v>
      </c>
      <c r="F75" s="148">
        <f>'Master Item List'!U162</f>
        <v>38.75</v>
      </c>
    </row>
    <row r="76" spans="1:6" ht="32" customHeight="1" x14ac:dyDescent="0.2">
      <c r="A76" s="141" t="s">
        <v>615</v>
      </c>
      <c r="B76" s="147" t="s">
        <v>705</v>
      </c>
      <c r="C76" s="143">
        <v>28</v>
      </c>
      <c r="D76" s="148">
        <f>'Master Item List'!S163</f>
        <v>28.75</v>
      </c>
      <c r="E76" s="148">
        <f>'Master Item List'!T163</f>
        <v>29.75</v>
      </c>
      <c r="F76" s="148">
        <f>'Master Item List'!U163</f>
        <v>30.75</v>
      </c>
    </row>
    <row r="77" spans="1:6" ht="32" customHeight="1" x14ac:dyDescent="0.2">
      <c r="A77" s="141" t="s">
        <v>616</v>
      </c>
      <c r="B77" s="147" t="s">
        <v>705</v>
      </c>
      <c r="C77" s="143">
        <v>43</v>
      </c>
      <c r="D77" s="148">
        <f>D76+15</f>
        <v>43.75</v>
      </c>
      <c r="E77" s="148"/>
      <c r="F77" s="148">
        <f>F76+15</f>
        <v>45.75</v>
      </c>
    </row>
    <row r="78" spans="1:6" ht="32" customHeight="1" x14ac:dyDescent="0.2">
      <c r="A78" s="141" t="s">
        <v>617</v>
      </c>
      <c r="B78" s="147" t="s">
        <v>705</v>
      </c>
      <c r="C78" s="143">
        <v>28.5</v>
      </c>
      <c r="D78" s="148">
        <f>'Combo Pricing'!K7</f>
        <v>29.5</v>
      </c>
      <c r="E78" s="148">
        <f>'Combo Pricing'!L7</f>
        <v>30.75</v>
      </c>
      <c r="F78" s="148">
        <f>'Combo Pricing'!M7</f>
        <v>31.75</v>
      </c>
    </row>
    <row r="79" spans="1:6" ht="32" customHeight="1" x14ac:dyDescent="0.2">
      <c r="A79" s="141" t="s">
        <v>618</v>
      </c>
      <c r="B79" s="147" t="s">
        <v>705</v>
      </c>
      <c r="C79" s="143">
        <v>43.5</v>
      </c>
      <c r="D79" s="148">
        <f>D78+15</f>
        <v>44.5</v>
      </c>
      <c r="E79" s="148"/>
      <c r="F79" s="148">
        <f>F78+15</f>
        <v>46.75</v>
      </c>
    </row>
    <row r="80" spans="1:6" ht="32" customHeight="1" x14ac:dyDescent="0.2">
      <c r="A80" s="141" t="s">
        <v>619</v>
      </c>
      <c r="B80" s="147" t="s">
        <v>620</v>
      </c>
      <c r="C80" s="143">
        <v>31</v>
      </c>
      <c r="D80" s="148">
        <f>'Combo Pricing'!K9</f>
        <v>30.25</v>
      </c>
      <c r="E80" s="148">
        <f>'Combo Pricing'!L9</f>
        <v>31.25</v>
      </c>
      <c r="F80" s="148">
        <f>'Combo Pricing'!M9</f>
        <v>32.5</v>
      </c>
    </row>
    <row r="81" spans="1:6" ht="32" customHeight="1" x14ac:dyDescent="0.2">
      <c r="A81" s="141" t="s">
        <v>621</v>
      </c>
      <c r="B81" s="147" t="s">
        <v>607</v>
      </c>
      <c r="C81" s="143">
        <v>20</v>
      </c>
      <c r="D81" s="148">
        <f>'Master Item List'!S21</f>
        <v>19</v>
      </c>
      <c r="E81" s="148">
        <f>'Master Item List'!T21</f>
        <v>19.75</v>
      </c>
      <c r="F81" s="148">
        <f>'Master Item List'!U21</f>
        <v>20.5</v>
      </c>
    </row>
    <row r="82" spans="1:6" ht="32" customHeight="1" x14ac:dyDescent="0.2">
      <c r="A82" s="141" t="s">
        <v>621</v>
      </c>
      <c r="B82" s="147" t="s">
        <v>620</v>
      </c>
      <c r="C82" s="143">
        <v>28</v>
      </c>
      <c r="D82" s="148">
        <f>'Master Item List'!S166</f>
        <v>27.5</v>
      </c>
      <c r="E82" s="148">
        <f>'Master Item List'!T166</f>
        <v>28.5</v>
      </c>
      <c r="F82" s="148">
        <f>'Master Item List'!U166</f>
        <v>29.75</v>
      </c>
    </row>
    <row r="83" spans="1:6" ht="32" customHeight="1" x14ac:dyDescent="0.2">
      <c r="A83" s="141" t="s">
        <v>622</v>
      </c>
      <c r="B83" s="147" t="s">
        <v>603</v>
      </c>
      <c r="C83" s="143">
        <v>32.5</v>
      </c>
      <c r="D83" s="148">
        <f>'Master Item List'!S157</f>
        <v>33.5</v>
      </c>
      <c r="E83" s="148">
        <f>'Master Item List'!T157</f>
        <v>34.75</v>
      </c>
      <c r="F83" s="148">
        <f>'Master Item List'!U157</f>
        <v>36</v>
      </c>
    </row>
    <row r="84" spans="1:6" ht="32" customHeight="1" x14ac:dyDescent="0.2">
      <c r="A84" s="141" t="s">
        <v>622</v>
      </c>
      <c r="B84" s="147" t="s">
        <v>705</v>
      </c>
      <c r="C84" s="143">
        <v>21.5</v>
      </c>
      <c r="D84" s="148">
        <f>'Master Item List'!S158</f>
        <v>21.5</v>
      </c>
      <c r="E84" s="148">
        <f>'Master Item List'!T158</f>
        <v>22.5</v>
      </c>
      <c r="F84" s="148">
        <f>'Master Item List'!U158</f>
        <v>23.25</v>
      </c>
    </row>
    <row r="85" spans="1:6" ht="32" customHeight="1" x14ac:dyDescent="0.2">
      <c r="A85" s="141" t="s">
        <v>623</v>
      </c>
      <c r="B85" s="147" t="s">
        <v>705</v>
      </c>
      <c r="C85" s="143">
        <v>27.5</v>
      </c>
      <c r="D85" s="148">
        <f>'Combo Pricing'!K12</f>
        <v>27</v>
      </c>
      <c r="E85" s="148">
        <f>'Combo Pricing'!L12</f>
        <v>28</v>
      </c>
      <c r="F85" s="148">
        <f>'Combo Pricing'!M12</f>
        <v>28.75</v>
      </c>
    </row>
    <row r="86" spans="1:6" ht="32" customHeight="1" x14ac:dyDescent="0.2">
      <c r="A86" s="141" t="s">
        <v>624</v>
      </c>
      <c r="B86" s="147" t="s">
        <v>705</v>
      </c>
      <c r="C86" s="143">
        <v>36.5</v>
      </c>
      <c r="D86" s="148">
        <f>D84+15</f>
        <v>36.5</v>
      </c>
      <c r="E86" s="148"/>
      <c r="F86" s="148">
        <f>F84+15</f>
        <v>38.25</v>
      </c>
    </row>
    <row r="87" spans="1:6" ht="32" customHeight="1" x14ac:dyDescent="0.2">
      <c r="A87" s="141" t="s">
        <v>625</v>
      </c>
      <c r="B87" s="147" t="s">
        <v>705</v>
      </c>
      <c r="C87" s="143">
        <v>20</v>
      </c>
      <c r="D87" s="148">
        <f>'Master Item List'!S172</f>
        <v>20.5</v>
      </c>
      <c r="E87" s="148">
        <f>'Master Item List'!T172</f>
        <v>21.25</v>
      </c>
      <c r="F87" s="148">
        <f>'Master Item List'!U172</f>
        <v>22</v>
      </c>
    </row>
    <row r="88" spans="1:6" ht="32" customHeight="1" x14ac:dyDescent="0.2">
      <c r="A88" s="141" t="s">
        <v>626</v>
      </c>
      <c r="B88" s="147" t="s">
        <v>705</v>
      </c>
      <c r="C88" s="143">
        <v>35</v>
      </c>
      <c r="D88" s="148">
        <f>D87+15</f>
        <v>35.5</v>
      </c>
      <c r="E88" s="148"/>
      <c r="F88" s="148">
        <f>F87+15</f>
        <v>37</v>
      </c>
    </row>
    <row r="89" spans="1:6" ht="32" customHeight="1" x14ac:dyDescent="0.2">
      <c r="A89" s="141" t="s">
        <v>627</v>
      </c>
      <c r="B89" s="147" t="s">
        <v>705</v>
      </c>
      <c r="C89" s="143">
        <v>28.5</v>
      </c>
      <c r="D89" s="148">
        <f>'Combo Pricing'!K10</f>
        <v>27.25</v>
      </c>
      <c r="E89" s="148">
        <f>'Combo Pricing'!L10</f>
        <v>28.25</v>
      </c>
      <c r="F89" s="148">
        <f>'Combo Pricing'!M10</f>
        <v>29.25</v>
      </c>
    </row>
    <row r="90" spans="1:6" ht="32" customHeight="1" x14ac:dyDescent="0.2">
      <c r="A90" s="141" t="s">
        <v>628</v>
      </c>
      <c r="B90" s="147" t="s">
        <v>705</v>
      </c>
      <c r="C90" s="143">
        <v>43.5</v>
      </c>
      <c r="D90" s="148">
        <f>D89+15</f>
        <v>42.25</v>
      </c>
      <c r="E90" s="148"/>
      <c r="F90" s="148">
        <f>F89+15</f>
        <v>44.25</v>
      </c>
    </row>
    <row r="91" spans="1:6" ht="32" customHeight="1" x14ac:dyDescent="0.2">
      <c r="A91" s="141" t="s">
        <v>629</v>
      </c>
      <c r="B91" s="147" t="s">
        <v>705</v>
      </c>
      <c r="C91" s="143">
        <v>24.5</v>
      </c>
      <c r="D91" s="148">
        <f>'Combo Pricing'!K11</f>
        <v>24</v>
      </c>
      <c r="E91" s="148">
        <f>'Combo Pricing'!L11</f>
        <v>24.75</v>
      </c>
      <c r="F91" s="148">
        <f>'Combo Pricing'!M11</f>
        <v>25.75</v>
      </c>
    </row>
    <row r="92" spans="1:6" ht="32" customHeight="1" x14ac:dyDescent="0.2">
      <c r="A92" s="141" t="s">
        <v>630</v>
      </c>
      <c r="B92" s="147" t="s">
        <v>705</v>
      </c>
      <c r="C92" s="143">
        <v>39.5</v>
      </c>
      <c r="D92" s="148">
        <f>D91+15</f>
        <v>39</v>
      </c>
      <c r="E92" s="148"/>
      <c r="F92" s="148">
        <f>F91+15</f>
        <v>40.75</v>
      </c>
    </row>
    <row r="93" spans="1:6" ht="32" customHeight="1" x14ac:dyDescent="0.2">
      <c r="A93" s="141" t="s">
        <v>631</v>
      </c>
      <c r="B93" s="147" t="s">
        <v>705</v>
      </c>
      <c r="C93" s="143">
        <v>27</v>
      </c>
      <c r="D93" s="148">
        <f>'Master Item List'!S174</f>
        <v>26</v>
      </c>
      <c r="E93" s="148">
        <f>'Master Item List'!T174</f>
        <v>27</v>
      </c>
      <c r="F93" s="148">
        <f>'Master Item List'!U174</f>
        <v>28</v>
      </c>
    </row>
    <row r="94" spans="1:6" ht="32" customHeight="1" x14ac:dyDescent="0.2">
      <c r="A94" s="141" t="s">
        <v>632</v>
      </c>
      <c r="B94" s="147" t="s">
        <v>705</v>
      </c>
      <c r="C94" s="143">
        <v>42</v>
      </c>
      <c r="D94" s="148">
        <f>D93+15</f>
        <v>41</v>
      </c>
      <c r="E94" s="148"/>
      <c r="F94" s="148">
        <f>F93+15</f>
        <v>43</v>
      </c>
    </row>
    <row r="95" spans="1:6" ht="32" customHeight="1" x14ac:dyDescent="0.2">
      <c r="A95" s="141" t="s">
        <v>633</v>
      </c>
      <c r="B95" s="147" t="s">
        <v>705</v>
      </c>
      <c r="C95" s="143">
        <v>23.5</v>
      </c>
      <c r="D95" s="148">
        <f>'Master Item List'!S176</f>
        <v>21.75</v>
      </c>
      <c r="E95" s="148">
        <f>'Master Item List'!T176</f>
        <v>22.5</v>
      </c>
      <c r="F95" s="148">
        <f>'Master Item List'!U176</f>
        <v>23.5</v>
      </c>
    </row>
    <row r="96" spans="1:6" ht="32" customHeight="1" x14ac:dyDescent="0.2">
      <c r="A96" s="141" t="s">
        <v>634</v>
      </c>
      <c r="B96" s="147" t="s">
        <v>705</v>
      </c>
      <c r="C96" s="143">
        <v>38.5</v>
      </c>
      <c r="D96" s="148">
        <f>D95+15</f>
        <v>36.75</v>
      </c>
      <c r="E96" s="148"/>
      <c r="F96" s="148">
        <f>F95+15</f>
        <v>38.5</v>
      </c>
    </row>
    <row r="97" spans="1:6" ht="32" customHeight="1" x14ac:dyDescent="0.2">
      <c r="A97" s="141" t="s">
        <v>635</v>
      </c>
      <c r="B97" s="147" t="s">
        <v>705</v>
      </c>
      <c r="C97" s="143">
        <v>21</v>
      </c>
      <c r="D97" s="148">
        <f>'Master Item List'!S180</f>
        <v>17</v>
      </c>
      <c r="E97" s="148">
        <f>'Master Item List'!T180</f>
        <v>17.5</v>
      </c>
      <c r="F97" s="148">
        <f>'Master Item List'!U180</f>
        <v>18.25</v>
      </c>
    </row>
    <row r="98" spans="1:6" ht="32" customHeight="1" x14ac:dyDescent="0.2">
      <c r="A98" s="141" t="s">
        <v>636</v>
      </c>
      <c r="B98" s="147" t="s">
        <v>705</v>
      </c>
      <c r="C98" s="143">
        <v>36</v>
      </c>
      <c r="D98" s="148">
        <f>D97+15</f>
        <v>32</v>
      </c>
      <c r="E98" s="148"/>
      <c r="F98" s="148">
        <f>F97+15</f>
        <v>33.25</v>
      </c>
    </row>
    <row r="99" spans="1:6" ht="32" customHeight="1" x14ac:dyDescent="0.2">
      <c r="A99" s="141" t="s">
        <v>637</v>
      </c>
      <c r="B99" s="147" t="s">
        <v>638</v>
      </c>
      <c r="C99" s="143">
        <v>31.5</v>
      </c>
      <c r="D99" s="148">
        <f>'Combo Pricing'!K16</f>
        <v>27.5</v>
      </c>
      <c r="E99" s="148">
        <f>'Combo Pricing'!L16</f>
        <v>28.5</v>
      </c>
      <c r="F99" s="148">
        <f>'Combo Pricing'!M16</f>
        <v>29.5</v>
      </c>
    </row>
    <row r="100" spans="1:6" ht="32" customHeight="1" x14ac:dyDescent="0.2">
      <c r="A100" s="141" t="s">
        <v>639</v>
      </c>
      <c r="B100" s="147" t="s">
        <v>705</v>
      </c>
      <c r="C100" s="143">
        <v>118</v>
      </c>
      <c r="D100" s="148">
        <f>'Master Item List'!S182</f>
        <v>116.75</v>
      </c>
      <c r="E100" s="148">
        <f>'Master Item List'!T182</f>
        <v>121.25</v>
      </c>
      <c r="F100" s="148">
        <f>'Master Item List'!U182</f>
        <v>125.75</v>
      </c>
    </row>
    <row r="101" spans="1:6" ht="32" customHeight="1" x14ac:dyDescent="0.2">
      <c r="A101" s="141" t="s">
        <v>641</v>
      </c>
      <c r="B101" s="147" t="s">
        <v>607</v>
      </c>
      <c r="C101" s="143">
        <v>18.75</v>
      </c>
      <c r="D101" s="148">
        <f>'Master Item List'!S51</f>
        <v>18.5</v>
      </c>
      <c r="E101" s="148">
        <f>'Master Item List'!T51</f>
        <v>19.25</v>
      </c>
      <c r="F101" s="148">
        <f>'Master Item List'!U51</f>
        <v>20</v>
      </c>
    </row>
    <row r="102" spans="1:6" ht="32" customHeight="1" x14ac:dyDescent="0.2">
      <c r="A102" s="141" t="s">
        <v>642</v>
      </c>
      <c r="B102" s="147" t="s">
        <v>643</v>
      </c>
      <c r="C102" s="143">
        <v>35</v>
      </c>
      <c r="D102" s="148">
        <f>'Master Item List'!S184</f>
        <v>34.25</v>
      </c>
      <c r="E102" s="148">
        <f>'Master Item List'!T184</f>
        <v>35.75</v>
      </c>
      <c r="F102" s="148">
        <f>'Master Item List'!U184</f>
        <v>37</v>
      </c>
    </row>
    <row r="103" spans="1:6" ht="32" customHeight="1" x14ac:dyDescent="0.2">
      <c r="A103" s="141" t="s">
        <v>642</v>
      </c>
      <c r="B103" s="147" t="s">
        <v>607</v>
      </c>
      <c r="C103" s="143">
        <v>22</v>
      </c>
      <c r="D103" s="148">
        <f>'Master Item List'!S54</f>
        <v>21.75</v>
      </c>
      <c r="E103" s="148">
        <f>'Master Item List'!T54</f>
        <v>22.5</v>
      </c>
      <c r="F103" s="148">
        <f>'Master Item List'!U54</f>
        <v>23.5</v>
      </c>
    </row>
    <row r="104" spans="1:6" ht="32" customHeight="1" x14ac:dyDescent="0.2">
      <c r="A104" s="141" t="s">
        <v>644</v>
      </c>
      <c r="B104" s="147" t="s">
        <v>643</v>
      </c>
      <c r="C104" s="143">
        <v>59.75</v>
      </c>
      <c r="D104" s="148">
        <f>'Master Item List'!S185</f>
        <v>42</v>
      </c>
      <c r="E104" s="148">
        <f>'Master Item List'!T185</f>
        <v>43.5</v>
      </c>
      <c r="F104" s="148">
        <f>'Master Item List'!U185</f>
        <v>45.25</v>
      </c>
    </row>
    <row r="105" spans="1:6" ht="32" customHeight="1" x14ac:dyDescent="0.2">
      <c r="A105" s="141" t="s">
        <v>645</v>
      </c>
      <c r="B105" s="147" t="s">
        <v>705</v>
      </c>
      <c r="C105" s="143">
        <v>33</v>
      </c>
      <c r="D105" s="148">
        <f>'Combo Pricing'!K17</f>
        <v>32</v>
      </c>
      <c r="E105" s="148">
        <f>'Combo Pricing'!L17</f>
        <v>33</v>
      </c>
      <c r="F105" s="148">
        <f>'Combo Pricing'!M17</f>
        <v>34.25</v>
      </c>
    </row>
    <row r="106" spans="1:6" ht="32" customHeight="1" x14ac:dyDescent="0.2">
      <c r="A106" s="141" t="s">
        <v>646</v>
      </c>
      <c r="B106" s="147" t="s">
        <v>705</v>
      </c>
      <c r="C106" s="143">
        <v>44</v>
      </c>
      <c r="D106" s="148">
        <f>'Master Item List'!S189</f>
        <v>41</v>
      </c>
      <c r="E106" s="148">
        <f>'Master Item List'!T189</f>
        <v>42.5</v>
      </c>
      <c r="F106" s="148">
        <f>'Master Item List'!U189</f>
        <v>44</v>
      </c>
    </row>
    <row r="107" spans="1:6" ht="32" customHeight="1" x14ac:dyDescent="0.2">
      <c r="A107" s="141" t="s">
        <v>647</v>
      </c>
      <c r="B107" s="147" t="s">
        <v>607</v>
      </c>
      <c r="C107" s="143">
        <v>18.5</v>
      </c>
      <c r="D107" s="148">
        <f>'Master Item List'!S57</f>
        <v>19.25</v>
      </c>
      <c r="E107" s="148">
        <f>'Master Item List'!T57</f>
        <v>20</v>
      </c>
      <c r="F107" s="148">
        <f>'Master Item List'!U57</f>
        <v>20.75</v>
      </c>
    </row>
    <row r="108" spans="1:6" ht="32" customHeight="1" x14ac:dyDescent="0.2">
      <c r="A108" s="141" t="s">
        <v>647</v>
      </c>
      <c r="B108" s="147" t="s">
        <v>620</v>
      </c>
      <c r="C108" s="143">
        <v>29.5</v>
      </c>
      <c r="D108" s="148">
        <f>'Master Item List'!S190</f>
        <v>28.5</v>
      </c>
      <c r="E108" s="148">
        <f>'Master Item List'!T190</f>
        <v>29.5</v>
      </c>
      <c r="F108" s="148">
        <f>'Master Item List'!U190</f>
        <v>30.75</v>
      </c>
    </row>
    <row r="109" spans="1:6" ht="32" customHeight="1" x14ac:dyDescent="0.2">
      <c r="A109" s="141" t="s">
        <v>648</v>
      </c>
      <c r="B109" s="147" t="s">
        <v>705</v>
      </c>
      <c r="C109" s="143">
        <v>29.5</v>
      </c>
      <c r="D109" s="148">
        <f>'Master Item List'!S191</f>
        <v>27.75</v>
      </c>
      <c r="E109" s="148">
        <f>'Master Item List'!T191</f>
        <v>28.75</v>
      </c>
      <c r="F109" s="148">
        <f>'Master Item List'!U191</f>
        <v>30</v>
      </c>
    </row>
    <row r="110" spans="1:6" ht="32" customHeight="1" x14ac:dyDescent="0.2">
      <c r="A110" s="141" t="s">
        <v>649</v>
      </c>
      <c r="B110" s="147" t="s">
        <v>705</v>
      </c>
      <c r="C110" s="143">
        <v>44.5</v>
      </c>
      <c r="D110" s="148">
        <f>D109+15</f>
        <v>42.75</v>
      </c>
      <c r="E110" s="148"/>
      <c r="F110" s="148">
        <f>F109+15</f>
        <v>45</v>
      </c>
    </row>
    <row r="111" spans="1:6" ht="32" customHeight="1" x14ac:dyDescent="0.2">
      <c r="A111" s="141" t="s">
        <v>650</v>
      </c>
      <c r="B111" s="147" t="s">
        <v>607</v>
      </c>
      <c r="C111" s="143">
        <v>28</v>
      </c>
      <c r="D111" s="148">
        <f>'Master Item List'!S63</f>
        <v>36.75</v>
      </c>
      <c r="E111" s="148">
        <f>'Master Item List'!T63</f>
        <v>38</v>
      </c>
      <c r="F111" s="148">
        <f>'Master Item List'!U63</f>
        <v>39.5</v>
      </c>
    </row>
    <row r="112" spans="1:6" ht="32" customHeight="1" x14ac:dyDescent="0.2">
      <c r="A112" s="141" t="s">
        <v>651</v>
      </c>
      <c r="B112" s="147" t="s">
        <v>705</v>
      </c>
      <c r="C112" s="143">
        <v>32.5</v>
      </c>
      <c r="D112" s="148">
        <f>'Master Item List'!S193</f>
        <v>30.25</v>
      </c>
      <c r="E112" s="148">
        <f>'Master Item List'!T193</f>
        <v>31.5</v>
      </c>
      <c r="F112" s="148">
        <f>'Master Item List'!U193</f>
        <v>32.5</v>
      </c>
    </row>
    <row r="113" spans="1:6" ht="32" customHeight="1" x14ac:dyDescent="0.2">
      <c r="A113" s="141" t="s">
        <v>652</v>
      </c>
      <c r="B113" s="147" t="s">
        <v>705</v>
      </c>
      <c r="C113" s="143" t="s">
        <v>640</v>
      </c>
      <c r="D113" s="148">
        <f>'Master Item List'!S194</f>
        <v>87</v>
      </c>
      <c r="E113" s="148">
        <f>'Master Item List'!T194</f>
        <v>90.25</v>
      </c>
      <c r="F113" s="148">
        <f>'Master Item List'!U194</f>
        <v>93.75</v>
      </c>
    </row>
    <row r="114" spans="1:6" ht="32" customHeight="1" x14ac:dyDescent="0.2">
      <c r="A114" s="141" t="s">
        <v>654</v>
      </c>
      <c r="B114" s="147" t="s">
        <v>705</v>
      </c>
      <c r="C114" s="143">
        <v>33.5</v>
      </c>
      <c r="D114" s="148">
        <f>'Master Item List'!S195</f>
        <v>35</v>
      </c>
      <c r="E114" s="148">
        <f>'Master Item List'!T195</f>
        <v>36.25</v>
      </c>
      <c r="F114" s="148">
        <f>'Master Item List'!U195</f>
        <v>37.75</v>
      </c>
    </row>
    <row r="115" spans="1:6" ht="32" customHeight="1" x14ac:dyDescent="0.2">
      <c r="A115" s="141" t="s">
        <v>654</v>
      </c>
      <c r="B115" s="147" t="s">
        <v>607</v>
      </c>
      <c r="C115" s="143">
        <v>28</v>
      </c>
      <c r="D115" s="148"/>
      <c r="E115" s="148"/>
      <c r="F115" s="148"/>
    </row>
    <row r="116" spans="1:6" ht="32" customHeight="1" x14ac:dyDescent="0.2">
      <c r="A116" s="141" t="s">
        <v>655</v>
      </c>
      <c r="B116" s="147" t="s">
        <v>656</v>
      </c>
      <c r="C116" s="143">
        <v>26.75</v>
      </c>
      <c r="D116" s="148">
        <f>'Master Item List'!S196</f>
        <v>34.25</v>
      </c>
      <c r="E116" s="148">
        <f>'Master Item List'!T196</f>
        <v>35.5</v>
      </c>
      <c r="F116" s="148">
        <f>'Master Item List'!U196</f>
        <v>36.75</v>
      </c>
    </row>
    <row r="117" spans="1:6" ht="32" customHeight="1" x14ac:dyDescent="0.2">
      <c r="A117" s="141" t="s">
        <v>655</v>
      </c>
      <c r="B117" s="147" t="s">
        <v>607</v>
      </c>
      <c r="C117" s="143">
        <v>15.75</v>
      </c>
      <c r="D117" s="148">
        <f>'Master Item List'!S87</f>
        <v>17.25</v>
      </c>
      <c r="E117" s="148">
        <f>'Master Item List'!T87</f>
        <v>17.75</v>
      </c>
      <c r="F117" s="148">
        <f>'Master Item List'!U87</f>
        <v>18.5</v>
      </c>
    </row>
    <row r="118" spans="1:6" ht="32" customHeight="1" x14ac:dyDescent="0.2">
      <c r="A118" s="141" t="s">
        <v>657</v>
      </c>
      <c r="B118" s="147" t="s">
        <v>658</v>
      </c>
      <c r="C118" s="143" t="s">
        <v>640</v>
      </c>
      <c r="D118" s="148">
        <f>'Master Item List'!S161</f>
        <v>37.75</v>
      </c>
      <c r="E118" s="148">
        <f>'Master Item List'!T161</f>
        <v>39.25</v>
      </c>
      <c r="F118" s="148">
        <f>'Master Item List'!U161</f>
        <v>40.75</v>
      </c>
    </row>
    <row r="119" spans="1:6" ht="32" customHeight="1" x14ac:dyDescent="0.2">
      <c r="A119" s="141" t="s">
        <v>659</v>
      </c>
      <c r="B119" s="147" t="s">
        <v>598</v>
      </c>
      <c r="C119" s="143">
        <v>28.5</v>
      </c>
      <c r="D119" s="148">
        <f>'Master Item List'!S197</f>
        <v>26.25</v>
      </c>
      <c r="E119" s="148">
        <f>'Master Item List'!T197</f>
        <v>27.25</v>
      </c>
      <c r="F119" s="148">
        <f>'Master Item List'!U197</f>
        <v>28.25</v>
      </c>
    </row>
    <row r="120" spans="1:6" ht="32" customHeight="1" x14ac:dyDescent="0.2">
      <c r="A120" s="141" t="s">
        <v>660</v>
      </c>
      <c r="B120" s="147" t="s">
        <v>603</v>
      </c>
      <c r="C120" s="143">
        <v>41.5</v>
      </c>
      <c r="D120" s="148">
        <f>'Master Item List'!S198</f>
        <v>43.5</v>
      </c>
      <c r="E120" s="148">
        <f>'Master Item List'!T198</f>
        <v>45</v>
      </c>
      <c r="F120" s="148">
        <f>'Master Item List'!U198</f>
        <v>46.75</v>
      </c>
    </row>
    <row r="121" spans="1:6" ht="32" customHeight="1" x14ac:dyDescent="0.2">
      <c r="A121" s="141" t="s">
        <v>660</v>
      </c>
      <c r="B121" s="147" t="s">
        <v>598</v>
      </c>
      <c r="C121" s="143">
        <v>28.75</v>
      </c>
      <c r="D121" s="148">
        <f>'Master Item List'!S199</f>
        <v>27.75</v>
      </c>
      <c r="E121" s="148">
        <f>'Master Item List'!T199</f>
        <v>29</v>
      </c>
      <c r="F121" s="148">
        <f>'Master Item List'!U199</f>
        <v>30</v>
      </c>
    </row>
    <row r="122" spans="1:6" ht="32" customHeight="1" x14ac:dyDescent="0.2">
      <c r="A122" s="141" t="s">
        <v>661</v>
      </c>
      <c r="B122" s="147" t="s">
        <v>601</v>
      </c>
      <c r="C122" s="143">
        <v>36.5</v>
      </c>
      <c r="D122" s="148">
        <f>'Combo Pricing'!K21</f>
        <v>33.25</v>
      </c>
      <c r="E122" s="148">
        <f>'Combo Pricing'!L21</f>
        <v>34.5</v>
      </c>
      <c r="F122" s="148">
        <f>'Combo Pricing'!M21</f>
        <v>35.75</v>
      </c>
    </row>
    <row r="123" spans="1:6" ht="32" customHeight="1" x14ac:dyDescent="0.2">
      <c r="A123" s="141" t="s">
        <v>662</v>
      </c>
      <c r="B123" s="147" t="s">
        <v>598</v>
      </c>
      <c r="C123" s="143">
        <v>31</v>
      </c>
      <c r="D123" s="148">
        <f>'Master Item List'!S200</f>
        <v>33.25</v>
      </c>
      <c r="E123" s="148">
        <f>'Master Item List'!T200</f>
        <v>34.5</v>
      </c>
      <c r="F123" s="148">
        <f>'Master Item List'!U200</f>
        <v>35.75</v>
      </c>
    </row>
    <row r="124" spans="1:6" ht="32" customHeight="1" x14ac:dyDescent="0.2">
      <c r="A124" s="141" t="s">
        <v>663</v>
      </c>
      <c r="B124" s="147" t="s">
        <v>607</v>
      </c>
      <c r="C124" s="143">
        <v>28.5</v>
      </c>
      <c r="D124" s="148">
        <f>'Master Item List'!S105</f>
        <v>23.25</v>
      </c>
      <c r="E124" s="148">
        <f>'Master Item List'!T105</f>
        <v>24.25</v>
      </c>
      <c r="F124" s="148">
        <f>'Master Item List'!U105</f>
        <v>25</v>
      </c>
    </row>
    <row r="125" spans="1:6" ht="32" customHeight="1" x14ac:dyDescent="0.2">
      <c r="A125" s="141" t="s">
        <v>663</v>
      </c>
      <c r="B125" s="147" t="s">
        <v>638</v>
      </c>
      <c r="C125" s="143">
        <v>39.75</v>
      </c>
      <c r="D125" s="148">
        <f>'Master Item List'!S202</f>
        <v>33.75</v>
      </c>
      <c r="E125" s="148">
        <f>'Master Item List'!T202</f>
        <v>35</v>
      </c>
      <c r="F125" s="148">
        <f>'Master Item List'!U202</f>
        <v>36.25</v>
      </c>
    </row>
    <row r="126" spans="1:6" ht="32" customHeight="1" x14ac:dyDescent="0.2">
      <c r="A126" s="141" t="s">
        <v>664</v>
      </c>
      <c r="B126" s="147" t="s">
        <v>598</v>
      </c>
      <c r="C126" s="143">
        <v>25</v>
      </c>
      <c r="D126" s="148">
        <f>'Master Item List'!S203</f>
        <v>22.5</v>
      </c>
      <c r="E126" s="148">
        <f>'Master Item List'!T203</f>
        <v>23.25</v>
      </c>
      <c r="F126" s="148">
        <f>'Master Item List'!U203</f>
        <v>24.25</v>
      </c>
    </row>
    <row r="127" spans="1:6" ht="32" customHeight="1" x14ac:dyDescent="0.2">
      <c r="A127" s="141" t="s">
        <v>665</v>
      </c>
      <c r="B127" s="147" t="s">
        <v>598</v>
      </c>
      <c r="C127" s="143">
        <v>40</v>
      </c>
      <c r="D127" s="148">
        <f>D126+15</f>
        <v>37.5</v>
      </c>
      <c r="E127" s="148"/>
      <c r="F127" s="148">
        <f>F126+15</f>
        <v>39.25</v>
      </c>
    </row>
    <row r="128" spans="1:6" ht="32" customHeight="1" x14ac:dyDescent="0.2">
      <c r="A128" s="141" t="s">
        <v>666</v>
      </c>
      <c r="B128" s="147" t="s">
        <v>598</v>
      </c>
      <c r="C128" s="143">
        <v>25.5</v>
      </c>
      <c r="D128" s="148">
        <f>'Master Item List'!S169</f>
        <v>23.5</v>
      </c>
      <c r="E128" s="148">
        <f>'Master Item List'!T169</f>
        <v>24.25</v>
      </c>
      <c r="F128" s="148">
        <f>'Master Item List'!U169</f>
        <v>25.25</v>
      </c>
    </row>
    <row r="129" spans="1:6" ht="32" customHeight="1" x14ac:dyDescent="0.2">
      <c r="A129" s="141" t="s">
        <v>667</v>
      </c>
      <c r="B129" s="147" t="s">
        <v>598</v>
      </c>
      <c r="C129" s="143">
        <v>40.5</v>
      </c>
      <c r="D129" s="148">
        <f>D128+15</f>
        <v>38.5</v>
      </c>
      <c r="E129" s="148"/>
      <c r="F129" s="148">
        <f>F128+15</f>
        <v>40.25</v>
      </c>
    </row>
    <row r="130" spans="1:6" ht="32" customHeight="1" x14ac:dyDescent="0.2">
      <c r="A130" s="141" t="s">
        <v>666</v>
      </c>
      <c r="B130" s="147" t="s">
        <v>603</v>
      </c>
      <c r="C130" s="143">
        <v>39.5</v>
      </c>
      <c r="D130" s="148">
        <f>'Master Item List'!S170</f>
        <v>36</v>
      </c>
      <c r="E130" s="148">
        <f>'Master Item List'!T170</f>
        <v>37.25</v>
      </c>
      <c r="F130" s="148">
        <f>'Master Item List'!U170</f>
        <v>38.75</v>
      </c>
    </row>
    <row r="131" spans="1:6" ht="32" customHeight="1" x14ac:dyDescent="0.2">
      <c r="A131" s="141" t="s">
        <v>668</v>
      </c>
      <c r="B131" s="147" t="s">
        <v>598</v>
      </c>
      <c r="C131" s="143">
        <v>23</v>
      </c>
      <c r="D131" s="148">
        <f>'Master Item List'!S206</f>
        <v>21</v>
      </c>
      <c r="E131" s="148">
        <f>'Master Item List'!T206</f>
        <v>21.75</v>
      </c>
      <c r="F131" s="148">
        <f>'Master Item List'!U206</f>
        <v>22.5</v>
      </c>
    </row>
    <row r="132" spans="1:6" ht="32" customHeight="1" x14ac:dyDescent="0.2">
      <c r="A132" s="141" t="s">
        <v>669</v>
      </c>
      <c r="B132" s="147" t="s">
        <v>598</v>
      </c>
      <c r="C132" s="143">
        <v>38</v>
      </c>
      <c r="D132" s="148">
        <f>D131+15</f>
        <v>36</v>
      </c>
      <c r="E132" s="148"/>
      <c r="F132" s="148">
        <f>F131+15</f>
        <v>37.5</v>
      </c>
    </row>
    <row r="133" spans="1:6" ht="32" customHeight="1" x14ac:dyDescent="0.2">
      <c r="A133" s="141" t="s">
        <v>670</v>
      </c>
      <c r="B133" s="147" t="s">
        <v>598</v>
      </c>
      <c r="C133" s="143">
        <v>23</v>
      </c>
      <c r="D133" s="148">
        <f>'Master Item List'!S206</f>
        <v>21</v>
      </c>
      <c r="E133" s="148">
        <f>'Master Item List'!T206</f>
        <v>21.75</v>
      </c>
      <c r="F133" s="148">
        <f>'Master Item List'!U206</f>
        <v>22.5</v>
      </c>
    </row>
    <row r="134" spans="1:6" ht="32" customHeight="1" x14ac:dyDescent="0.2">
      <c r="A134" s="141" t="s">
        <v>671</v>
      </c>
      <c r="B134" s="147" t="s">
        <v>598</v>
      </c>
      <c r="C134" s="143">
        <v>38</v>
      </c>
      <c r="D134" s="148">
        <f>D133+15</f>
        <v>36</v>
      </c>
      <c r="E134" s="148"/>
      <c r="F134" s="148">
        <f>F133+15</f>
        <v>37.5</v>
      </c>
    </row>
    <row r="135" spans="1:6" ht="32" customHeight="1" x14ac:dyDescent="0.2">
      <c r="A135" s="141" t="s">
        <v>672</v>
      </c>
      <c r="B135" s="147" t="s">
        <v>607</v>
      </c>
      <c r="C135" s="143">
        <v>23.5</v>
      </c>
      <c r="D135" s="148">
        <f>'Master Item List'!S130</f>
        <v>23.5</v>
      </c>
      <c r="E135" s="148">
        <f>'Master Item List'!T130</f>
        <v>24.5</v>
      </c>
      <c r="F135" s="148">
        <f>'Master Item List'!U130</f>
        <v>25.5</v>
      </c>
    </row>
    <row r="136" spans="1:6" ht="32" customHeight="1" x14ac:dyDescent="0.2">
      <c r="A136" s="141" t="s">
        <v>673</v>
      </c>
      <c r="B136" s="147" t="s">
        <v>598</v>
      </c>
      <c r="C136" s="143">
        <v>29.75</v>
      </c>
      <c r="D136" s="148">
        <f>'Master Item List'!S207</f>
        <v>28.5</v>
      </c>
      <c r="E136" s="148">
        <f>'Master Item List'!T207</f>
        <v>29.75</v>
      </c>
      <c r="F136" s="148">
        <f>'Master Item List'!U207</f>
        <v>30.75</v>
      </c>
    </row>
    <row r="137" spans="1:6" ht="32" customHeight="1" x14ac:dyDescent="0.2">
      <c r="A137" s="141" t="s">
        <v>674</v>
      </c>
      <c r="B137" s="147" t="s">
        <v>598</v>
      </c>
      <c r="C137" s="143">
        <v>43</v>
      </c>
      <c r="D137" s="148">
        <f>'Master Item List'!S209</f>
        <v>42.25</v>
      </c>
      <c r="E137" s="148">
        <f>'Master Item List'!T209</f>
        <v>43.75</v>
      </c>
      <c r="F137" s="148">
        <f>'Master Item List'!U209</f>
        <v>45.5</v>
      </c>
    </row>
    <row r="138" spans="1:6" ht="32" customHeight="1" x14ac:dyDescent="0.2">
      <c r="A138" s="141" t="s">
        <v>675</v>
      </c>
      <c r="B138" s="147" t="s">
        <v>598</v>
      </c>
      <c r="C138" s="143">
        <v>58</v>
      </c>
      <c r="D138" s="148">
        <f>D137+15</f>
        <v>57.25</v>
      </c>
      <c r="E138" s="148" t="s">
        <v>595</v>
      </c>
      <c r="F138" s="148">
        <f>F137+15</f>
        <v>60.5</v>
      </c>
    </row>
    <row r="139" spans="1:6" ht="32" customHeight="1" x14ac:dyDescent="0.2">
      <c r="A139" s="141" t="s">
        <v>676</v>
      </c>
      <c r="B139" s="147" t="s">
        <v>598</v>
      </c>
      <c r="C139" s="143">
        <v>21</v>
      </c>
      <c r="D139" s="148">
        <f>'Master Item List'!S213</f>
        <v>16.25</v>
      </c>
      <c r="E139" s="148">
        <f>'Master Item List'!T213</f>
        <v>17</v>
      </c>
      <c r="F139" s="148">
        <f>'Master Item List'!U213</f>
        <v>17.5</v>
      </c>
    </row>
    <row r="140" spans="1:6" ht="32" customHeight="1" x14ac:dyDescent="0.2">
      <c r="A140" s="141" t="s">
        <v>677</v>
      </c>
      <c r="B140" s="147" t="s">
        <v>598</v>
      </c>
      <c r="C140" s="143">
        <v>36</v>
      </c>
      <c r="D140" s="148">
        <f>D139+15</f>
        <v>31.25</v>
      </c>
      <c r="E140" s="148"/>
      <c r="F140" s="148">
        <f>F139+15</f>
        <v>32.5</v>
      </c>
    </row>
    <row r="141" spans="1:6" ht="32" customHeight="1" x14ac:dyDescent="0.2">
      <c r="A141" s="141" t="s">
        <v>678</v>
      </c>
      <c r="B141" s="147" t="s">
        <v>598</v>
      </c>
      <c r="C141" s="143">
        <v>27.5</v>
      </c>
      <c r="D141" s="148">
        <f>'Master Item List'!S215</f>
        <v>19.5</v>
      </c>
      <c r="E141" s="148">
        <f>'Master Item List'!T215</f>
        <v>20.25</v>
      </c>
      <c r="F141" s="148">
        <f>'Master Item List'!U215</f>
        <v>21</v>
      </c>
    </row>
    <row r="142" spans="1:6" ht="32" customHeight="1" x14ac:dyDescent="0.2">
      <c r="A142" s="141" t="s">
        <v>679</v>
      </c>
      <c r="B142" s="147" t="s">
        <v>598</v>
      </c>
      <c r="C142" s="143">
        <v>42.5</v>
      </c>
      <c r="D142" s="148">
        <f>D141+15</f>
        <v>34.5</v>
      </c>
      <c r="E142" s="148"/>
      <c r="F142" s="148">
        <f>F141+15</f>
        <v>36</v>
      </c>
    </row>
    <row r="143" spans="1:6" ht="32" customHeight="1" x14ac:dyDescent="0.2">
      <c r="A143" s="141" t="s">
        <v>680</v>
      </c>
      <c r="B143" s="147" t="s">
        <v>658</v>
      </c>
      <c r="C143" s="143">
        <v>28</v>
      </c>
      <c r="D143" s="148">
        <f>'Master Item List'!S217</f>
        <v>26</v>
      </c>
      <c r="E143" s="148">
        <f>'Master Item List'!T217</f>
        <v>27</v>
      </c>
      <c r="F143" s="148">
        <f>'Master Item List'!U217</f>
        <v>28</v>
      </c>
    </row>
    <row r="144" spans="1:6" ht="32" customHeight="1" x14ac:dyDescent="0.2">
      <c r="A144" s="141" t="s">
        <v>681</v>
      </c>
      <c r="B144" s="147" t="s">
        <v>598</v>
      </c>
      <c r="C144" s="143">
        <v>27.5</v>
      </c>
      <c r="D144" s="148">
        <f>'Master Item List'!S187</f>
        <v>25</v>
      </c>
      <c r="E144" s="148">
        <f>'Master Item List'!T187</f>
        <v>26</v>
      </c>
      <c r="F144" s="148">
        <f>'Master Item List'!U187</f>
        <v>27</v>
      </c>
    </row>
    <row r="145" spans="1:6" ht="32" customHeight="1" x14ac:dyDescent="0.2">
      <c r="A145" s="141" t="s">
        <v>682</v>
      </c>
      <c r="B145" s="147" t="s">
        <v>598</v>
      </c>
      <c r="C145" s="143">
        <v>42.5</v>
      </c>
      <c r="D145" s="148">
        <f>D144+15</f>
        <v>40</v>
      </c>
      <c r="E145" s="148"/>
      <c r="F145" s="148">
        <f>F144+15</f>
        <v>42</v>
      </c>
    </row>
    <row r="146" spans="1:6" ht="32" customHeight="1" x14ac:dyDescent="0.2">
      <c r="A146" s="141" t="s">
        <v>683</v>
      </c>
      <c r="B146" s="147" t="s">
        <v>598</v>
      </c>
      <c r="C146" s="143">
        <v>28.5</v>
      </c>
      <c r="D146" s="148">
        <f>'Master Item List'!S178</f>
        <v>26.25</v>
      </c>
      <c r="E146" s="148">
        <f>'Master Item List'!T178</f>
        <v>27.25</v>
      </c>
      <c r="F146" s="148">
        <f>'Master Item List'!U178</f>
        <v>28.25</v>
      </c>
    </row>
    <row r="147" spans="1:6" ht="32" customHeight="1" x14ac:dyDescent="0.2">
      <c r="A147" s="141" t="s">
        <v>684</v>
      </c>
      <c r="B147" s="147" t="s">
        <v>598</v>
      </c>
      <c r="C147" s="143">
        <v>43.5</v>
      </c>
      <c r="D147" s="148">
        <f>D146+15</f>
        <v>41.25</v>
      </c>
      <c r="E147" s="148"/>
      <c r="F147" s="148">
        <f>F146+15</f>
        <v>43.25</v>
      </c>
    </row>
    <row r="148" spans="1:6" ht="32" customHeight="1" x14ac:dyDescent="0.2">
      <c r="A148" s="141" t="s">
        <v>685</v>
      </c>
      <c r="B148" s="147" t="s">
        <v>598</v>
      </c>
      <c r="C148" s="143">
        <v>25</v>
      </c>
      <c r="D148" s="148">
        <f>'Master Item List'!S218</f>
        <v>22</v>
      </c>
      <c r="E148" s="148">
        <f>'Master Item List'!T218</f>
        <v>22.75</v>
      </c>
      <c r="F148" s="148">
        <f>'Master Item List'!U218</f>
        <v>23.75</v>
      </c>
    </row>
    <row r="149" spans="1:6" ht="32" customHeight="1" x14ac:dyDescent="0.2">
      <c r="A149" s="141" t="s">
        <v>686</v>
      </c>
      <c r="B149" s="147" t="s">
        <v>598</v>
      </c>
      <c r="C149" s="143">
        <v>40</v>
      </c>
      <c r="D149" s="148">
        <f>D148+15</f>
        <v>37</v>
      </c>
      <c r="E149" s="148"/>
      <c r="F149" s="148">
        <f>F148+15</f>
        <v>38.75</v>
      </c>
    </row>
    <row r="150" spans="1:6" ht="32" customHeight="1" x14ac:dyDescent="0.2">
      <c r="A150" s="141" t="s">
        <v>687</v>
      </c>
      <c r="B150" s="147" t="s">
        <v>598</v>
      </c>
      <c r="C150" s="143">
        <v>25.75</v>
      </c>
      <c r="D150" s="148">
        <f>'Master Item List'!S222</f>
        <v>21.5</v>
      </c>
      <c r="E150" s="148">
        <f>'Master Item List'!T222</f>
        <v>22.25</v>
      </c>
      <c r="F150" s="148">
        <f>'Master Item List'!U222</f>
        <v>23</v>
      </c>
    </row>
    <row r="151" spans="1:6" ht="32" customHeight="1" x14ac:dyDescent="0.2">
      <c r="A151" s="141" t="s">
        <v>687</v>
      </c>
      <c r="B151" s="147" t="s">
        <v>607</v>
      </c>
      <c r="C151" s="143">
        <v>18</v>
      </c>
      <c r="D151" s="148">
        <f>'Master Item List'!S143</f>
        <v>17</v>
      </c>
      <c r="E151" s="148">
        <f>'Master Item List'!T143</f>
        <v>17.75</v>
      </c>
      <c r="F151" s="148">
        <f>'Master Item List'!U143</f>
        <v>18.5</v>
      </c>
    </row>
    <row r="152" spans="1:6" ht="32" customHeight="1" x14ac:dyDescent="0.2">
      <c r="A152" s="141" t="s">
        <v>688</v>
      </c>
      <c r="B152" s="147" t="s">
        <v>705</v>
      </c>
      <c r="C152" s="143">
        <v>24</v>
      </c>
      <c r="D152" s="148">
        <f>'Master Item List'!S224</f>
        <v>31.5</v>
      </c>
      <c r="E152" s="148">
        <f>'Master Item List'!T224</f>
        <v>32.75</v>
      </c>
      <c r="F152" s="148">
        <f>'Master Item List'!U224</f>
        <v>34</v>
      </c>
    </row>
    <row r="153" spans="1:6" ht="32" customHeight="1" x14ac:dyDescent="0.2">
      <c r="A153" s="141" t="s">
        <v>689</v>
      </c>
      <c r="B153" s="147" t="s">
        <v>705</v>
      </c>
      <c r="C153" s="143">
        <v>39</v>
      </c>
      <c r="D153" s="148">
        <f>D152+15</f>
        <v>46.5</v>
      </c>
      <c r="E153" s="148"/>
      <c r="F153" s="148">
        <f>F152+15</f>
        <v>49</v>
      </c>
    </row>
    <row r="154" spans="1:6" ht="32" customHeight="1" x14ac:dyDescent="0.2">
      <c r="A154" s="141" t="s">
        <v>690</v>
      </c>
      <c r="B154" s="147" t="s">
        <v>705</v>
      </c>
      <c r="C154" s="143">
        <v>24</v>
      </c>
      <c r="D154" s="148">
        <f>'Master Item List'!S224</f>
        <v>31.5</v>
      </c>
      <c r="E154" s="148">
        <f>'Master Item List'!T224</f>
        <v>32.75</v>
      </c>
      <c r="F154" s="148">
        <f>'Master Item List'!U224</f>
        <v>34</v>
      </c>
    </row>
    <row r="155" spans="1:6" ht="32" customHeight="1" x14ac:dyDescent="0.2">
      <c r="A155" s="141" t="s">
        <v>691</v>
      </c>
      <c r="B155" s="147" t="s">
        <v>705</v>
      </c>
      <c r="C155" s="143">
        <v>39</v>
      </c>
      <c r="D155" s="148">
        <f>D154+15</f>
        <v>46.5</v>
      </c>
      <c r="E155" s="148">
        <f t="shared" ref="E155:F155" si="0">E154+15</f>
        <v>47.75</v>
      </c>
      <c r="F155" s="148">
        <f t="shared" si="0"/>
        <v>49</v>
      </c>
    </row>
    <row r="156" spans="1:6" ht="32" customHeight="1" x14ac:dyDescent="0.2">
      <c r="A156" s="141" t="s">
        <v>692</v>
      </c>
      <c r="B156" s="147" t="s">
        <v>607</v>
      </c>
      <c r="C156" s="143">
        <v>6.5</v>
      </c>
      <c r="D156" s="148">
        <f>'Master Item List'!S48</f>
        <v>6.25</v>
      </c>
      <c r="E156" s="148">
        <f>'Master Item List'!T48</f>
        <v>6.5</v>
      </c>
      <c r="F156" s="148">
        <f>'Master Item List'!U48</f>
        <v>6.75</v>
      </c>
    </row>
    <row r="157" spans="1:6" ht="32" customHeight="1" x14ac:dyDescent="0.2">
      <c r="A157" s="141" t="s">
        <v>693</v>
      </c>
      <c r="B157" s="147" t="s">
        <v>607</v>
      </c>
      <c r="C157" s="143">
        <v>13.25</v>
      </c>
      <c r="D157" s="148">
        <f>'Master Item List'!S60</f>
        <v>16.75</v>
      </c>
      <c r="E157" s="148">
        <f>'Master Item List'!T60</f>
        <v>17.25</v>
      </c>
      <c r="F157" s="148">
        <f>'Master Item List'!U60</f>
        <v>18</v>
      </c>
    </row>
    <row r="158" spans="1:6" ht="32" customHeight="1" x14ac:dyDescent="0.2">
      <c r="A158" s="141" t="s">
        <v>694</v>
      </c>
      <c r="B158" s="147" t="s">
        <v>607</v>
      </c>
      <c r="C158" s="143">
        <v>11.5</v>
      </c>
      <c r="D158" s="148">
        <f>'Master Item List'!S76</f>
        <v>11</v>
      </c>
      <c r="E158" s="148">
        <f>'Master Item List'!T76</f>
        <v>11.5</v>
      </c>
      <c r="F158" s="148">
        <f>'Master Item List'!U76</f>
        <v>12</v>
      </c>
    </row>
    <row r="159" spans="1:6" ht="32" customHeight="1" x14ac:dyDescent="0.2">
      <c r="A159" s="141" t="s">
        <v>695</v>
      </c>
      <c r="B159" s="147" t="s">
        <v>607</v>
      </c>
      <c r="C159" s="143">
        <v>7</v>
      </c>
      <c r="D159" s="148">
        <f>'Master Item List'!S78</f>
        <v>6.75</v>
      </c>
      <c r="E159" s="148">
        <f>'Master Item List'!T78</f>
        <v>7</v>
      </c>
      <c r="F159" s="148">
        <f>'Master Item List'!U78</f>
        <v>7.25</v>
      </c>
    </row>
    <row r="160" spans="1:6" ht="32" customHeight="1" x14ac:dyDescent="0.2">
      <c r="A160" s="141" t="s">
        <v>696</v>
      </c>
      <c r="B160" s="147" t="s">
        <v>607</v>
      </c>
      <c r="C160" s="143">
        <v>9.5</v>
      </c>
      <c r="D160" s="148">
        <f>'Master Item List'!S96</f>
        <v>9.5</v>
      </c>
      <c r="E160" s="148">
        <f>'Master Item List'!T96</f>
        <v>9.75</v>
      </c>
      <c r="F160" s="148">
        <f>'Master Item List'!U96</f>
        <v>10.25</v>
      </c>
    </row>
    <row r="161" spans="1:6" ht="32" customHeight="1" x14ac:dyDescent="0.2">
      <c r="A161" s="141" t="s">
        <v>697</v>
      </c>
      <c r="B161" s="147" t="s">
        <v>607</v>
      </c>
      <c r="C161" s="143">
        <v>14.75</v>
      </c>
      <c r="D161" s="148">
        <f>'Master Item List'!S97</f>
        <v>15.5</v>
      </c>
      <c r="E161" s="148">
        <f>'Master Item List'!T97</f>
        <v>16</v>
      </c>
      <c r="F161" s="148">
        <f>'Master Item List'!U97</f>
        <v>16.5</v>
      </c>
    </row>
  </sheetData>
  <conditionalFormatting sqref="C2:C161">
    <cfRule type="expression" dxfId="56" priority="11">
      <formula>C2&lt;D2</formula>
    </cfRule>
    <cfRule type="expression" dxfId="55" priority="12">
      <formula>C2&gt;F2</formula>
    </cfRule>
  </conditionalFormatting>
  <pageMargins left="0.25" right="0.25" top="0.75" bottom="0.75" header="0.3" footer="0.3"/>
  <pageSetup scale="42" fitToHeight="3" orientation="portrait" r:id="rId1"/>
  <headerFooter>
    <oddHeader xml:space="preserve">&amp;C&amp;"Calibri (Body),Regular"&amp;26SENN PRICES FOR JUNE 17 TO 23&amp;"-,Regular"&amp;12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B429-65CC-3A46-B74B-48D460C773B3}">
  <sheetPr>
    <pageSetUpPr fitToPage="1"/>
  </sheetPr>
  <dimension ref="A1:D79"/>
  <sheetViews>
    <sheetView topLeftCell="A49" zoomScale="110" zoomScaleNormal="110" workbookViewId="0">
      <selection activeCell="D12" sqref="D12"/>
    </sheetView>
  </sheetViews>
  <sheetFormatPr baseColWidth="10" defaultColWidth="32.83203125" defaultRowHeight="31" customHeight="1" x14ac:dyDescent="0.2"/>
  <cols>
    <col min="1" max="1" width="32.83203125" style="58"/>
    <col min="2" max="2" width="15.33203125" style="60" customWidth="1"/>
    <col min="3" max="3" width="22.5" style="60" customWidth="1"/>
    <col min="4" max="4" width="22.1640625" style="60" customWidth="1"/>
    <col min="5" max="16384" width="32.83203125" style="58"/>
  </cols>
  <sheetData>
    <row r="1" spans="1:4" ht="31" customHeight="1" x14ac:dyDescent="0.2">
      <c r="A1" s="70"/>
      <c r="B1" s="56"/>
      <c r="C1" s="37"/>
    </row>
    <row r="2" spans="1:4" s="59" customFormat="1" ht="31" customHeight="1" x14ac:dyDescent="0.2">
      <c r="A2" s="71" t="s">
        <v>845</v>
      </c>
      <c r="B2" s="54" t="s">
        <v>775</v>
      </c>
      <c r="C2" s="67" t="s">
        <v>778</v>
      </c>
      <c r="D2" s="61" t="s">
        <v>804</v>
      </c>
    </row>
    <row r="3" spans="1:4" ht="31" customHeight="1" x14ac:dyDescent="0.2">
      <c r="A3" s="72" t="s">
        <v>807</v>
      </c>
      <c r="B3" s="53" t="s">
        <v>808</v>
      </c>
      <c r="C3" s="75">
        <v>22.5</v>
      </c>
      <c r="D3" s="62">
        <f>'Master Item List'!S3-1</f>
        <v>22.25</v>
      </c>
    </row>
    <row r="4" spans="1:4" ht="31" customHeight="1" x14ac:dyDescent="0.2">
      <c r="A4" s="72" t="s">
        <v>604</v>
      </c>
      <c r="B4" s="53" t="s">
        <v>808</v>
      </c>
      <c r="C4" s="75">
        <v>23.5</v>
      </c>
      <c r="D4" s="62">
        <f>'Master Item List'!T6-2.25</f>
        <v>23.5</v>
      </c>
    </row>
    <row r="5" spans="1:4" ht="31" customHeight="1" x14ac:dyDescent="0.2">
      <c r="A5" s="72" t="s">
        <v>621</v>
      </c>
      <c r="B5" s="53" t="s">
        <v>809</v>
      </c>
      <c r="C5" s="75">
        <v>20</v>
      </c>
      <c r="D5" s="62">
        <f>'Master Item List'!S21-1</f>
        <v>18</v>
      </c>
    </row>
    <row r="6" spans="1:4" ht="31" customHeight="1" x14ac:dyDescent="0.2">
      <c r="A6" s="72" t="s">
        <v>812</v>
      </c>
      <c r="B6" s="53" t="s">
        <v>813</v>
      </c>
      <c r="C6" s="75">
        <v>31</v>
      </c>
      <c r="D6" s="62">
        <f>'Master Item List'!S25</f>
        <v>34.5</v>
      </c>
    </row>
    <row r="7" spans="1:4" ht="31" customHeight="1" x14ac:dyDescent="0.2">
      <c r="A7" s="72" t="s">
        <v>815</v>
      </c>
      <c r="B7" s="53" t="s">
        <v>813</v>
      </c>
      <c r="C7" s="75">
        <v>31</v>
      </c>
      <c r="D7" s="62">
        <f>'Master Item List'!S34</f>
        <v>36.25</v>
      </c>
    </row>
    <row r="8" spans="1:4" ht="31" customHeight="1" x14ac:dyDescent="0.2">
      <c r="A8" s="72" t="s">
        <v>641</v>
      </c>
      <c r="B8" s="53" t="s">
        <v>809</v>
      </c>
      <c r="C8" s="75">
        <v>19</v>
      </c>
      <c r="D8" s="62">
        <f>'Master Item List'!S51</f>
        <v>18.5</v>
      </c>
    </row>
    <row r="9" spans="1:4" ht="31" customHeight="1" x14ac:dyDescent="0.2">
      <c r="A9" s="72" t="s">
        <v>647</v>
      </c>
      <c r="B9" s="53" t="s">
        <v>809</v>
      </c>
      <c r="C9" s="75">
        <v>18</v>
      </c>
      <c r="D9" s="62">
        <f>'Master Item List'!S57</f>
        <v>19.25</v>
      </c>
    </row>
    <row r="10" spans="1:4" ht="31" customHeight="1" x14ac:dyDescent="0.2">
      <c r="A10" s="72" t="s">
        <v>810</v>
      </c>
      <c r="B10" s="53" t="s">
        <v>809</v>
      </c>
      <c r="C10" s="75">
        <v>27</v>
      </c>
      <c r="D10" s="62">
        <f>'Master Item List'!S105</f>
        <v>23.25</v>
      </c>
    </row>
    <row r="11" spans="1:4" ht="31" customHeight="1" x14ac:dyDescent="0.2">
      <c r="A11" s="72" t="s">
        <v>811</v>
      </c>
      <c r="B11" s="53" t="s">
        <v>809</v>
      </c>
      <c r="C11" s="75">
        <v>23</v>
      </c>
      <c r="D11" s="62">
        <f>'Master Item List'!S130</f>
        <v>23.5</v>
      </c>
    </row>
    <row r="12" spans="1:4" ht="31" customHeight="1" x14ac:dyDescent="0.2">
      <c r="A12" s="72" t="s">
        <v>814</v>
      </c>
      <c r="B12" s="53" t="s">
        <v>809</v>
      </c>
      <c r="C12" s="75">
        <v>17</v>
      </c>
      <c r="D12" s="62">
        <f>'Master Item List'!S143</f>
        <v>17</v>
      </c>
    </row>
    <row r="13" spans="1:4" ht="31" customHeight="1" x14ac:dyDescent="0.2">
      <c r="A13" s="72" t="s">
        <v>816</v>
      </c>
      <c r="B13" s="53" t="s">
        <v>817</v>
      </c>
      <c r="C13" s="75">
        <v>25</v>
      </c>
      <c r="D13" s="62">
        <f>'Master Item List'!S92</f>
        <v>28.5</v>
      </c>
    </row>
    <row r="14" spans="1:4" ht="31" customHeight="1" x14ac:dyDescent="0.2">
      <c r="A14" s="72" t="s">
        <v>848</v>
      </c>
      <c r="B14" s="53" t="s">
        <v>817</v>
      </c>
      <c r="C14" s="75">
        <v>16</v>
      </c>
      <c r="D14" s="62">
        <f>'Master Item List'!S85</f>
        <v>16.75</v>
      </c>
    </row>
    <row r="15" spans="1:4" ht="31" customHeight="1" x14ac:dyDescent="0.2">
      <c r="A15" s="72" t="s">
        <v>849</v>
      </c>
      <c r="B15" s="53" t="s">
        <v>809</v>
      </c>
      <c r="C15" s="75">
        <v>8.5</v>
      </c>
    </row>
    <row r="16" spans="1:4" ht="31" customHeight="1" x14ac:dyDescent="0.2">
      <c r="A16" s="70"/>
      <c r="B16" s="56"/>
      <c r="C16" s="37"/>
    </row>
    <row r="17" spans="1:4" s="57" customFormat="1" ht="31" customHeight="1" x14ac:dyDescent="0.2">
      <c r="A17" s="73" t="s">
        <v>846</v>
      </c>
      <c r="B17" s="54" t="s">
        <v>775</v>
      </c>
      <c r="C17" s="67" t="s">
        <v>778</v>
      </c>
      <c r="D17" s="60" t="s">
        <v>805</v>
      </c>
    </row>
    <row r="18" spans="1:4" ht="31" customHeight="1" x14ac:dyDescent="0.2">
      <c r="A18" s="72" t="s">
        <v>807</v>
      </c>
      <c r="B18" s="53" t="s">
        <v>818</v>
      </c>
      <c r="C18" s="75">
        <v>20</v>
      </c>
      <c r="D18" s="62">
        <f>'Master Item List'!T154-0.75</f>
        <v>20.25</v>
      </c>
    </row>
    <row r="19" spans="1:4" ht="31" customHeight="1" x14ac:dyDescent="0.2">
      <c r="A19" s="72" t="s">
        <v>604</v>
      </c>
      <c r="B19" s="53" t="s">
        <v>818</v>
      </c>
      <c r="C19" s="75">
        <v>21</v>
      </c>
      <c r="D19" s="62">
        <f>'Master Item List'!T152-0.75</f>
        <v>21.25</v>
      </c>
    </row>
    <row r="20" spans="1:4" ht="31" customHeight="1" x14ac:dyDescent="0.2">
      <c r="A20" s="72" t="s">
        <v>821</v>
      </c>
      <c r="B20" s="53" t="s">
        <v>818</v>
      </c>
      <c r="C20" s="75">
        <v>33.75</v>
      </c>
      <c r="D20" s="62">
        <f>'Master Item List'!T162-0.75</f>
        <v>36.5</v>
      </c>
    </row>
    <row r="21" spans="1:4" ht="31" customHeight="1" x14ac:dyDescent="0.2">
      <c r="A21" s="72" t="s">
        <v>621</v>
      </c>
      <c r="B21" s="53" t="s">
        <v>822</v>
      </c>
      <c r="C21" s="75">
        <v>30</v>
      </c>
      <c r="D21" s="62">
        <f>'Master Item List'!T166-0.75</f>
        <v>27.75</v>
      </c>
    </row>
    <row r="22" spans="1:4" ht="31" customHeight="1" x14ac:dyDescent="0.2">
      <c r="A22" s="72" t="s">
        <v>824</v>
      </c>
      <c r="B22" s="53" t="s">
        <v>825</v>
      </c>
      <c r="C22" s="75">
        <v>45</v>
      </c>
      <c r="D22" s="62">
        <f>'Master Item List'!T184-0.75</f>
        <v>35</v>
      </c>
    </row>
    <row r="23" spans="1:4" ht="31" customHeight="1" x14ac:dyDescent="0.2">
      <c r="A23" s="72" t="s">
        <v>647</v>
      </c>
      <c r="B23" s="53" t="s">
        <v>822</v>
      </c>
      <c r="C23" s="75">
        <v>27.5</v>
      </c>
      <c r="D23" s="62">
        <f>'Master Item List'!T190-0.75</f>
        <v>28.75</v>
      </c>
    </row>
    <row r="24" spans="1:4" ht="31" customHeight="1" x14ac:dyDescent="0.2">
      <c r="A24" s="72" t="s">
        <v>651</v>
      </c>
      <c r="B24" s="53" t="s">
        <v>818</v>
      </c>
      <c r="C24" s="75">
        <v>30.5</v>
      </c>
      <c r="D24" s="62">
        <f>'Master Item List'!T193-0.75</f>
        <v>30.75</v>
      </c>
    </row>
    <row r="25" spans="1:4" ht="31" customHeight="1" x14ac:dyDescent="0.2">
      <c r="A25" s="72" t="s">
        <v>828</v>
      </c>
      <c r="B25" s="53" t="s">
        <v>818</v>
      </c>
      <c r="C25" s="75">
        <v>31.5</v>
      </c>
      <c r="D25" s="62">
        <f>'Master Item List'!T195-0.75</f>
        <v>35.5</v>
      </c>
    </row>
    <row r="26" spans="1:4" ht="31" customHeight="1" x14ac:dyDescent="0.2">
      <c r="A26" s="72" t="s">
        <v>829</v>
      </c>
      <c r="B26" s="53" t="s">
        <v>831</v>
      </c>
      <c r="C26" s="75">
        <v>26.5</v>
      </c>
      <c r="D26" s="62">
        <f>'Master Item List'!T196-0.75</f>
        <v>34.75</v>
      </c>
    </row>
    <row r="27" spans="1:4" ht="31" customHeight="1" x14ac:dyDescent="0.2">
      <c r="A27" s="72" t="s">
        <v>819</v>
      </c>
      <c r="B27" s="53" t="s">
        <v>818</v>
      </c>
      <c r="C27" s="75">
        <v>26.5</v>
      </c>
      <c r="D27" s="62">
        <f>'Master Item List'!T197-0.75</f>
        <v>26.5</v>
      </c>
    </row>
    <row r="28" spans="1:4" ht="31" customHeight="1" x14ac:dyDescent="0.2">
      <c r="A28" s="72" t="s">
        <v>820</v>
      </c>
      <c r="B28" s="53" t="s">
        <v>818</v>
      </c>
      <c r="C28" s="75">
        <v>28.5</v>
      </c>
      <c r="D28" s="62">
        <f>'Master Item List'!T199-0.75</f>
        <v>28.25</v>
      </c>
    </row>
    <row r="29" spans="1:4" ht="31" customHeight="1" x14ac:dyDescent="0.2">
      <c r="A29" s="72" t="s">
        <v>810</v>
      </c>
      <c r="B29" s="53" t="s">
        <v>818</v>
      </c>
      <c r="C29" s="75">
        <v>40.5</v>
      </c>
      <c r="D29" s="62">
        <f>'Master Item List'!T202-0.75</f>
        <v>34.25</v>
      </c>
    </row>
    <row r="30" spans="1:4" ht="31" customHeight="1" x14ac:dyDescent="0.2">
      <c r="A30" s="72" t="s">
        <v>823</v>
      </c>
      <c r="B30" s="53" t="s">
        <v>818</v>
      </c>
      <c r="C30" s="75">
        <v>30</v>
      </c>
      <c r="D30" s="62">
        <f>'Master Item List'!T207-0.75</f>
        <v>29</v>
      </c>
    </row>
    <row r="31" spans="1:4" ht="31" customHeight="1" x14ac:dyDescent="0.2">
      <c r="A31" s="72" t="s">
        <v>680</v>
      </c>
      <c r="B31" s="53" t="s">
        <v>826</v>
      </c>
      <c r="C31" s="75"/>
      <c r="D31" s="62">
        <f>'Master Item List'!T217-0.75</f>
        <v>26.25</v>
      </c>
    </row>
    <row r="32" spans="1:4" ht="31" customHeight="1" x14ac:dyDescent="0.2">
      <c r="A32" s="72" t="s">
        <v>44</v>
      </c>
      <c r="B32" s="53" t="s">
        <v>818</v>
      </c>
      <c r="C32" s="75">
        <v>26.5</v>
      </c>
      <c r="D32" s="62">
        <f>'Master Item List'!T187-0.75</f>
        <v>25.25</v>
      </c>
    </row>
    <row r="33" spans="1:4" ht="31" customHeight="1" x14ac:dyDescent="0.2">
      <c r="A33" s="72" t="s">
        <v>827</v>
      </c>
      <c r="B33" s="53" t="s">
        <v>818</v>
      </c>
      <c r="C33" s="75">
        <v>26.5</v>
      </c>
      <c r="D33" s="62">
        <f>'Master Item List'!T178-0.75</f>
        <v>26.5</v>
      </c>
    </row>
    <row r="34" spans="1:4" ht="31" customHeight="1" x14ac:dyDescent="0.2">
      <c r="A34" s="72" t="s">
        <v>687</v>
      </c>
      <c r="B34" s="53" t="s">
        <v>818</v>
      </c>
      <c r="C34" s="75">
        <v>22.5</v>
      </c>
      <c r="D34" s="62">
        <f>'Master Item List'!T222-0.75</f>
        <v>21.5</v>
      </c>
    </row>
    <row r="35" spans="1:4" ht="31" customHeight="1" x14ac:dyDescent="0.2">
      <c r="A35" s="70"/>
      <c r="B35" s="56"/>
      <c r="C35" s="37"/>
    </row>
    <row r="36" spans="1:4" s="57" customFormat="1" ht="31" customHeight="1" x14ac:dyDescent="0.2">
      <c r="A36" s="73" t="s">
        <v>830</v>
      </c>
      <c r="B36" s="54" t="s">
        <v>775</v>
      </c>
      <c r="C36" s="67" t="s">
        <v>778</v>
      </c>
      <c r="D36" s="60" t="s">
        <v>805</v>
      </c>
    </row>
    <row r="37" spans="1:4" ht="31" customHeight="1" x14ac:dyDescent="0.2">
      <c r="A37" s="72" t="s">
        <v>832</v>
      </c>
      <c r="B37" s="53" t="s">
        <v>818</v>
      </c>
      <c r="C37" s="75">
        <v>24.5</v>
      </c>
      <c r="D37" s="62">
        <f>'Master Item List'!T163-0.75</f>
        <v>29</v>
      </c>
    </row>
    <row r="38" spans="1:4" ht="31" customHeight="1" x14ac:dyDescent="0.2">
      <c r="A38" s="72" t="s">
        <v>834</v>
      </c>
      <c r="B38" s="53" t="s">
        <v>818</v>
      </c>
      <c r="C38" s="75">
        <v>21</v>
      </c>
      <c r="D38" s="62">
        <f>'Master Item List'!T158-0.75</f>
        <v>21.75</v>
      </c>
    </row>
    <row r="39" spans="1:4" ht="31" customHeight="1" x14ac:dyDescent="0.2">
      <c r="A39" s="72" t="s">
        <v>836</v>
      </c>
      <c r="B39" s="53" t="s">
        <v>818</v>
      </c>
      <c r="C39" s="75">
        <v>21.5</v>
      </c>
      <c r="D39" s="62">
        <f>'Master Item List'!T172-0.75</f>
        <v>20.5</v>
      </c>
    </row>
    <row r="40" spans="1:4" ht="31" customHeight="1" x14ac:dyDescent="0.2">
      <c r="A40" s="72" t="s">
        <v>838</v>
      </c>
      <c r="B40" s="53" t="s">
        <v>818</v>
      </c>
      <c r="C40" s="75">
        <v>23.5</v>
      </c>
      <c r="D40" s="62">
        <f>'Master Item List'!T174-0.75</f>
        <v>26.25</v>
      </c>
    </row>
    <row r="41" spans="1:4" ht="31" customHeight="1" x14ac:dyDescent="0.2">
      <c r="A41" s="72" t="s">
        <v>839</v>
      </c>
      <c r="B41" s="53" t="s">
        <v>818</v>
      </c>
      <c r="C41" s="75">
        <v>24</v>
      </c>
      <c r="D41" s="62">
        <f>'Master Item List'!T176-0.75</f>
        <v>21.75</v>
      </c>
    </row>
    <row r="42" spans="1:4" ht="31" customHeight="1" x14ac:dyDescent="0.2">
      <c r="A42" s="72" t="s">
        <v>840</v>
      </c>
      <c r="B42" s="53" t="s">
        <v>841</v>
      </c>
      <c r="C42" s="75" t="s">
        <v>653</v>
      </c>
    </row>
    <row r="43" spans="1:4" ht="31" customHeight="1" x14ac:dyDescent="0.2">
      <c r="A43" s="72" t="s">
        <v>842</v>
      </c>
      <c r="B43" s="53" t="s">
        <v>818</v>
      </c>
      <c r="C43" s="75">
        <v>21.5</v>
      </c>
      <c r="D43" s="62">
        <f>'Master Item List'!T180-0.75</f>
        <v>16.75</v>
      </c>
    </row>
    <row r="44" spans="1:4" ht="31" customHeight="1" x14ac:dyDescent="0.2">
      <c r="A44" s="72" t="s">
        <v>648</v>
      </c>
      <c r="B44" s="53" t="s">
        <v>818</v>
      </c>
      <c r="C44" s="75">
        <v>28.75</v>
      </c>
      <c r="D44" s="62">
        <f>'Master Item List'!T191-0.75</f>
        <v>28</v>
      </c>
    </row>
    <row r="45" spans="1:4" ht="31" customHeight="1" x14ac:dyDescent="0.2">
      <c r="A45" s="72" t="s">
        <v>843</v>
      </c>
      <c r="B45" s="53" t="s">
        <v>818</v>
      </c>
      <c r="C45" s="75" t="s">
        <v>653</v>
      </c>
      <c r="D45" s="62">
        <f>'Master Item List'!T200-0.75</f>
        <v>33.75</v>
      </c>
    </row>
    <row r="46" spans="1:4" ht="31" customHeight="1" x14ac:dyDescent="0.2">
      <c r="A46" s="72" t="s">
        <v>844</v>
      </c>
      <c r="B46" s="53" t="s">
        <v>818</v>
      </c>
      <c r="C46" s="75">
        <v>23.5</v>
      </c>
      <c r="D46" s="62">
        <f>'Master Item List'!T203-0.75</f>
        <v>22.5</v>
      </c>
    </row>
    <row r="47" spans="1:4" ht="31" customHeight="1" x14ac:dyDescent="0.2">
      <c r="A47" s="72" t="s">
        <v>833</v>
      </c>
      <c r="B47" s="53" t="s">
        <v>818</v>
      </c>
      <c r="C47" s="75">
        <v>43</v>
      </c>
      <c r="D47" s="62">
        <f>'Master Item List'!T209-0.75</f>
        <v>43</v>
      </c>
    </row>
    <row r="48" spans="1:4" ht="31" customHeight="1" x14ac:dyDescent="0.2">
      <c r="A48" s="72" t="s">
        <v>835</v>
      </c>
      <c r="B48" s="53" t="s">
        <v>818</v>
      </c>
      <c r="C48" s="75">
        <v>22.5</v>
      </c>
      <c r="D48" s="62">
        <f>'Master Item List'!T213-0.75</f>
        <v>16.25</v>
      </c>
    </row>
    <row r="49" spans="1:4" ht="31" customHeight="1" x14ac:dyDescent="0.2">
      <c r="A49" s="72" t="s">
        <v>837</v>
      </c>
      <c r="B49" s="53" t="s">
        <v>813</v>
      </c>
      <c r="C49" s="75">
        <v>22.5</v>
      </c>
      <c r="D49" s="62">
        <f>'Master Item List'!S132-1</f>
        <v>22.25</v>
      </c>
    </row>
    <row r="50" spans="1:4" ht="31" customHeight="1" x14ac:dyDescent="0.2">
      <c r="A50" s="72" t="s">
        <v>853</v>
      </c>
      <c r="B50" s="53" t="s">
        <v>813</v>
      </c>
      <c r="C50" s="75">
        <v>22.5</v>
      </c>
      <c r="D50" s="62">
        <f>'Master Item List'!S133-1</f>
        <v>22.25</v>
      </c>
    </row>
    <row r="51" spans="1:4" ht="31" customHeight="1" x14ac:dyDescent="0.2">
      <c r="A51" s="72" t="s">
        <v>854</v>
      </c>
      <c r="B51" s="53" t="s">
        <v>813</v>
      </c>
      <c r="C51" s="75">
        <v>22</v>
      </c>
      <c r="D51" s="62">
        <f>'Master Item List'!S134-1</f>
        <v>20</v>
      </c>
    </row>
    <row r="52" spans="1:4" ht="31" customHeight="1" x14ac:dyDescent="0.2">
      <c r="A52" s="72" t="s">
        <v>855</v>
      </c>
      <c r="B52" s="53" t="s">
        <v>813</v>
      </c>
      <c r="C52" s="75">
        <v>20</v>
      </c>
      <c r="D52" s="62">
        <f>'Master Item List'!S115-1</f>
        <v>16.25</v>
      </c>
    </row>
    <row r="53" spans="1:4" ht="31" customHeight="1" x14ac:dyDescent="0.2">
      <c r="A53" s="72" t="s">
        <v>856</v>
      </c>
      <c r="B53" s="53" t="s">
        <v>813</v>
      </c>
      <c r="C53" s="75">
        <v>22.5</v>
      </c>
      <c r="D53" s="62">
        <f>'Master Item List'!S110-1</f>
        <v>19.5</v>
      </c>
    </row>
    <row r="54" spans="1:4" ht="31" customHeight="1" x14ac:dyDescent="0.2">
      <c r="A54" s="72" t="s">
        <v>857</v>
      </c>
      <c r="B54" s="53" t="s">
        <v>813</v>
      </c>
      <c r="C54" s="75">
        <v>25</v>
      </c>
      <c r="D54" s="62">
        <f>'Master Item List'!S112-1</f>
        <v>25</v>
      </c>
    </row>
    <row r="55" spans="1:4" ht="31" customHeight="1" x14ac:dyDescent="0.2">
      <c r="A55" s="72" t="s">
        <v>858</v>
      </c>
      <c r="B55" s="53" t="s">
        <v>818</v>
      </c>
      <c r="C55" s="75">
        <v>22.5</v>
      </c>
      <c r="D55" s="62">
        <f>'Master Item List'!T218-0.75</f>
        <v>22</v>
      </c>
    </row>
    <row r="56" spans="1:4" ht="31" customHeight="1" x14ac:dyDescent="0.2">
      <c r="A56" s="72" t="s">
        <v>859</v>
      </c>
      <c r="B56" s="53" t="s">
        <v>809</v>
      </c>
      <c r="C56" s="75">
        <v>11</v>
      </c>
      <c r="D56" s="62">
        <f>'Master Item List'!S147-1</f>
        <v>22</v>
      </c>
    </row>
    <row r="57" spans="1:4" ht="31" customHeight="1" x14ac:dyDescent="0.2">
      <c r="A57" s="72" t="s">
        <v>900</v>
      </c>
      <c r="B57" s="53" t="s">
        <v>809</v>
      </c>
      <c r="C57" s="75">
        <v>10</v>
      </c>
      <c r="D57" s="62">
        <f>'Master Item List'!S128-1</f>
        <v>11.25</v>
      </c>
    </row>
    <row r="58" spans="1:4" ht="32" customHeight="1" x14ac:dyDescent="0.2">
      <c r="A58" s="70"/>
      <c r="B58" s="56"/>
      <c r="C58" s="37"/>
    </row>
    <row r="59" spans="1:4" ht="41" customHeight="1" x14ac:dyDescent="0.2">
      <c r="A59" s="74" t="s">
        <v>850</v>
      </c>
      <c r="B59" s="56"/>
      <c r="C59" s="37"/>
    </row>
    <row r="60" spans="1:4" s="57" customFormat="1" ht="31" customHeight="1" x14ac:dyDescent="0.2">
      <c r="A60" s="73" t="s">
        <v>847</v>
      </c>
      <c r="B60" s="54" t="s">
        <v>775</v>
      </c>
      <c r="C60" s="67" t="s">
        <v>778</v>
      </c>
      <c r="D60" s="60" t="s">
        <v>805</v>
      </c>
    </row>
    <row r="61" spans="1:4" ht="31" customHeight="1" x14ac:dyDescent="0.2">
      <c r="A61" s="72" t="s">
        <v>860</v>
      </c>
      <c r="B61" s="53" t="s">
        <v>818</v>
      </c>
      <c r="C61" s="75">
        <v>26.5</v>
      </c>
      <c r="D61" s="62">
        <f>'Combo Pricing'!L2-0.75</f>
        <v>26.5</v>
      </c>
    </row>
    <row r="62" spans="1:4" ht="31" customHeight="1" x14ac:dyDescent="0.2">
      <c r="A62" s="72" t="s">
        <v>861</v>
      </c>
      <c r="B62" s="53" t="s">
        <v>818</v>
      </c>
      <c r="C62" s="75">
        <v>23.5</v>
      </c>
      <c r="D62" s="62">
        <f>'Combo Pricing'!L3-0.75</f>
        <v>23.25</v>
      </c>
    </row>
    <row r="63" spans="1:4" ht="31" customHeight="1" x14ac:dyDescent="0.2">
      <c r="A63" s="72" t="s">
        <v>862</v>
      </c>
      <c r="B63" s="53" t="s">
        <v>818</v>
      </c>
      <c r="C63" s="75">
        <v>23.5</v>
      </c>
      <c r="D63" s="62">
        <f>'Combo Pricing'!L4-0.75</f>
        <v>23.25</v>
      </c>
    </row>
    <row r="64" spans="1:4" ht="31" customHeight="1" x14ac:dyDescent="0.2">
      <c r="A64" s="72" t="s">
        <v>863</v>
      </c>
      <c r="B64" s="55" t="s">
        <v>851</v>
      </c>
      <c r="C64" s="75">
        <v>29.75</v>
      </c>
      <c r="D64" s="62">
        <f>'Combo Pricing'!L5-0.75</f>
        <v>29.75</v>
      </c>
    </row>
    <row r="65" spans="1:4" ht="31" customHeight="1" x14ac:dyDescent="0.2">
      <c r="A65" s="72" t="s">
        <v>864</v>
      </c>
      <c r="B65" s="53" t="s">
        <v>818</v>
      </c>
      <c r="C65" s="75">
        <v>24</v>
      </c>
      <c r="D65" s="62">
        <f>'Combo Pricing'!L6-0.75</f>
        <v>23.5</v>
      </c>
    </row>
    <row r="66" spans="1:4" ht="31" customHeight="1" x14ac:dyDescent="0.2">
      <c r="A66" s="72" t="s">
        <v>865</v>
      </c>
      <c r="B66" s="53" t="s">
        <v>818</v>
      </c>
      <c r="C66" s="75">
        <v>26.5</v>
      </c>
      <c r="D66" s="62">
        <f>'Combo Pricing'!L7-0.75</f>
        <v>30</v>
      </c>
    </row>
    <row r="67" spans="1:4" ht="31" customHeight="1" x14ac:dyDescent="0.2">
      <c r="A67" s="72" t="s">
        <v>866</v>
      </c>
      <c r="B67" s="53" t="s">
        <v>818</v>
      </c>
      <c r="C67" s="75">
        <v>27</v>
      </c>
      <c r="D67" s="62">
        <f>'Combo Pricing'!L8-0.75</f>
        <v>29.5</v>
      </c>
    </row>
    <row r="68" spans="1:4" ht="31" customHeight="1" x14ac:dyDescent="0.2">
      <c r="A68" s="72" t="s">
        <v>867</v>
      </c>
      <c r="B68" s="55" t="s">
        <v>822</v>
      </c>
      <c r="C68" s="75">
        <v>32</v>
      </c>
      <c r="D68" s="62">
        <f>'Combo Pricing'!L9-0.75</f>
        <v>30.5</v>
      </c>
    </row>
    <row r="69" spans="1:4" ht="31" customHeight="1" x14ac:dyDescent="0.2">
      <c r="A69" s="72" t="s">
        <v>868</v>
      </c>
      <c r="B69" s="53" t="s">
        <v>818</v>
      </c>
      <c r="C69" s="75">
        <v>25</v>
      </c>
      <c r="D69" s="62">
        <f>'Combo Pricing'!L10-0.75</f>
        <v>27.5</v>
      </c>
    </row>
    <row r="70" spans="1:4" ht="31" customHeight="1" x14ac:dyDescent="0.2">
      <c r="A70" s="72" t="s">
        <v>869</v>
      </c>
      <c r="B70" s="53" t="s">
        <v>818</v>
      </c>
      <c r="C70" s="75">
        <v>24</v>
      </c>
      <c r="D70" s="62">
        <f>'Combo Pricing'!L11-0.75</f>
        <v>24</v>
      </c>
    </row>
    <row r="71" spans="1:4" ht="31" customHeight="1" x14ac:dyDescent="0.2">
      <c r="A71" s="72" t="s">
        <v>870</v>
      </c>
      <c r="B71" s="53" t="s">
        <v>818</v>
      </c>
      <c r="C71" s="75">
        <v>27.5</v>
      </c>
      <c r="D71" s="62">
        <f>'Combo Pricing'!L12-0.75</f>
        <v>27.25</v>
      </c>
    </row>
    <row r="72" spans="1:4" ht="31" customHeight="1" x14ac:dyDescent="0.2">
      <c r="A72" s="72" t="s">
        <v>871</v>
      </c>
      <c r="B72" s="53" t="s">
        <v>818</v>
      </c>
      <c r="C72" s="75">
        <v>26.5</v>
      </c>
      <c r="D72" s="62">
        <f>'Combo Pricing'!L13-0.75</f>
        <v>25.75</v>
      </c>
    </row>
    <row r="73" spans="1:4" ht="31" customHeight="1" x14ac:dyDescent="0.2">
      <c r="A73" s="72" t="s">
        <v>872</v>
      </c>
      <c r="B73" s="53" t="s">
        <v>818</v>
      </c>
      <c r="C73" s="75">
        <v>27.5</v>
      </c>
      <c r="D73" s="62">
        <f>'Combo Pricing'!L14-0.75</f>
        <v>27.25</v>
      </c>
    </row>
    <row r="74" spans="1:4" ht="31" customHeight="1" x14ac:dyDescent="0.2">
      <c r="A74" s="72" t="s">
        <v>873</v>
      </c>
      <c r="B74" s="55" t="s">
        <v>852</v>
      </c>
      <c r="C74" s="75">
        <v>36</v>
      </c>
      <c r="D74" s="62">
        <f>'Combo Pricing'!L15-0.75</f>
        <v>30.5</v>
      </c>
    </row>
    <row r="75" spans="1:4" ht="31" customHeight="1" x14ac:dyDescent="0.2">
      <c r="A75" s="72" t="s">
        <v>874</v>
      </c>
      <c r="B75" s="55" t="s">
        <v>851</v>
      </c>
      <c r="C75" s="75">
        <v>28</v>
      </c>
      <c r="D75" s="62">
        <f>'Combo Pricing'!L16-0.75</f>
        <v>27.75</v>
      </c>
    </row>
    <row r="76" spans="1:4" ht="31" customHeight="1" x14ac:dyDescent="0.2">
      <c r="A76" s="72" t="s">
        <v>875</v>
      </c>
      <c r="B76" s="55" t="s">
        <v>852</v>
      </c>
      <c r="C76" s="75">
        <v>37.5</v>
      </c>
      <c r="D76" s="62">
        <f>'Combo Pricing'!L17-0.75</f>
        <v>32.25</v>
      </c>
    </row>
    <row r="77" spans="1:4" ht="31" customHeight="1" x14ac:dyDescent="0.2">
      <c r="A77" s="72" t="s">
        <v>876</v>
      </c>
      <c r="B77" s="53" t="s">
        <v>818</v>
      </c>
      <c r="C77" s="75">
        <v>30.75</v>
      </c>
      <c r="D77" s="62">
        <f>'Combo Pricing'!L18-0.75</f>
        <v>32.75</v>
      </c>
    </row>
    <row r="78" spans="1:4" ht="31" customHeight="1" x14ac:dyDescent="0.2">
      <c r="A78" s="72" t="s">
        <v>877</v>
      </c>
      <c r="B78" s="53" t="s">
        <v>818</v>
      </c>
      <c r="C78" s="75">
        <v>32.5</v>
      </c>
      <c r="D78" s="62">
        <f>'Combo Pricing'!L19-0.75</f>
        <v>34</v>
      </c>
    </row>
    <row r="79" spans="1:4" ht="31" customHeight="1" x14ac:dyDescent="0.2">
      <c r="A79" s="72" t="s">
        <v>878</v>
      </c>
      <c r="B79" s="55" t="s">
        <v>851</v>
      </c>
      <c r="C79" s="75">
        <v>36</v>
      </c>
      <c r="D79" s="62">
        <f>'Combo Pricing'!L20-0.75</f>
        <v>33.25</v>
      </c>
    </row>
  </sheetData>
  <conditionalFormatting sqref="C3:C15">
    <cfRule type="expression" dxfId="54" priority="7" stopIfTrue="1">
      <formula>$C3&lt;$D3</formula>
    </cfRule>
    <cfRule type="expression" dxfId="53" priority="8" stopIfTrue="1">
      <formula>$C3&gt;$D3</formula>
    </cfRule>
  </conditionalFormatting>
  <conditionalFormatting sqref="C18:C34">
    <cfRule type="expression" dxfId="52" priority="5" stopIfTrue="1">
      <formula>$C18&lt;$D18</formula>
    </cfRule>
    <cfRule type="expression" dxfId="51" priority="6" stopIfTrue="1">
      <formula>$C18&gt;$D18</formula>
    </cfRule>
  </conditionalFormatting>
  <conditionalFormatting sqref="C37:C57">
    <cfRule type="expression" dxfId="50" priority="3" stopIfTrue="1">
      <formula>$C37&lt;$D37</formula>
    </cfRule>
    <cfRule type="expression" dxfId="49" priority="4" stopIfTrue="1">
      <formula>$C37&gt;$D37</formula>
    </cfRule>
  </conditionalFormatting>
  <conditionalFormatting sqref="C61:C79">
    <cfRule type="expression" dxfId="48" priority="1" stopIfTrue="1">
      <formula>$C61&lt;$D61</formula>
    </cfRule>
    <cfRule type="expression" dxfId="47" priority="2" stopIfTrue="1">
      <formula>$C61&gt;$D61</formula>
    </cfRule>
  </conditionalFormatting>
  <pageMargins left="0.7" right="0.7" top="0.75" bottom="0.75" header="0.3" footer="0.3"/>
  <pageSetup scale="91" fitToHeight="4" orientation="portrait" horizontalDpi="0" verticalDpi="0"/>
  <headerFooter>
    <oddHeader xml:space="preserve">&amp;CTAYLORS PRICE SHEET JUNE 3, 2024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AC42-7F20-AD40-A948-F44B691ABB3E}">
  <sheetPr>
    <pageSetUpPr fitToPage="1"/>
  </sheetPr>
  <dimension ref="A1:H45"/>
  <sheetViews>
    <sheetView view="pageLayout" zoomScaleNormal="100" workbookViewId="0">
      <selection activeCell="K39" sqref="K39"/>
    </sheetView>
  </sheetViews>
  <sheetFormatPr baseColWidth="10" defaultRowHeight="22" customHeight="1" x14ac:dyDescent="0.2"/>
  <cols>
    <col min="1" max="1" width="30.1640625" style="112" customWidth="1"/>
    <col min="2" max="2" width="10.6640625" style="42" customWidth="1"/>
    <col min="3" max="3" width="10.83203125" style="42" customWidth="1"/>
    <col min="4" max="4" width="11.6640625" style="42" customWidth="1"/>
    <col min="5" max="5" width="41.1640625" style="112" customWidth="1"/>
    <col min="6" max="8" width="10.83203125" style="42"/>
    <col min="9" max="16384" width="10.83203125" style="112"/>
  </cols>
  <sheetData>
    <row r="1" spans="1:8" ht="22" customHeight="1" x14ac:dyDescent="0.2">
      <c r="A1" s="105" t="s">
        <v>1009</v>
      </c>
      <c r="D1" s="87"/>
      <c r="H1" s="87"/>
    </row>
    <row r="2" spans="1:8" ht="22" customHeight="1" x14ac:dyDescent="0.2">
      <c r="A2" s="112" t="s">
        <v>606</v>
      </c>
      <c r="B2" s="42" t="s">
        <v>808</v>
      </c>
      <c r="C2" s="113">
        <v>22.5</v>
      </c>
      <c r="D2" s="87">
        <f>'TAYLORS MARK UP'!D3</f>
        <v>22.25</v>
      </c>
      <c r="E2" s="112" t="s">
        <v>647</v>
      </c>
      <c r="F2" s="42" t="s">
        <v>809</v>
      </c>
      <c r="G2" s="113">
        <v>18</v>
      </c>
      <c r="H2" s="87">
        <f>'TAYLORS MARK UP'!D9</f>
        <v>19.25</v>
      </c>
    </row>
    <row r="3" spans="1:8" ht="22" customHeight="1" x14ac:dyDescent="0.2">
      <c r="A3" s="112" t="s">
        <v>604</v>
      </c>
      <c r="B3" s="42" t="s">
        <v>808</v>
      </c>
      <c r="C3" s="113">
        <v>23.5</v>
      </c>
      <c r="D3" s="87">
        <f>'TAYLORS MARK UP'!D4</f>
        <v>23.5</v>
      </c>
      <c r="E3" s="112" t="s">
        <v>1010</v>
      </c>
      <c r="F3" s="42" t="s">
        <v>809</v>
      </c>
      <c r="G3" s="113">
        <v>27</v>
      </c>
      <c r="H3" s="87">
        <f>'TAYLORS MARK UP'!D10</f>
        <v>23.25</v>
      </c>
    </row>
    <row r="4" spans="1:8" ht="22" customHeight="1" x14ac:dyDescent="0.2">
      <c r="A4" s="112" t="s">
        <v>621</v>
      </c>
      <c r="B4" s="42" t="s">
        <v>809</v>
      </c>
      <c r="C4" s="113">
        <v>20</v>
      </c>
      <c r="D4" s="87">
        <f>'TAYLORS MARK UP'!D5</f>
        <v>18</v>
      </c>
      <c r="E4" s="112" t="s">
        <v>811</v>
      </c>
      <c r="F4" s="42" t="s">
        <v>809</v>
      </c>
      <c r="G4" s="113">
        <v>23</v>
      </c>
      <c r="H4" s="87">
        <f>'TAYLORS MARK UP'!D11</f>
        <v>23.5</v>
      </c>
    </row>
    <row r="5" spans="1:8" ht="22" customHeight="1" x14ac:dyDescent="0.2">
      <c r="A5" s="112" t="s">
        <v>812</v>
      </c>
      <c r="B5" s="42" t="s">
        <v>813</v>
      </c>
      <c r="C5" s="113">
        <v>31</v>
      </c>
      <c r="D5" s="87">
        <f>'TAYLORS MARK UP'!D6</f>
        <v>34.5</v>
      </c>
      <c r="E5" s="112" t="s">
        <v>687</v>
      </c>
      <c r="F5" s="42" t="s">
        <v>809</v>
      </c>
      <c r="G5" s="113">
        <v>17</v>
      </c>
      <c r="H5" s="87">
        <f>'TAYLORS MARK UP'!D12</f>
        <v>17</v>
      </c>
    </row>
    <row r="6" spans="1:8" ht="22" customHeight="1" x14ac:dyDescent="0.2">
      <c r="A6" s="112" t="s">
        <v>815</v>
      </c>
      <c r="B6" s="42" t="s">
        <v>813</v>
      </c>
      <c r="C6" s="113">
        <v>31</v>
      </c>
      <c r="D6" s="87">
        <f>'TAYLORS MARK UP'!D7</f>
        <v>36.25</v>
      </c>
      <c r="E6" s="112" t="s">
        <v>816</v>
      </c>
      <c r="F6" s="42" t="s">
        <v>817</v>
      </c>
      <c r="G6" s="113">
        <v>25</v>
      </c>
      <c r="H6" s="87">
        <f>'TAYLORS MARK UP'!D13</f>
        <v>28.5</v>
      </c>
    </row>
    <row r="7" spans="1:8" ht="22" customHeight="1" x14ac:dyDescent="0.2">
      <c r="A7" s="112" t="s">
        <v>641</v>
      </c>
      <c r="B7" s="42" t="s">
        <v>809</v>
      </c>
      <c r="C7" s="113">
        <v>19</v>
      </c>
      <c r="D7" s="87">
        <f>'TAYLORS MARK UP'!D8</f>
        <v>18.5</v>
      </c>
      <c r="E7" s="112" t="s">
        <v>972</v>
      </c>
      <c r="F7" s="42" t="s">
        <v>817</v>
      </c>
      <c r="G7" s="113">
        <v>16</v>
      </c>
      <c r="H7" s="87">
        <f>'TAYLORS MARK UP'!D14</f>
        <v>16.75</v>
      </c>
    </row>
    <row r="8" spans="1:8" ht="22" customHeight="1" x14ac:dyDescent="0.2">
      <c r="C8" s="113"/>
      <c r="D8" s="87"/>
      <c r="G8" s="113"/>
      <c r="H8" s="87"/>
    </row>
    <row r="9" spans="1:8" ht="22" customHeight="1" x14ac:dyDescent="0.2">
      <c r="A9" s="105" t="s">
        <v>846</v>
      </c>
      <c r="C9" s="113"/>
      <c r="D9" s="87"/>
      <c r="G9" s="113"/>
      <c r="H9" s="87"/>
    </row>
    <row r="10" spans="1:8" ht="22" customHeight="1" x14ac:dyDescent="0.2">
      <c r="A10" s="112" t="s">
        <v>606</v>
      </c>
      <c r="B10" s="42" t="s">
        <v>818</v>
      </c>
      <c r="C10" s="113">
        <v>20</v>
      </c>
      <c r="D10" s="87">
        <f>'TAYLORS MARK UP'!D18</f>
        <v>20.25</v>
      </c>
      <c r="E10" s="112" t="s">
        <v>819</v>
      </c>
      <c r="F10" s="42" t="s">
        <v>818</v>
      </c>
      <c r="G10" s="113">
        <v>26.5</v>
      </c>
      <c r="H10" s="87">
        <f>'TAYLORS MARK UP'!D27</f>
        <v>26.5</v>
      </c>
    </row>
    <row r="11" spans="1:8" ht="22" customHeight="1" x14ac:dyDescent="0.2">
      <c r="A11" s="112" t="s">
        <v>604</v>
      </c>
      <c r="B11" s="42" t="s">
        <v>818</v>
      </c>
      <c r="C11" s="113">
        <v>21</v>
      </c>
      <c r="D11" s="87">
        <f>'TAYLORS MARK UP'!D19</f>
        <v>21.25</v>
      </c>
      <c r="E11" s="112" t="s">
        <v>820</v>
      </c>
      <c r="F11" s="42" t="s">
        <v>818</v>
      </c>
      <c r="G11" s="113">
        <v>28.5</v>
      </c>
      <c r="H11" s="87">
        <f>'TAYLORS MARK UP'!D28</f>
        <v>28.25</v>
      </c>
    </row>
    <row r="12" spans="1:8" ht="22" customHeight="1" x14ac:dyDescent="0.2">
      <c r="A12" s="112" t="s">
        <v>788</v>
      </c>
      <c r="B12" s="42" t="s">
        <v>818</v>
      </c>
      <c r="C12" s="113">
        <v>33.75</v>
      </c>
      <c r="D12" s="87">
        <f>'TAYLORS MARK UP'!D20</f>
        <v>36.5</v>
      </c>
      <c r="E12" s="112" t="s">
        <v>1010</v>
      </c>
      <c r="F12" s="42" t="s">
        <v>818</v>
      </c>
      <c r="G12" s="113">
        <v>40.5</v>
      </c>
      <c r="H12" s="87">
        <f>'TAYLORS MARK UP'!D29</f>
        <v>34.25</v>
      </c>
    </row>
    <row r="13" spans="1:8" ht="22" customHeight="1" x14ac:dyDescent="0.2">
      <c r="A13" s="112" t="s">
        <v>621</v>
      </c>
      <c r="B13" s="42" t="s">
        <v>822</v>
      </c>
      <c r="C13" s="113">
        <v>30</v>
      </c>
      <c r="D13" s="87">
        <f>'TAYLORS MARK UP'!D21</f>
        <v>27.75</v>
      </c>
      <c r="E13" s="112" t="s">
        <v>823</v>
      </c>
      <c r="F13" s="42" t="s">
        <v>818</v>
      </c>
      <c r="G13" s="113">
        <v>30</v>
      </c>
      <c r="H13" s="87">
        <f>'TAYLORS MARK UP'!D30</f>
        <v>29</v>
      </c>
    </row>
    <row r="14" spans="1:8" ht="22" customHeight="1" x14ac:dyDescent="0.2">
      <c r="A14" s="112" t="s">
        <v>1011</v>
      </c>
      <c r="B14" s="42" t="s">
        <v>825</v>
      </c>
      <c r="C14" s="113">
        <v>45</v>
      </c>
      <c r="D14" s="87">
        <f>'TAYLORS MARK UP'!D22</f>
        <v>35</v>
      </c>
      <c r="E14" s="112" t="s">
        <v>680</v>
      </c>
      <c r="F14" s="42" t="s">
        <v>826</v>
      </c>
      <c r="G14" s="113" t="s">
        <v>653</v>
      </c>
      <c r="H14" s="87">
        <f>'TAYLORS MARK UP'!D31</f>
        <v>26.25</v>
      </c>
    </row>
    <row r="15" spans="1:8" ht="22" customHeight="1" x14ac:dyDescent="0.2">
      <c r="A15" s="112" t="s">
        <v>647</v>
      </c>
      <c r="B15" s="42" t="s">
        <v>822</v>
      </c>
      <c r="C15" s="113">
        <v>27.5</v>
      </c>
      <c r="D15" s="87">
        <f>'TAYLORS MARK UP'!D23</f>
        <v>28.75</v>
      </c>
      <c r="E15" s="112" t="s">
        <v>44</v>
      </c>
      <c r="F15" s="42" t="s">
        <v>818</v>
      </c>
      <c r="G15" s="113">
        <v>26.5</v>
      </c>
      <c r="H15" s="87">
        <f>'TAYLORS MARK UP'!D32</f>
        <v>25.25</v>
      </c>
    </row>
    <row r="16" spans="1:8" ht="22" customHeight="1" x14ac:dyDescent="0.2">
      <c r="A16" s="112" t="s">
        <v>651</v>
      </c>
      <c r="B16" s="42" t="s">
        <v>818</v>
      </c>
      <c r="C16" s="113">
        <v>30.5</v>
      </c>
      <c r="D16" s="87">
        <f>'TAYLORS MARK UP'!D24</f>
        <v>30.75</v>
      </c>
      <c r="E16" s="112" t="s">
        <v>45</v>
      </c>
      <c r="F16" s="42" t="s">
        <v>818</v>
      </c>
      <c r="G16" s="113">
        <v>26.5</v>
      </c>
      <c r="H16" s="87">
        <f>'TAYLORS MARK UP'!D33</f>
        <v>26.5</v>
      </c>
    </row>
    <row r="17" spans="1:8" ht="22" customHeight="1" x14ac:dyDescent="0.2">
      <c r="A17" s="112" t="s">
        <v>828</v>
      </c>
      <c r="B17" s="42" t="s">
        <v>818</v>
      </c>
      <c r="C17" s="113">
        <v>31.5</v>
      </c>
      <c r="D17" s="87">
        <f>'TAYLORS MARK UP'!D25</f>
        <v>35.5</v>
      </c>
      <c r="E17" s="112" t="s">
        <v>687</v>
      </c>
      <c r="F17" s="42" t="s">
        <v>818</v>
      </c>
      <c r="G17" s="113">
        <v>22.5</v>
      </c>
      <c r="H17" s="87">
        <f>'TAYLORS MARK UP'!D34</f>
        <v>21.5</v>
      </c>
    </row>
    <row r="18" spans="1:8" ht="22" customHeight="1" x14ac:dyDescent="0.2">
      <c r="A18" s="112" t="s">
        <v>1012</v>
      </c>
      <c r="B18" s="42" t="s">
        <v>831</v>
      </c>
      <c r="C18" s="113">
        <v>26.5</v>
      </c>
      <c r="D18" s="87">
        <f>'TAYLORS MARK UP'!D26</f>
        <v>34.75</v>
      </c>
      <c r="H18" s="87"/>
    </row>
    <row r="19" spans="1:8" ht="22" customHeight="1" x14ac:dyDescent="0.2">
      <c r="C19" s="113"/>
      <c r="D19" s="87"/>
      <c r="H19" s="87"/>
    </row>
    <row r="20" spans="1:8" ht="22" customHeight="1" x14ac:dyDescent="0.2">
      <c r="A20" s="105" t="s">
        <v>830</v>
      </c>
      <c r="C20" s="113"/>
      <c r="D20" s="87"/>
      <c r="H20" s="87"/>
    </row>
    <row r="21" spans="1:8" ht="22" customHeight="1" x14ac:dyDescent="0.2">
      <c r="A21" s="112" t="s">
        <v>615</v>
      </c>
      <c r="B21" s="42" t="s">
        <v>818</v>
      </c>
      <c r="C21" s="113">
        <v>24.5</v>
      </c>
      <c r="D21" s="87">
        <f>'TAYLORS MARK UP'!D37</f>
        <v>29</v>
      </c>
      <c r="E21" s="112" t="s">
        <v>57</v>
      </c>
      <c r="F21" s="42" t="s">
        <v>818</v>
      </c>
      <c r="G21" s="113">
        <v>43</v>
      </c>
      <c r="H21" s="87">
        <f>'TAYLORS MARK UP'!D47</f>
        <v>43</v>
      </c>
    </row>
    <row r="22" spans="1:8" ht="22" customHeight="1" x14ac:dyDescent="0.2">
      <c r="A22" s="112" t="s">
        <v>1013</v>
      </c>
      <c r="B22" s="42" t="s">
        <v>818</v>
      </c>
      <c r="C22" s="113">
        <v>21</v>
      </c>
      <c r="D22" s="87">
        <f>'TAYLORS MARK UP'!D38</f>
        <v>21.75</v>
      </c>
      <c r="E22" s="112" t="s">
        <v>1014</v>
      </c>
      <c r="F22" s="42" t="s">
        <v>818</v>
      </c>
      <c r="G22" s="113">
        <v>22.5</v>
      </c>
      <c r="H22" s="87">
        <f>'TAYLORS MARK UP'!D48</f>
        <v>16.25</v>
      </c>
    </row>
    <row r="23" spans="1:8" ht="22" customHeight="1" x14ac:dyDescent="0.2">
      <c r="A23" s="112" t="s">
        <v>812</v>
      </c>
      <c r="B23" s="42" t="s">
        <v>818</v>
      </c>
      <c r="C23" s="113">
        <v>21.5</v>
      </c>
      <c r="D23" s="87">
        <f>'TAYLORS MARK UP'!D39</f>
        <v>20.5</v>
      </c>
      <c r="E23" s="112" t="s">
        <v>1014</v>
      </c>
      <c r="F23" s="42" t="s">
        <v>813</v>
      </c>
      <c r="G23" s="113">
        <v>22.5</v>
      </c>
      <c r="H23" s="87">
        <f>'TAYLORS MARK UP'!D49</f>
        <v>22.25</v>
      </c>
    </row>
    <row r="24" spans="1:8" ht="22" customHeight="1" x14ac:dyDescent="0.2">
      <c r="A24" s="112" t="s">
        <v>1015</v>
      </c>
      <c r="B24" s="42" t="s">
        <v>818</v>
      </c>
      <c r="C24" s="113">
        <v>23.5</v>
      </c>
      <c r="D24" s="87">
        <f>'TAYLORS MARK UP'!D40</f>
        <v>26.25</v>
      </c>
      <c r="E24" s="112" t="s">
        <v>1016</v>
      </c>
      <c r="F24" s="42" t="s">
        <v>813</v>
      </c>
      <c r="G24" s="113">
        <v>22.5</v>
      </c>
      <c r="H24" s="87">
        <f>'TAYLORS MARK UP'!D50</f>
        <v>22.25</v>
      </c>
    </row>
    <row r="25" spans="1:8" ht="22" customHeight="1" x14ac:dyDescent="0.2">
      <c r="A25" s="112" t="s">
        <v>815</v>
      </c>
      <c r="B25" s="42" t="s">
        <v>818</v>
      </c>
      <c r="C25" s="113">
        <v>24</v>
      </c>
      <c r="D25" s="87">
        <f>'TAYLORS MARK UP'!D41</f>
        <v>21.75</v>
      </c>
      <c r="E25" s="112" t="s">
        <v>1017</v>
      </c>
      <c r="F25" s="42" t="s">
        <v>813</v>
      </c>
      <c r="G25" s="113">
        <v>22</v>
      </c>
      <c r="H25" s="87">
        <f>'TAYLORS MARK UP'!D51</f>
        <v>20</v>
      </c>
    </row>
    <row r="26" spans="1:8" ht="22" customHeight="1" x14ac:dyDescent="0.2">
      <c r="A26" s="112" t="s">
        <v>840</v>
      </c>
      <c r="B26" s="42" t="s">
        <v>841</v>
      </c>
      <c r="C26" s="113" t="s">
        <v>653</v>
      </c>
      <c r="D26" s="87">
        <f>'TAYLORS MARK UP'!D42</f>
        <v>0</v>
      </c>
      <c r="E26" s="112" t="s">
        <v>855</v>
      </c>
      <c r="F26" s="42" t="s">
        <v>813</v>
      </c>
      <c r="G26" s="113">
        <v>20</v>
      </c>
      <c r="H26" s="87">
        <f>'TAYLORS MARK UP'!D52</f>
        <v>16.25</v>
      </c>
    </row>
    <row r="27" spans="1:8" ht="22" customHeight="1" x14ac:dyDescent="0.2">
      <c r="A27" s="112" t="s">
        <v>842</v>
      </c>
      <c r="B27" s="42" t="s">
        <v>818</v>
      </c>
      <c r="C27" s="113">
        <v>21.5</v>
      </c>
      <c r="D27" s="87">
        <f>'TAYLORS MARK UP'!D43</f>
        <v>16.75</v>
      </c>
      <c r="E27" s="112" t="s">
        <v>1018</v>
      </c>
      <c r="F27" s="42" t="s">
        <v>813</v>
      </c>
      <c r="G27" s="113">
        <v>22.5</v>
      </c>
      <c r="H27" s="87">
        <f>'TAYLORS MARK UP'!D53</f>
        <v>19.5</v>
      </c>
    </row>
    <row r="28" spans="1:8" ht="22" customHeight="1" x14ac:dyDescent="0.2">
      <c r="A28" s="112" t="s">
        <v>648</v>
      </c>
      <c r="B28" s="42" t="s">
        <v>818</v>
      </c>
      <c r="C28" s="113">
        <v>28.75</v>
      </c>
      <c r="D28" s="87">
        <f>'TAYLORS MARK UP'!D44</f>
        <v>28</v>
      </c>
      <c r="E28" s="112" t="s">
        <v>1019</v>
      </c>
      <c r="F28" s="42" t="s">
        <v>813</v>
      </c>
      <c r="G28" s="113">
        <v>25</v>
      </c>
      <c r="H28" s="87">
        <f>'TAYLORS MARK UP'!D54</f>
        <v>25</v>
      </c>
    </row>
    <row r="29" spans="1:8" ht="22" customHeight="1" x14ac:dyDescent="0.2">
      <c r="A29" s="112" t="s">
        <v>843</v>
      </c>
      <c r="B29" s="42" t="s">
        <v>818</v>
      </c>
      <c r="C29" s="113" t="s">
        <v>653</v>
      </c>
      <c r="D29" s="87">
        <f>'TAYLORS MARK UP'!D45</f>
        <v>33.75</v>
      </c>
      <c r="E29" s="112" t="s">
        <v>685</v>
      </c>
      <c r="F29" s="42" t="s">
        <v>818</v>
      </c>
      <c r="G29" s="113">
        <v>22.5</v>
      </c>
      <c r="H29" s="87">
        <f>'TAYLORS MARK UP'!D55</f>
        <v>22</v>
      </c>
    </row>
    <row r="30" spans="1:8" ht="22" customHeight="1" x14ac:dyDescent="0.2">
      <c r="A30" s="112" t="s">
        <v>1020</v>
      </c>
      <c r="B30" s="42" t="s">
        <v>818</v>
      </c>
      <c r="C30" s="113">
        <v>23.5</v>
      </c>
      <c r="D30" s="87">
        <f>'TAYLORS MARK UP'!D46</f>
        <v>22.5</v>
      </c>
      <c r="E30" s="112" t="s">
        <v>904</v>
      </c>
      <c r="F30" s="42" t="s">
        <v>809</v>
      </c>
      <c r="G30" s="113">
        <v>11</v>
      </c>
      <c r="H30" s="87">
        <f>'TAYLORS MARK UP'!D56</f>
        <v>22</v>
      </c>
    </row>
    <row r="31" spans="1:8" ht="22" customHeight="1" x14ac:dyDescent="0.2">
      <c r="A31" s="112" t="s">
        <v>1021</v>
      </c>
      <c r="D31" s="87"/>
      <c r="E31" s="112" t="s">
        <v>900</v>
      </c>
      <c r="F31" s="42" t="s">
        <v>809</v>
      </c>
      <c r="G31" s="113">
        <v>10</v>
      </c>
      <c r="H31" s="87">
        <f>'TAYLORS MARK UP'!D57</f>
        <v>11.25</v>
      </c>
    </row>
    <row r="32" spans="1:8" ht="22" customHeight="1" x14ac:dyDescent="0.2">
      <c r="A32" s="112" t="s">
        <v>1022</v>
      </c>
      <c r="D32" s="87"/>
      <c r="E32" s="112" t="s">
        <v>1023</v>
      </c>
      <c r="F32" s="42" t="s">
        <v>809</v>
      </c>
      <c r="G32" s="113">
        <v>8.5</v>
      </c>
      <c r="H32" s="87">
        <f>'Master Item List'!R84</f>
        <v>13.25</v>
      </c>
    </row>
    <row r="33" spans="1:8" ht="22" customHeight="1" x14ac:dyDescent="0.2">
      <c r="D33" s="87"/>
      <c r="G33" s="113"/>
      <c r="H33" s="87"/>
    </row>
    <row r="34" spans="1:8" ht="22" customHeight="1" x14ac:dyDescent="0.2">
      <c r="A34" s="105" t="s">
        <v>1024</v>
      </c>
      <c r="D34" s="87"/>
      <c r="G34" s="113"/>
      <c r="H34" s="87"/>
    </row>
    <row r="35" spans="1:8" ht="22" customHeight="1" x14ac:dyDescent="0.2">
      <c r="A35" s="112" t="s">
        <v>504</v>
      </c>
      <c r="B35" s="113"/>
      <c r="C35" s="113">
        <v>26.5</v>
      </c>
      <c r="D35" s="87">
        <f>'TAYLORS MARK UP'!D61</f>
        <v>26.5</v>
      </c>
      <c r="E35" s="112" t="s">
        <v>492</v>
      </c>
      <c r="G35" s="113">
        <v>26.5</v>
      </c>
      <c r="H35" s="87">
        <f>'TAYLORS MARK UP'!D72</f>
        <v>25.75</v>
      </c>
    </row>
    <row r="36" spans="1:8" ht="22" customHeight="1" x14ac:dyDescent="0.2">
      <c r="A36" s="112" t="s">
        <v>500</v>
      </c>
      <c r="B36" s="113"/>
      <c r="C36" s="113">
        <v>23.5</v>
      </c>
      <c r="D36" s="87">
        <f>'TAYLORS MARK UP'!D62</f>
        <v>23.25</v>
      </c>
      <c r="E36" s="112" t="s">
        <v>493</v>
      </c>
      <c r="G36" s="113">
        <v>27.5</v>
      </c>
      <c r="H36" s="87">
        <f>'TAYLORS MARK UP'!D73</f>
        <v>27.25</v>
      </c>
    </row>
    <row r="37" spans="1:8" ht="22" customHeight="1" x14ac:dyDescent="0.2">
      <c r="A37" s="112" t="s">
        <v>501</v>
      </c>
      <c r="B37" s="113"/>
      <c r="C37" s="113">
        <v>23.5</v>
      </c>
      <c r="D37" s="87">
        <f>'TAYLORS MARK UP'!D63</f>
        <v>23.25</v>
      </c>
      <c r="E37" s="112" t="s">
        <v>494</v>
      </c>
      <c r="G37" s="113">
        <v>36</v>
      </c>
      <c r="H37" s="87">
        <f>'TAYLORS MARK UP'!D74</f>
        <v>30.5</v>
      </c>
    </row>
    <row r="38" spans="1:8" ht="22" customHeight="1" x14ac:dyDescent="0.2">
      <c r="A38" s="112" t="s">
        <v>503</v>
      </c>
      <c r="B38" s="113"/>
      <c r="C38" s="113">
        <v>29.75</v>
      </c>
      <c r="D38" s="87">
        <f>'TAYLORS MARK UP'!D64</f>
        <v>29.75</v>
      </c>
      <c r="E38" s="112" t="s">
        <v>511</v>
      </c>
      <c r="G38" s="113">
        <v>28</v>
      </c>
      <c r="H38" s="87">
        <f>'TAYLORS MARK UP'!D75</f>
        <v>27.75</v>
      </c>
    </row>
    <row r="39" spans="1:8" ht="22" customHeight="1" x14ac:dyDescent="0.2">
      <c r="A39" s="112" t="s">
        <v>509</v>
      </c>
      <c r="B39" s="113"/>
      <c r="C39" s="113">
        <v>24</v>
      </c>
      <c r="D39" s="87">
        <f>'TAYLORS MARK UP'!D65</f>
        <v>23.5</v>
      </c>
      <c r="E39" s="112" t="s">
        <v>1025</v>
      </c>
      <c r="G39" s="113">
        <v>37.5</v>
      </c>
      <c r="H39" s="87">
        <f>'TAYLORS MARK UP'!D76</f>
        <v>32.25</v>
      </c>
    </row>
    <row r="40" spans="1:8" ht="22" customHeight="1" x14ac:dyDescent="0.2">
      <c r="A40" s="112" t="s">
        <v>1026</v>
      </c>
      <c r="B40" s="113"/>
      <c r="C40" s="113">
        <v>26.5</v>
      </c>
      <c r="D40" s="87">
        <f>'TAYLORS MARK UP'!D66</f>
        <v>30</v>
      </c>
      <c r="E40" s="112" t="s">
        <v>498</v>
      </c>
      <c r="G40" s="113">
        <v>30.75</v>
      </c>
      <c r="H40" s="87">
        <f>'TAYLORS MARK UP'!D77</f>
        <v>32.75</v>
      </c>
    </row>
    <row r="41" spans="1:8" ht="22" customHeight="1" x14ac:dyDescent="0.2">
      <c r="A41" s="112" t="s">
        <v>1027</v>
      </c>
      <c r="B41" s="113"/>
      <c r="C41" s="113">
        <v>27</v>
      </c>
      <c r="D41" s="87">
        <f>'TAYLORS MARK UP'!D67</f>
        <v>29.5</v>
      </c>
      <c r="E41" s="112" t="s">
        <v>506</v>
      </c>
      <c r="G41" s="113">
        <v>32.5</v>
      </c>
      <c r="H41" s="87">
        <f>'TAYLORS MARK UP'!D78</f>
        <v>34</v>
      </c>
    </row>
    <row r="42" spans="1:8" ht="22" customHeight="1" x14ac:dyDescent="0.2">
      <c r="A42" s="112" t="s">
        <v>1028</v>
      </c>
      <c r="B42" s="113"/>
      <c r="C42" s="113">
        <v>32</v>
      </c>
      <c r="D42" s="87">
        <f>'TAYLORS MARK UP'!D68</f>
        <v>30.5</v>
      </c>
      <c r="E42" s="112" t="s">
        <v>507</v>
      </c>
      <c r="G42" s="113">
        <v>36</v>
      </c>
      <c r="H42" s="87">
        <f>'TAYLORS MARK UP'!D79</f>
        <v>33.25</v>
      </c>
    </row>
    <row r="43" spans="1:8" ht="22" customHeight="1" x14ac:dyDescent="0.2">
      <c r="A43" s="112" t="s">
        <v>497</v>
      </c>
      <c r="B43" s="113"/>
      <c r="C43" s="113">
        <v>25</v>
      </c>
      <c r="D43" s="87">
        <f>'TAYLORS MARK UP'!D69</f>
        <v>27.5</v>
      </c>
      <c r="H43" s="87"/>
    </row>
    <row r="44" spans="1:8" ht="22" customHeight="1" x14ac:dyDescent="0.2">
      <c r="A44" s="112" t="s">
        <v>580</v>
      </c>
      <c r="B44" s="113"/>
      <c r="C44" s="113">
        <v>24</v>
      </c>
      <c r="D44" s="87">
        <f>'TAYLORS MARK UP'!D70</f>
        <v>24</v>
      </c>
      <c r="H44" s="87"/>
    </row>
    <row r="45" spans="1:8" ht="22" customHeight="1" x14ac:dyDescent="0.2">
      <c r="A45" s="112" t="s">
        <v>579</v>
      </c>
      <c r="B45" s="113"/>
      <c r="C45" s="113">
        <v>27.5</v>
      </c>
      <c r="D45" s="87">
        <f>'TAYLORS MARK UP'!D71</f>
        <v>27.25</v>
      </c>
      <c r="H45" s="87"/>
    </row>
  </sheetData>
  <conditionalFormatting sqref="C2:C7">
    <cfRule type="expression" dxfId="46" priority="13">
      <formula>C2&gt;D2</formula>
    </cfRule>
    <cfRule type="expression" dxfId="45" priority="14">
      <formula>C2&lt;D2</formula>
    </cfRule>
  </conditionalFormatting>
  <conditionalFormatting sqref="C10:C18">
    <cfRule type="expression" dxfId="44" priority="11">
      <formula>C10&gt;D10</formula>
    </cfRule>
    <cfRule type="expression" dxfId="43" priority="12">
      <formula>C10&lt;D10</formula>
    </cfRule>
  </conditionalFormatting>
  <conditionalFormatting sqref="C21:C30">
    <cfRule type="expression" dxfId="42" priority="9">
      <formula>C21&gt;D21</formula>
    </cfRule>
    <cfRule type="expression" dxfId="41" priority="10">
      <formula>C21&lt;D21</formula>
    </cfRule>
  </conditionalFormatting>
  <conditionalFormatting sqref="C35:C45">
    <cfRule type="expression" dxfId="40" priority="7">
      <formula>C35&gt;D35</formula>
    </cfRule>
    <cfRule type="expression" dxfId="39" priority="8">
      <formula>C35&lt;D35</formula>
    </cfRule>
  </conditionalFormatting>
  <conditionalFormatting sqref="G2:G7">
    <cfRule type="expression" dxfId="38" priority="5">
      <formula>G2&gt;H2</formula>
    </cfRule>
    <cfRule type="expression" dxfId="37" priority="6">
      <formula>G2&lt;H2</formula>
    </cfRule>
  </conditionalFormatting>
  <conditionalFormatting sqref="G10:G17">
    <cfRule type="expression" dxfId="36" priority="3">
      <formula>G10&gt;H10</formula>
    </cfRule>
    <cfRule type="expression" dxfId="35" priority="4">
      <formula>G10&lt;H10</formula>
    </cfRule>
  </conditionalFormatting>
  <conditionalFormatting sqref="G21:G42">
    <cfRule type="expression" dxfId="34" priority="1">
      <formula>G21&gt;H21</formula>
    </cfRule>
    <cfRule type="expression" dxfId="33" priority="2">
      <formula>G21&lt;H21</formula>
    </cfRule>
  </conditionalFormatting>
  <pageMargins left="0.7" right="0.7" top="0.75" bottom="0.75" header="0.3" footer="0.3"/>
  <pageSetup scale="62" orientation="portrait" horizontalDpi="0" verticalDpi="0"/>
  <headerFooter>
    <oddHeader>&amp;C&amp;"Calibri (Body),Regular"&amp;20TAYLORS PRICES FOR JUNE 17 TO 23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B5CF-C7FC-A345-BCEC-D9DD70E3C1FE}">
  <sheetPr>
    <pageSetUpPr fitToPage="1"/>
  </sheetPr>
  <dimension ref="A1:E75"/>
  <sheetViews>
    <sheetView tabSelected="1" zoomScaleNormal="100" workbookViewId="0">
      <selection activeCell="C75" sqref="C75"/>
    </sheetView>
  </sheetViews>
  <sheetFormatPr baseColWidth="10" defaultColWidth="32.83203125" defaultRowHeight="28" customHeight="1" x14ac:dyDescent="0.2"/>
  <cols>
    <col min="1" max="1" width="32.83203125" style="38"/>
    <col min="2" max="2" width="24.1640625" style="39" customWidth="1"/>
    <col min="3" max="3" width="20.33203125" style="39" customWidth="1"/>
    <col min="4" max="4" width="7.33203125" style="39" hidden="1" customWidth="1"/>
    <col min="5" max="5" width="17.83203125" style="38" customWidth="1"/>
    <col min="6" max="16384" width="32.83203125" style="38"/>
  </cols>
  <sheetData>
    <row r="1" spans="1:5" ht="28" customHeight="1" x14ac:dyDescent="0.2">
      <c r="A1" s="76" t="s">
        <v>879</v>
      </c>
      <c r="B1" s="77"/>
      <c r="C1" s="78" t="s">
        <v>776</v>
      </c>
      <c r="D1" s="37" t="s">
        <v>804</v>
      </c>
      <c r="E1" s="13" t="s">
        <v>804</v>
      </c>
    </row>
    <row r="2" spans="1:5" ht="28" customHeight="1" x14ac:dyDescent="0.2">
      <c r="A2" s="76" t="s">
        <v>880</v>
      </c>
      <c r="B2" s="77" t="s">
        <v>813</v>
      </c>
      <c r="C2" s="69">
        <v>18.5</v>
      </c>
      <c r="D2" s="79">
        <f>'Master Item List'!S17</f>
        <v>18.5</v>
      </c>
      <c r="E2" s="80">
        <f>D2-1</f>
        <v>17.5</v>
      </c>
    </row>
    <row r="3" spans="1:5" ht="28" customHeight="1" x14ac:dyDescent="0.2">
      <c r="A3" s="76" t="s">
        <v>881</v>
      </c>
      <c r="B3" s="77" t="s">
        <v>813</v>
      </c>
      <c r="C3" s="69">
        <v>35</v>
      </c>
      <c r="D3" s="79">
        <f>'Master Item List'!S19</f>
        <v>25</v>
      </c>
      <c r="E3" s="80">
        <f t="shared" ref="E3:E35" si="0">D3-1</f>
        <v>24</v>
      </c>
    </row>
    <row r="4" spans="1:5" ht="28" customHeight="1" x14ac:dyDescent="0.2">
      <c r="A4" s="76" t="s">
        <v>882</v>
      </c>
      <c r="B4" s="77" t="s">
        <v>808</v>
      </c>
      <c r="C4" s="69">
        <v>36.5</v>
      </c>
      <c r="D4" s="79">
        <f>'Master Item List'!S33</f>
        <v>34.25</v>
      </c>
      <c r="E4" s="80">
        <f t="shared" si="0"/>
        <v>33.25</v>
      </c>
    </row>
    <row r="5" spans="1:5" ht="28" customHeight="1" x14ac:dyDescent="0.2">
      <c r="A5" s="76" t="s">
        <v>883</v>
      </c>
      <c r="B5" s="77" t="s">
        <v>813</v>
      </c>
      <c r="C5" s="69">
        <v>28</v>
      </c>
      <c r="D5" s="79">
        <f>'Master Item List'!S31</f>
        <v>29</v>
      </c>
      <c r="E5" s="80">
        <f t="shared" si="0"/>
        <v>28</v>
      </c>
    </row>
    <row r="6" spans="1:5" ht="28" customHeight="1" x14ac:dyDescent="0.2">
      <c r="A6" s="76" t="s">
        <v>884</v>
      </c>
      <c r="B6" s="77" t="s">
        <v>813</v>
      </c>
      <c r="C6" s="69">
        <v>29.5</v>
      </c>
      <c r="D6" s="79">
        <f>'Master Item List'!S25</f>
        <v>34.5</v>
      </c>
      <c r="E6" s="80">
        <f t="shared" si="0"/>
        <v>33.5</v>
      </c>
    </row>
    <row r="7" spans="1:5" ht="28" customHeight="1" x14ac:dyDescent="0.2">
      <c r="A7" s="76" t="s">
        <v>885</v>
      </c>
      <c r="B7" s="77" t="s">
        <v>813</v>
      </c>
      <c r="C7" s="69">
        <v>27</v>
      </c>
      <c r="D7" s="79">
        <f>'Master Item List'!S36</f>
        <v>32.75</v>
      </c>
      <c r="E7" s="80">
        <f t="shared" si="0"/>
        <v>31.75</v>
      </c>
    </row>
    <row r="8" spans="1:5" ht="28" customHeight="1" x14ac:dyDescent="0.2">
      <c r="A8" s="76" t="s">
        <v>886</v>
      </c>
      <c r="B8" s="77" t="s">
        <v>813</v>
      </c>
      <c r="C8" s="69">
        <v>29.5</v>
      </c>
      <c r="D8" s="79">
        <f>'Master Item List'!S34</f>
        <v>36.25</v>
      </c>
      <c r="E8" s="80">
        <f t="shared" si="0"/>
        <v>35.25</v>
      </c>
    </row>
    <row r="9" spans="1:5" ht="28" customHeight="1" x14ac:dyDescent="0.2">
      <c r="A9" s="76" t="s">
        <v>887</v>
      </c>
      <c r="B9" s="77" t="s">
        <v>813</v>
      </c>
      <c r="C9" s="69">
        <v>16.75</v>
      </c>
      <c r="D9" s="79">
        <f>'Master Item List'!S38</f>
        <v>18.75</v>
      </c>
      <c r="E9" s="80">
        <f t="shared" si="0"/>
        <v>17.75</v>
      </c>
    </row>
    <row r="10" spans="1:5" ht="28" customHeight="1" x14ac:dyDescent="0.2">
      <c r="A10" s="76" t="s">
        <v>888</v>
      </c>
      <c r="B10" s="77" t="s">
        <v>813</v>
      </c>
      <c r="C10" s="69">
        <v>16.75</v>
      </c>
      <c r="D10" s="79">
        <f>'Master Item List'!S41</f>
        <v>18.5</v>
      </c>
      <c r="E10" s="80">
        <f t="shared" si="0"/>
        <v>17.5</v>
      </c>
    </row>
    <row r="11" spans="1:5" ht="28" customHeight="1" x14ac:dyDescent="0.2">
      <c r="A11" s="76" t="s">
        <v>889</v>
      </c>
      <c r="B11" s="77" t="s">
        <v>841</v>
      </c>
      <c r="C11" s="69" t="s">
        <v>935</v>
      </c>
      <c r="D11" s="79">
        <f>'Master Item List'!S42</f>
        <v>22.5</v>
      </c>
      <c r="E11" s="80">
        <f t="shared" si="0"/>
        <v>21.5</v>
      </c>
    </row>
    <row r="12" spans="1:5" ht="28" customHeight="1" x14ac:dyDescent="0.2">
      <c r="A12" s="76" t="s">
        <v>729</v>
      </c>
      <c r="B12" s="77" t="s">
        <v>890</v>
      </c>
      <c r="C12" s="69">
        <v>17.5</v>
      </c>
      <c r="D12" s="37"/>
      <c r="E12" s="80"/>
    </row>
    <row r="13" spans="1:5" ht="28" customHeight="1" x14ac:dyDescent="0.2">
      <c r="A13" s="76" t="s">
        <v>891</v>
      </c>
      <c r="B13" s="77" t="s">
        <v>890</v>
      </c>
      <c r="C13" s="69">
        <v>17</v>
      </c>
      <c r="D13" s="37"/>
      <c r="E13" s="80"/>
    </row>
    <row r="14" spans="1:5" ht="28" customHeight="1" x14ac:dyDescent="0.2">
      <c r="A14" s="76" t="s">
        <v>892</v>
      </c>
      <c r="B14" s="77" t="s">
        <v>813</v>
      </c>
      <c r="C14" s="69">
        <v>25</v>
      </c>
      <c r="D14" s="79">
        <f>'Master Item List'!S80</f>
        <v>24.25</v>
      </c>
      <c r="E14" s="80">
        <f t="shared" si="0"/>
        <v>23.25</v>
      </c>
    </row>
    <row r="15" spans="1:5" ht="28" customHeight="1" x14ac:dyDescent="0.2">
      <c r="A15" s="76" t="s">
        <v>893</v>
      </c>
      <c r="B15" s="77" t="s">
        <v>809</v>
      </c>
      <c r="C15" s="69">
        <v>8.5</v>
      </c>
      <c r="D15" s="79">
        <f>'Master Item List'!S77</f>
        <v>12.75</v>
      </c>
      <c r="E15" s="80">
        <f t="shared" si="0"/>
        <v>11.75</v>
      </c>
    </row>
    <row r="16" spans="1:5" ht="28" customHeight="1" x14ac:dyDescent="0.2">
      <c r="A16" s="76" t="s">
        <v>894</v>
      </c>
      <c r="B16" s="77" t="s">
        <v>817</v>
      </c>
      <c r="C16" s="69">
        <v>28</v>
      </c>
      <c r="D16" s="79">
        <f>'Master Item List'!S92</f>
        <v>28.5</v>
      </c>
      <c r="E16" s="80">
        <f t="shared" si="0"/>
        <v>27.5</v>
      </c>
    </row>
    <row r="17" spans="1:5" ht="28" customHeight="1" x14ac:dyDescent="0.2">
      <c r="A17" s="76" t="s">
        <v>895</v>
      </c>
      <c r="B17" s="77" t="s">
        <v>817</v>
      </c>
      <c r="C17" s="69">
        <v>47</v>
      </c>
      <c r="D17" s="79">
        <f>'Master Item List'!S98</f>
        <v>41.75</v>
      </c>
      <c r="E17" s="80">
        <f t="shared" si="0"/>
        <v>40.75</v>
      </c>
    </row>
    <row r="18" spans="1:5" ht="28" customHeight="1" x14ac:dyDescent="0.2">
      <c r="A18" s="76" t="s">
        <v>896</v>
      </c>
      <c r="B18" s="77" t="s">
        <v>817</v>
      </c>
      <c r="C18" s="69">
        <v>37</v>
      </c>
      <c r="D18" s="79">
        <f>'Master Item List'!S101</f>
        <v>41</v>
      </c>
      <c r="E18" s="80">
        <f t="shared" si="0"/>
        <v>40</v>
      </c>
    </row>
    <row r="19" spans="1:5" ht="28" customHeight="1" x14ac:dyDescent="0.2">
      <c r="A19" s="76" t="s">
        <v>897</v>
      </c>
      <c r="B19" s="77" t="s">
        <v>898</v>
      </c>
      <c r="C19" s="69">
        <v>28</v>
      </c>
      <c r="D19" s="79">
        <f>'Master Item List'!S112</f>
        <v>26</v>
      </c>
      <c r="E19" s="80">
        <f t="shared" si="0"/>
        <v>25</v>
      </c>
    </row>
    <row r="20" spans="1:5" ht="28" customHeight="1" x14ac:dyDescent="0.2">
      <c r="A20" s="76" t="s">
        <v>899</v>
      </c>
      <c r="B20" s="77" t="s">
        <v>898</v>
      </c>
      <c r="C20" s="69">
        <v>25</v>
      </c>
      <c r="D20" s="79">
        <f>'Master Item List'!S110</f>
        <v>20.5</v>
      </c>
      <c r="E20" s="80">
        <f t="shared" si="0"/>
        <v>19.5</v>
      </c>
    </row>
    <row r="21" spans="1:5" ht="28" customHeight="1" x14ac:dyDescent="0.2">
      <c r="A21" s="76" t="s">
        <v>900</v>
      </c>
      <c r="B21" s="77" t="s">
        <v>809</v>
      </c>
      <c r="C21" s="69">
        <v>10</v>
      </c>
      <c r="D21" s="79">
        <f>'Master Item List'!S128</f>
        <v>12.25</v>
      </c>
      <c r="E21" s="80">
        <f t="shared" si="0"/>
        <v>11.25</v>
      </c>
    </row>
    <row r="22" spans="1:5" ht="28" customHeight="1" x14ac:dyDescent="0.2">
      <c r="A22" s="76" t="s">
        <v>901</v>
      </c>
      <c r="B22" s="77" t="s">
        <v>898</v>
      </c>
      <c r="C22" s="69">
        <v>25</v>
      </c>
      <c r="D22" s="79">
        <f>'Master Item List'!S133</f>
        <v>23.25</v>
      </c>
      <c r="E22" s="80">
        <f t="shared" si="0"/>
        <v>22.25</v>
      </c>
    </row>
    <row r="23" spans="1:5" ht="28" customHeight="1" x14ac:dyDescent="0.2">
      <c r="A23" s="76" t="s">
        <v>902</v>
      </c>
      <c r="B23" s="77" t="s">
        <v>898</v>
      </c>
      <c r="C23" s="69">
        <v>23</v>
      </c>
      <c r="D23" s="79">
        <f>'Master Item List'!S134</f>
        <v>21</v>
      </c>
      <c r="E23" s="80">
        <f t="shared" si="0"/>
        <v>20</v>
      </c>
    </row>
    <row r="24" spans="1:5" ht="28" customHeight="1" x14ac:dyDescent="0.2">
      <c r="A24" s="76" t="s">
        <v>903</v>
      </c>
      <c r="B24" s="77" t="s">
        <v>817</v>
      </c>
      <c r="C24" s="69">
        <v>28</v>
      </c>
      <c r="D24" s="79">
        <f>'Master Item List'!S138</f>
        <v>25.25</v>
      </c>
      <c r="E24" s="80">
        <f t="shared" si="0"/>
        <v>24.25</v>
      </c>
    </row>
    <row r="25" spans="1:5" ht="28" customHeight="1" x14ac:dyDescent="0.2">
      <c r="A25" s="76" t="s">
        <v>904</v>
      </c>
      <c r="B25" s="77" t="s">
        <v>809</v>
      </c>
      <c r="C25" s="69">
        <v>10</v>
      </c>
      <c r="D25" s="79">
        <f>'Master Item List'!S147</f>
        <v>23</v>
      </c>
      <c r="E25" s="80">
        <f t="shared" si="0"/>
        <v>22</v>
      </c>
    </row>
    <row r="26" spans="1:5" ht="28" customHeight="1" x14ac:dyDescent="0.2">
      <c r="A26" s="13"/>
      <c r="B26" s="37"/>
      <c r="C26" s="78"/>
      <c r="D26" s="37"/>
      <c r="E26" s="80"/>
    </row>
    <row r="27" spans="1:5" ht="28" customHeight="1" x14ac:dyDescent="0.2">
      <c r="A27" s="76" t="s">
        <v>905</v>
      </c>
      <c r="B27" s="77"/>
      <c r="C27" s="78"/>
      <c r="D27" s="37"/>
      <c r="E27" s="80"/>
    </row>
    <row r="28" spans="1:5" ht="28" customHeight="1" x14ac:dyDescent="0.2">
      <c r="A28" s="76" t="s">
        <v>807</v>
      </c>
      <c r="B28" s="77" t="s">
        <v>605</v>
      </c>
      <c r="C28" s="69">
        <v>27</v>
      </c>
      <c r="D28" s="79">
        <f>'Master Item List'!T3</f>
        <v>24</v>
      </c>
      <c r="E28" s="80">
        <f t="shared" si="0"/>
        <v>23</v>
      </c>
    </row>
    <row r="29" spans="1:5" ht="28" customHeight="1" x14ac:dyDescent="0.2">
      <c r="A29" s="76" t="s">
        <v>604</v>
      </c>
      <c r="B29" s="77" t="s">
        <v>605</v>
      </c>
      <c r="C29" s="69">
        <v>29</v>
      </c>
      <c r="D29" s="79">
        <f>'Master Item List'!T6</f>
        <v>25.75</v>
      </c>
      <c r="E29" s="80">
        <f t="shared" si="0"/>
        <v>24.75</v>
      </c>
    </row>
    <row r="30" spans="1:5" ht="28" customHeight="1" x14ac:dyDescent="0.2">
      <c r="A30" s="76" t="s">
        <v>621</v>
      </c>
      <c r="B30" s="77" t="s">
        <v>607</v>
      </c>
      <c r="C30" s="69">
        <v>19</v>
      </c>
      <c r="D30" s="79">
        <f>'Master Item List'!T21</f>
        <v>19.75</v>
      </c>
      <c r="E30" s="80">
        <f t="shared" si="0"/>
        <v>18.75</v>
      </c>
    </row>
    <row r="31" spans="1:5" ht="28" customHeight="1" x14ac:dyDescent="0.2">
      <c r="A31" s="76" t="s">
        <v>641</v>
      </c>
      <c r="B31" s="77" t="s">
        <v>607</v>
      </c>
      <c r="C31" s="69">
        <v>21</v>
      </c>
      <c r="D31" s="79">
        <f>'Master Item List'!T52</f>
        <v>15.25</v>
      </c>
      <c r="E31" s="80">
        <f t="shared" si="0"/>
        <v>14.25</v>
      </c>
    </row>
    <row r="32" spans="1:5" ht="28" customHeight="1" x14ac:dyDescent="0.2">
      <c r="A32" s="76" t="s">
        <v>647</v>
      </c>
      <c r="B32" s="77" t="s">
        <v>607</v>
      </c>
      <c r="C32" s="69">
        <v>19</v>
      </c>
      <c r="D32" s="79">
        <f>'Master Item List'!T57</f>
        <v>20</v>
      </c>
      <c r="E32" s="80">
        <f t="shared" si="0"/>
        <v>19</v>
      </c>
    </row>
    <row r="33" spans="1:5" ht="28" customHeight="1" x14ac:dyDescent="0.2">
      <c r="A33" s="76" t="s">
        <v>810</v>
      </c>
      <c r="B33" s="77" t="s">
        <v>607</v>
      </c>
      <c r="C33" s="69">
        <v>21</v>
      </c>
      <c r="D33" s="79">
        <f>'Master Item List'!T105</f>
        <v>24.25</v>
      </c>
      <c r="E33" s="80">
        <f t="shared" si="0"/>
        <v>23.25</v>
      </c>
    </row>
    <row r="34" spans="1:5" ht="28" customHeight="1" x14ac:dyDescent="0.2">
      <c r="A34" s="76" t="s">
        <v>811</v>
      </c>
      <c r="B34" s="77" t="s">
        <v>607</v>
      </c>
      <c r="C34" s="69">
        <v>28.5</v>
      </c>
      <c r="D34" s="79">
        <f>'Master Item List'!T130</f>
        <v>24.5</v>
      </c>
      <c r="E34" s="80">
        <f t="shared" si="0"/>
        <v>23.5</v>
      </c>
    </row>
    <row r="35" spans="1:5" ht="28" customHeight="1" x14ac:dyDescent="0.2">
      <c r="A35" s="76" t="s">
        <v>814</v>
      </c>
      <c r="B35" s="77" t="s">
        <v>607</v>
      </c>
      <c r="C35" s="69">
        <v>19</v>
      </c>
      <c r="D35" s="79">
        <f>'Master Item List'!T143</f>
        <v>17.75</v>
      </c>
      <c r="E35" s="80">
        <f t="shared" si="0"/>
        <v>16.75</v>
      </c>
    </row>
    <row r="36" spans="1:5" ht="28" customHeight="1" x14ac:dyDescent="0.2">
      <c r="A36" s="13"/>
      <c r="B36" s="37"/>
      <c r="C36" s="78"/>
      <c r="D36" s="37"/>
      <c r="E36" s="13"/>
    </row>
    <row r="37" spans="1:5" ht="28" customHeight="1" x14ac:dyDescent="0.2">
      <c r="A37" s="13"/>
      <c r="B37" s="37"/>
      <c r="C37" s="78"/>
      <c r="D37" s="37"/>
      <c r="E37" s="13"/>
    </row>
    <row r="38" spans="1:5" ht="28" customHeight="1" x14ac:dyDescent="0.2">
      <c r="A38" s="81" t="s">
        <v>906</v>
      </c>
      <c r="B38" s="37"/>
      <c r="C38" s="78"/>
      <c r="D38" s="37"/>
      <c r="E38" s="13" t="s">
        <v>805</v>
      </c>
    </row>
    <row r="39" spans="1:5" ht="28" customHeight="1" x14ac:dyDescent="0.2">
      <c r="A39" s="13"/>
      <c r="B39" s="37"/>
      <c r="C39" s="78"/>
      <c r="D39" s="37" t="s">
        <v>805</v>
      </c>
      <c r="E39" s="13"/>
    </row>
    <row r="40" spans="1:5" ht="28" customHeight="1" x14ac:dyDescent="0.2">
      <c r="A40" s="13" t="s">
        <v>907</v>
      </c>
      <c r="B40" s="37" t="s">
        <v>818</v>
      </c>
      <c r="C40" s="69">
        <v>18.5</v>
      </c>
      <c r="D40" s="79">
        <f>'Master Item List'!T154</f>
        <v>21</v>
      </c>
      <c r="E40" s="80">
        <f>D40-2.25</f>
        <v>18.75</v>
      </c>
    </row>
    <row r="41" spans="1:5" ht="28" customHeight="1" x14ac:dyDescent="0.2">
      <c r="A41" s="13" t="s">
        <v>907</v>
      </c>
      <c r="B41" s="37" t="s">
        <v>908</v>
      </c>
      <c r="C41" s="69">
        <v>31.5</v>
      </c>
      <c r="D41" s="79">
        <f>'Master Item List'!T153</f>
        <v>30.75</v>
      </c>
      <c r="E41" s="80">
        <f t="shared" ref="E41:E75" si="1">D41-2.25</f>
        <v>28.5</v>
      </c>
    </row>
    <row r="42" spans="1:5" ht="28" customHeight="1" x14ac:dyDescent="0.2">
      <c r="A42" s="13" t="s">
        <v>909</v>
      </c>
      <c r="B42" s="37" t="s">
        <v>818</v>
      </c>
      <c r="C42" s="69">
        <v>20</v>
      </c>
      <c r="D42" s="79">
        <f>'Master Item List'!T152</f>
        <v>22</v>
      </c>
      <c r="E42" s="80">
        <f t="shared" si="1"/>
        <v>19.75</v>
      </c>
    </row>
    <row r="43" spans="1:5" ht="28" customHeight="1" x14ac:dyDescent="0.2">
      <c r="A43" s="13" t="s">
        <v>909</v>
      </c>
      <c r="B43" s="37" t="s">
        <v>908</v>
      </c>
      <c r="C43" s="69">
        <v>33.5</v>
      </c>
      <c r="D43" s="79">
        <f>'Master Item List'!T151</f>
        <v>32.5</v>
      </c>
      <c r="E43" s="80">
        <f t="shared" si="1"/>
        <v>30.25</v>
      </c>
    </row>
    <row r="44" spans="1:5" ht="28" customHeight="1" x14ac:dyDescent="0.2">
      <c r="A44" s="13" t="s">
        <v>910</v>
      </c>
      <c r="B44" s="37" t="s">
        <v>851</v>
      </c>
      <c r="C44" s="69">
        <v>28</v>
      </c>
      <c r="D44" s="79">
        <f>'Combo Pricing'!L5</f>
        <v>30.5</v>
      </c>
      <c r="E44" s="80">
        <f t="shared" si="1"/>
        <v>28.25</v>
      </c>
    </row>
    <row r="45" spans="1:5" ht="28" customHeight="1" x14ac:dyDescent="0.2">
      <c r="A45" s="13" t="s">
        <v>911</v>
      </c>
      <c r="B45" s="37" t="s">
        <v>818</v>
      </c>
      <c r="C45" s="69">
        <v>44.75</v>
      </c>
      <c r="D45" s="79">
        <f>'Master Item List'!T162</f>
        <v>37.25</v>
      </c>
      <c r="E45" s="80">
        <f t="shared" si="1"/>
        <v>35</v>
      </c>
    </row>
    <row r="46" spans="1:5" ht="28" customHeight="1" x14ac:dyDescent="0.2">
      <c r="A46" s="13" t="s">
        <v>912</v>
      </c>
      <c r="B46" s="37" t="s">
        <v>822</v>
      </c>
      <c r="C46" s="69">
        <v>30</v>
      </c>
      <c r="D46" s="79">
        <f>'Combo Pricing'!L9</f>
        <v>31.25</v>
      </c>
      <c r="E46" s="80">
        <f t="shared" si="1"/>
        <v>29</v>
      </c>
    </row>
    <row r="47" spans="1:5" ht="28" customHeight="1" x14ac:dyDescent="0.2">
      <c r="A47" s="13" t="s">
        <v>913</v>
      </c>
      <c r="B47" s="37" t="s">
        <v>825</v>
      </c>
      <c r="C47" s="69">
        <v>46</v>
      </c>
      <c r="D47" s="79">
        <f>'Master Item List'!T184</f>
        <v>35.75</v>
      </c>
      <c r="E47" s="80">
        <f t="shared" si="1"/>
        <v>33.5</v>
      </c>
    </row>
    <row r="48" spans="1:5" ht="28" customHeight="1" x14ac:dyDescent="0.2">
      <c r="A48" s="13" t="s">
        <v>914</v>
      </c>
      <c r="B48" s="37" t="s">
        <v>818</v>
      </c>
      <c r="C48" s="69">
        <v>32</v>
      </c>
      <c r="D48" s="79">
        <f>'Master Item List'!T193</f>
        <v>31.5</v>
      </c>
      <c r="E48" s="80">
        <f t="shared" si="1"/>
        <v>29.25</v>
      </c>
    </row>
    <row r="49" spans="1:5" ht="28" customHeight="1" x14ac:dyDescent="0.2">
      <c r="A49" s="13" t="s">
        <v>915</v>
      </c>
      <c r="B49" s="37" t="s">
        <v>831</v>
      </c>
      <c r="C49" s="69">
        <v>26</v>
      </c>
      <c r="D49" s="79">
        <f>'Master Item List'!T196</f>
        <v>35.5</v>
      </c>
      <c r="E49" s="80">
        <f t="shared" si="1"/>
        <v>33.25</v>
      </c>
    </row>
    <row r="50" spans="1:5" ht="28" customHeight="1" x14ac:dyDescent="0.2">
      <c r="A50" s="13" t="s">
        <v>916</v>
      </c>
      <c r="B50" s="37" t="s">
        <v>818</v>
      </c>
      <c r="C50" s="69">
        <v>29.5</v>
      </c>
      <c r="D50" s="79">
        <f>'Master Item List'!T199</f>
        <v>29</v>
      </c>
      <c r="E50" s="80">
        <f t="shared" si="1"/>
        <v>26.75</v>
      </c>
    </row>
    <row r="51" spans="1:5" ht="28" customHeight="1" x14ac:dyDescent="0.2">
      <c r="A51" s="13" t="s">
        <v>917</v>
      </c>
      <c r="B51" s="37" t="s">
        <v>851</v>
      </c>
      <c r="C51" s="69">
        <v>30</v>
      </c>
      <c r="D51" s="79">
        <f>'Master Item List'!T202</f>
        <v>35</v>
      </c>
      <c r="E51" s="80">
        <f t="shared" si="1"/>
        <v>32.75</v>
      </c>
    </row>
    <row r="52" spans="1:5" ht="28" customHeight="1" x14ac:dyDescent="0.2">
      <c r="A52" s="13" t="s">
        <v>823</v>
      </c>
      <c r="B52" s="37" t="s">
        <v>818</v>
      </c>
      <c r="C52" s="69">
        <v>30</v>
      </c>
      <c r="D52" s="79">
        <f>'Master Item List'!T207</f>
        <v>29.75</v>
      </c>
      <c r="E52" s="80">
        <f t="shared" si="1"/>
        <v>27.5</v>
      </c>
    </row>
    <row r="53" spans="1:5" ht="28" customHeight="1" x14ac:dyDescent="0.2">
      <c r="A53" s="13" t="s">
        <v>918</v>
      </c>
      <c r="B53" s="37" t="s">
        <v>826</v>
      </c>
      <c r="C53" s="69">
        <v>29.5</v>
      </c>
      <c r="D53" s="79">
        <f>'Master Item List'!T217</f>
        <v>27</v>
      </c>
      <c r="E53" s="80">
        <f t="shared" si="1"/>
        <v>24.75</v>
      </c>
    </row>
    <row r="54" spans="1:5" ht="28" customHeight="1" x14ac:dyDescent="0.2">
      <c r="A54" s="13" t="s">
        <v>44</v>
      </c>
      <c r="B54" s="37" t="s">
        <v>818</v>
      </c>
      <c r="C54" s="69">
        <v>31</v>
      </c>
      <c r="D54" s="79">
        <f>'Master Item List'!T187</f>
        <v>26</v>
      </c>
      <c r="E54" s="80">
        <f t="shared" si="1"/>
        <v>23.75</v>
      </c>
    </row>
    <row r="55" spans="1:5" ht="28" customHeight="1" x14ac:dyDescent="0.2">
      <c r="A55" s="13" t="s">
        <v>919</v>
      </c>
      <c r="B55" s="37" t="s">
        <v>818</v>
      </c>
      <c r="C55" s="69">
        <v>46.5</v>
      </c>
      <c r="D55" s="79">
        <f>'Master Item List'!T178</f>
        <v>27.25</v>
      </c>
      <c r="E55" s="80">
        <f t="shared" si="1"/>
        <v>25</v>
      </c>
    </row>
    <row r="56" spans="1:5" ht="28" customHeight="1" x14ac:dyDescent="0.2">
      <c r="A56" s="13" t="s">
        <v>920</v>
      </c>
      <c r="B56" s="37" t="s">
        <v>818</v>
      </c>
      <c r="C56" s="69">
        <v>28</v>
      </c>
      <c r="D56" s="79">
        <f>'Master Item List'!T222</f>
        <v>22.25</v>
      </c>
      <c r="E56" s="80">
        <f t="shared" si="1"/>
        <v>20</v>
      </c>
    </row>
    <row r="57" spans="1:5" ht="28" customHeight="1" x14ac:dyDescent="0.2">
      <c r="A57" s="13"/>
      <c r="B57" s="37"/>
      <c r="C57" s="78"/>
      <c r="D57" s="37"/>
      <c r="E57" s="80"/>
    </row>
    <row r="58" spans="1:5" ht="28" customHeight="1" x14ac:dyDescent="0.2">
      <c r="A58" s="81" t="s">
        <v>921</v>
      </c>
      <c r="B58" s="37"/>
      <c r="C58" s="78"/>
      <c r="D58" s="37"/>
      <c r="E58" s="80"/>
    </row>
    <row r="59" spans="1:5" ht="28" customHeight="1" x14ac:dyDescent="0.2">
      <c r="A59" s="13"/>
      <c r="B59" s="37"/>
      <c r="C59" s="78"/>
      <c r="D59" s="37"/>
      <c r="E59" s="80"/>
    </row>
    <row r="60" spans="1:5" ht="28" customHeight="1" x14ac:dyDescent="0.2">
      <c r="A60" s="13" t="s">
        <v>922</v>
      </c>
      <c r="B60" s="37" t="s">
        <v>818</v>
      </c>
      <c r="C60" s="69">
        <v>28</v>
      </c>
      <c r="D60" s="79">
        <f>'Master Item List'!T163</f>
        <v>29.75</v>
      </c>
      <c r="E60" s="80">
        <f t="shared" si="1"/>
        <v>27.5</v>
      </c>
    </row>
    <row r="61" spans="1:5" ht="28" customHeight="1" x14ac:dyDescent="0.2">
      <c r="A61" s="13" t="s">
        <v>923</v>
      </c>
      <c r="B61" s="37" t="s">
        <v>818</v>
      </c>
      <c r="C61" s="69">
        <v>32</v>
      </c>
      <c r="D61" s="79">
        <f>'Combo Pricing'!L7</f>
        <v>30.75</v>
      </c>
      <c r="E61" s="80">
        <f t="shared" si="1"/>
        <v>28.5</v>
      </c>
    </row>
    <row r="62" spans="1:5" ht="28" customHeight="1" x14ac:dyDescent="0.2">
      <c r="A62" s="13" t="s">
        <v>924</v>
      </c>
      <c r="B62" s="37" t="s">
        <v>818</v>
      </c>
      <c r="C62" s="69">
        <v>18</v>
      </c>
      <c r="D62" s="79">
        <f>'Master Item List'!T158</f>
        <v>22.5</v>
      </c>
      <c r="E62" s="80">
        <f t="shared" si="1"/>
        <v>20.25</v>
      </c>
    </row>
    <row r="63" spans="1:5" ht="28" customHeight="1" x14ac:dyDescent="0.2">
      <c r="A63" s="13" t="s">
        <v>924</v>
      </c>
      <c r="B63" s="37" t="s">
        <v>908</v>
      </c>
      <c r="C63" s="69">
        <v>32.5</v>
      </c>
      <c r="D63" s="79">
        <f>'Master Item List'!T157</f>
        <v>34.75</v>
      </c>
      <c r="E63" s="80">
        <f t="shared" si="1"/>
        <v>32.5</v>
      </c>
    </row>
    <row r="64" spans="1:5" ht="28" customHeight="1" x14ac:dyDescent="0.2">
      <c r="A64" s="13" t="s">
        <v>925</v>
      </c>
      <c r="B64" s="37" t="s">
        <v>818</v>
      </c>
      <c r="C64" s="69">
        <v>25</v>
      </c>
      <c r="D64" s="79">
        <f>'Master Item List'!T176</f>
        <v>22.5</v>
      </c>
      <c r="E64" s="80">
        <f t="shared" si="1"/>
        <v>20.25</v>
      </c>
    </row>
    <row r="65" spans="1:5" ht="28" customHeight="1" x14ac:dyDescent="0.2">
      <c r="A65" s="13" t="s">
        <v>926</v>
      </c>
      <c r="B65" s="37" t="s">
        <v>818</v>
      </c>
      <c r="C65" s="69">
        <v>24</v>
      </c>
      <c r="D65" s="79">
        <f>'Master Item List'!T180</f>
        <v>17.5</v>
      </c>
      <c r="E65" s="80">
        <f t="shared" si="1"/>
        <v>15.25</v>
      </c>
    </row>
    <row r="66" spans="1:5" ht="28" customHeight="1" x14ac:dyDescent="0.2">
      <c r="A66" s="13" t="s">
        <v>927</v>
      </c>
      <c r="B66" s="37" t="s">
        <v>818</v>
      </c>
      <c r="C66" s="69">
        <v>33</v>
      </c>
      <c r="D66" s="79">
        <f>'Master Item List'!T191</f>
        <v>28.75</v>
      </c>
      <c r="E66" s="80">
        <f t="shared" si="1"/>
        <v>26.5</v>
      </c>
    </row>
    <row r="67" spans="1:5" ht="28" customHeight="1" x14ac:dyDescent="0.2">
      <c r="A67" s="13" t="s">
        <v>922</v>
      </c>
      <c r="B67" s="37" t="s">
        <v>934</v>
      </c>
      <c r="C67" s="69" t="s">
        <v>653</v>
      </c>
      <c r="D67" s="79">
        <f>'Master Item List'!T164</f>
        <v>45.75</v>
      </c>
      <c r="E67" s="80">
        <f t="shared" si="1"/>
        <v>43.5</v>
      </c>
    </row>
    <row r="68" spans="1:5" ht="28" customHeight="1" x14ac:dyDescent="0.2">
      <c r="A68" s="13" t="s">
        <v>928</v>
      </c>
      <c r="B68" s="37" t="s">
        <v>934</v>
      </c>
      <c r="C68" s="69" t="s">
        <v>653</v>
      </c>
      <c r="D68" s="79">
        <f>'Master Item List'!T210</f>
        <v>73.75</v>
      </c>
      <c r="E68" s="80">
        <f t="shared" si="1"/>
        <v>71.5</v>
      </c>
    </row>
    <row r="69" spans="1:5" ht="28" customHeight="1" x14ac:dyDescent="0.2">
      <c r="A69" s="13" t="s">
        <v>929</v>
      </c>
      <c r="B69" s="37" t="s">
        <v>934</v>
      </c>
      <c r="C69" s="69">
        <v>36.75</v>
      </c>
      <c r="D69" s="79">
        <f>'Master Item List'!T159</f>
        <v>26</v>
      </c>
      <c r="E69" s="80">
        <f t="shared" si="1"/>
        <v>23.75</v>
      </c>
    </row>
    <row r="70" spans="1:5" ht="28" customHeight="1" x14ac:dyDescent="0.2">
      <c r="A70" s="13" t="s">
        <v>930</v>
      </c>
      <c r="B70" s="37" t="s">
        <v>818</v>
      </c>
      <c r="C70" s="69" t="s">
        <v>653</v>
      </c>
      <c r="D70" s="79">
        <f>'Combo Pricing'!L23</f>
        <v>45.25</v>
      </c>
      <c r="E70" s="80">
        <f t="shared" si="1"/>
        <v>43</v>
      </c>
    </row>
    <row r="71" spans="1:5" ht="28" customHeight="1" x14ac:dyDescent="0.2">
      <c r="A71" s="13" t="s">
        <v>931</v>
      </c>
      <c r="B71" s="37" t="s">
        <v>818</v>
      </c>
      <c r="C71" s="69">
        <v>26.5</v>
      </c>
      <c r="D71" s="79">
        <f>'Master Item List'!T203</f>
        <v>23.25</v>
      </c>
      <c r="E71" s="80">
        <f t="shared" si="1"/>
        <v>21</v>
      </c>
    </row>
    <row r="72" spans="1:5" ht="28" customHeight="1" x14ac:dyDescent="0.2">
      <c r="A72" s="13" t="s">
        <v>928</v>
      </c>
      <c r="B72" s="37" t="s">
        <v>818</v>
      </c>
      <c r="C72" s="69">
        <v>35.5</v>
      </c>
      <c r="D72" s="79">
        <f>'Master Item List'!T209</f>
        <v>43.75</v>
      </c>
      <c r="E72" s="80">
        <f t="shared" si="1"/>
        <v>41.5</v>
      </c>
    </row>
    <row r="73" spans="1:5" ht="28" customHeight="1" x14ac:dyDescent="0.2">
      <c r="A73" s="13" t="s">
        <v>932</v>
      </c>
      <c r="B73" s="37" t="s">
        <v>818</v>
      </c>
      <c r="C73" s="69">
        <v>26.5</v>
      </c>
      <c r="D73" s="79">
        <f>'Master Item List'!T206</f>
        <v>21.75</v>
      </c>
      <c r="E73" s="80">
        <f t="shared" si="1"/>
        <v>19.5</v>
      </c>
    </row>
    <row r="74" spans="1:5" ht="28" customHeight="1" x14ac:dyDescent="0.2">
      <c r="A74" s="13" t="s">
        <v>933</v>
      </c>
      <c r="B74" s="37" t="s">
        <v>818</v>
      </c>
      <c r="C74" s="69">
        <v>23</v>
      </c>
      <c r="D74" s="79">
        <f>'Master Item List'!T213</f>
        <v>17</v>
      </c>
      <c r="E74" s="80">
        <f t="shared" si="1"/>
        <v>14.75</v>
      </c>
    </row>
    <row r="75" spans="1:5" ht="28" customHeight="1" x14ac:dyDescent="0.2">
      <c r="A75" s="13" t="s">
        <v>858</v>
      </c>
      <c r="B75" s="37" t="s">
        <v>818</v>
      </c>
      <c r="C75" s="69">
        <v>24</v>
      </c>
      <c r="D75" s="79">
        <f>'Master Item List'!T218</f>
        <v>22.75</v>
      </c>
      <c r="E75" s="80">
        <f t="shared" si="1"/>
        <v>20.5</v>
      </c>
    </row>
  </sheetData>
  <conditionalFormatting sqref="C2:C25">
    <cfRule type="expression" dxfId="32" priority="7">
      <formula>$C2&lt;$E2</formula>
    </cfRule>
    <cfRule type="expression" dxfId="31" priority="8">
      <formula>$C2&gt;$E2</formula>
    </cfRule>
  </conditionalFormatting>
  <conditionalFormatting sqref="C28:C35">
    <cfRule type="expression" dxfId="30" priority="5">
      <formula>$C28&lt;$E28</formula>
    </cfRule>
    <cfRule type="expression" dxfId="29" priority="6">
      <formula>$C28&gt;$E28</formula>
    </cfRule>
  </conditionalFormatting>
  <conditionalFormatting sqref="C40:C56">
    <cfRule type="expression" dxfId="28" priority="3">
      <formula>$C40&lt;$E40</formula>
    </cfRule>
    <cfRule type="expression" dxfId="27" priority="4">
      <formula>$C40&gt;$E40</formula>
    </cfRule>
  </conditionalFormatting>
  <conditionalFormatting sqref="C60:C75">
    <cfRule type="expression" dxfId="26" priority="1">
      <formula>$C60&lt;$E60</formula>
    </cfRule>
    <cfRule type="expression" dxfId="25" priority="2">
      <formula>$C60&gt;$E60</formula>
    </cfRule>
  </conditionalFormatting>
  <pageMargins left="0.7" right="0.7" top="0.75" bottom="0.75" header="0.3" footer="0.3"/>
  <pageSetup scale="89" fitToHeight="3" orientation="portrait" horizontalDpi="0" verticalDpi="0"/>
  <headerFooter>
    <oddHeader xml:space="preserve">&amp;C&amp;"System Font,Regular"&amp;10&amp;K000000LEO'S PRICE SHEET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D65-8DF6-C54A-86F6-DDB261CC8007}">
  <sheetPr>
    <pageSetUpPr fitToPage="1"/>
  </sheetPr>
  <dimension ref="A2:H47"/>
  <sheetViews>
    <sheetView view="pageLayout" zoomScaleNormal="100" workbookViewId="0">
      <selection activeCell="E44" sqref="E44:H45"/>
    </sheetView>
  </sheetViews>
  <sheetFormatPr baseColWidth="10" defaultColWidth="26.33203125" defaultRowHeight="22" customHeight="1" x14ac:dyDescent="0.25"/>
  <cols>
    <col min="1" max="1" width="37.5" style="101" customWidth="1"/>
    <col min="2" max="2" width="14.83203125" style="101" customWidth="1"/>
    <col min="3" max="3" width="16" style="42" customWidth="1"/>
    <col min="4" max="4" width="13.33203125" style="110" customWidth="1"/>
    <col min="5" max="5" width="26.33203125" style="101"/>
    <col min="6" max="6" width="13.6640625" style="42" customWidth="1"/>
    <col min="7" max="7" width="14.6640625" style="106" customWidth="1"/>
    <col min="8" max="8" width="18.6640625" style="87" customWidth="1"/>
    <col min="9" max="16384" width="26.33203125" style="101"/>
  </cols>
  <sheetData>
    <row r="2" spans="1:8" ht="22" customHeight="1" x14ac:dyDescent="0.25">
      <c r="A2" s="98" t="s">
        <v>879</v>
      </c>
      <c r="B2" s="99"/>
      <c r="C2" s="100"/>
      <c r="D2" s="108"/>
      <c r="E2" s="98" t="s">
        <v>905</v>
      </c>
      <c r="F2" s="154"/>
      <c r="G2" s="154"/>
    </row>
    <row r="3" spans="1:8" ht="22" customHeight="1" x14ac:dyDescent="0.25">
      <c r="A3" s="102" t="s">
        <v>880</v>
      </c>
      <c r="B3" s="103" t="s">
        <v>813</v>
      </c>
      <c r="C3" s="113">
        <v>18.5</v>
      </c>
      <c r="D3" s="108" cm="1">
        <f t="array" ref="D3:D12">'LEO''S'!E2:E11</f>
        <v>17.5</v>
      </c>
      <c r="E3" s="102" t="s">
        <v>606</v>
      </c>
      <c r="F3" s="104" t="s">
        <v>605</v>
      </c>
      <c r="G3" s="113">
        <v>23</v>
      </c>
      <c r="H3" s="87" cm="1">
        <f t="array" ref="H3:H10">'LEO''S'!E28:E35</f>
        <v>23</v>
      </c>
    </row>
    <row r="4" spans="1:8" ht="22" customHeight="1" x14ac:dyDescent="0.25">
      <c r="A4" s="102" t="s">
        <v>881</v>
      </c>
      <c r="B4" s="103" t="s">
        <v>813</v>
      </c>
      <c r="C4" s="113">
        <v>24</v>
      </c>
      <c r="D4" s="108">
        <v>24</v>
      </c>
      <c r="E4" s="102" t="s">
        <v>604</v>
      </c>
      <c r="F4" s="104" t="s">
        <v>605</v>
      </c>
      <c r="G4" s="113">
        <v>24.75</v>
      </c>
      <c r="H4" s="87">
        <v>24.75</v>
      </c>
    </row>
    <row r="5" spans="1:8" ht="22" customHeight="1" x14ac:dyDescent="0.25">
      <c r="A5" s="102" t="s">
        <v>882</v>
      </c>
      <c r="B5" s="103" t="s">
        <v>808</v>
      </c>
      <c r="C5" s="113">
        <v>33.25</v>
      </c>
      <c r="D5" s="109">
        <v>33.25</v>
      </c>
      <c r="E5" s="102" t="s">
        <v>621</v>
      </c>
      <c r="F5" s="104" t="s">
        <v>607</v>
      </c>
      <c r="G5" s="113">
        <v>18.75</v>
      </c>
      <c r="H5" s="87">
        <v>18.75</v>
      </c>
    </row>
    <row r="6" spans="1:8" ht="22" customHeight="1" x14ac:dyDescent="0.25">
      <c r="A6" s="102" t="s">
        <v>883</v>
      </c>
      <c r="B6" s="103" t="s">
        <v>813</v>
      </c>
      <c r="C6" s="113">
        <v>28</v>
      </c>
      <c r="D6" s="108">
        <v>28</v>
      </c>
      <c r="E6" s="102" t="s">
        <v>641</v>
      </c>
      <c r="F6" s="104" t="s">
        <v>607</v>
      </c>
      <c r="G6" s="113">
        <v>18.75</v>
      </c>
      <c r="H6" s="87">
        <v>14.25</v>
      </c>
    </row>
    <row r="7" spans="1:8" ht="22" customHeight="1" x14ac:dyDescent="0.25">
      <c r="A7" s="102" t="s">
        <v>884</v>
      </c>
      <c r="B7" s="103" t="s">
        <v>813</v>
      </c>
      <c r="C7" s="113">
        <v>30.25</v>
      </c>
      <c r="D7" s="108">
        <v>33.5</v>
      </c>
      <c r="E7" s="102" t="s">
        <v>647</v>
      </c>
      <c r="F7" s="104" t="s">
        <v>607</v>
      </c>
      <c r="G7" s="113">
        <v>19</v>
      </c>
      <c r="H7" s="87">
        <v>19</v>
      </c>
    </row>
    <row r="8" spans="1:8" ht="22" customHeight="1" x14ac:dyDescent="0.25">
      <c r="A8" s="102" t="s">
        <v>885</v>
      </c>
      <c r="B8" s="103" t="s">
        <v>813</v>
      </c>
      <c r="C8" s="113">
        <v>31.75</v>
      </c>
      <c r="D8" s="108">
        <v>31.75</v>
      </c>
      <c r="E8" s="102" t="s">
        <v>1010</v>
      </c>
      <c r="F8" s="104" t="s">
        <v>607</v>
      </c>
      <c r="G8" s="113">
        <v>23.25</v>
      </c>
      <c r="H8" s="87">
        <v>23.25</v>
      </c>
    </row>
    <row r="9" spans="1:8" ht="22" customHeight="1" x14ac:dyDescent="0.25">
      <c r="A9" s="102" t="s">
        <v>886</v>
      </c>
      <c r="B9" s="103" t="s">
        <v>813</v>
      </c>
      <c r="C9" s="113">
        <v>33</v>
      </c>
      <c r="D9" s="108">
        <v>35.25</v>
      </c>
      <c r="E9" s="102" t="s">
        <v>811</v>
      </c>
      <c r="F9" s="104" t="s">
        <v>607</v>
      </c>
      <c r="G9" s="113">
        <v>23.5</v>
      </c>
      <c r="H9" s="87">
        <v>23.5</v>
      </c>
    </row>
    <row r="10" spans="1:8" ht="22" customHeight="1" x14ac:dyDescent="0.25">
      <c r="A10" s="102" t="s">
        <v>887</v>
      </c>
      <c r="B10" s="103" t="s">
        <v>813</v>
      </c>
      <c r="C10" s="113">
        <v>16.75</v>
      </c>
      <c r="D10" s="108">
        <v>17.75</v>
      </c>
      <c r="E10" s="102" t="s">
        <v>687</v>
      </c>
      <c r="F10" s="104" t="s">
        <v>607</v>
      </c>
      <c r="G10" s="113">
        <v>19</v>
      </c>
      <c r="H10" s="87">
        <v>16.75</v>
      </c>
    </row>
    <row r="11" spans="1:8" ht="22" customHeight="1" x14ac:dyDescent="0.25">
      <c r="A11" s="102" t="s">
        <v>888</v>
      </c>
      <c r="B11" s="103" t="s">
        <v>813</v>
      </c>
      <c r="C11" s="113">
        <v>16.75</v>
      </c>
      <c r="D11" s="108">
        <v>17.5</v>
      </c>
      <c r="E11" s="99"/>
      <c r="F11" s="100"/>
      <c r="G11" s="107"/>
    </row>
    <row r="12" spans="1:8" ht="22" customHeight="1" x14ac:dyDescent="0.25">
      <c r="A12" s="102" t="s">
        <v>889</v>
      </c>
      <c r="B12" s="103" t="s">
        <v>841</v>
      </c>
      <c r="C12" s="113" t="s">
        <v>653</v>
      </c>
      <c r="D12" s="108">
        <v>21.5</v>
      </c>
      <c r="E12" s="99"/>
      <c r="F12" s="100"/>
      <c r="G12" s="107"/>
    </row>
    <row r="13" spans="1:8" ht="22" customHeight="1" x14ac:dyDescent="0.25">
      <c r="A13" s="102" t="s">
        <v>729</v>
      </c>
      <c r="B13" s="103" t="s">
        <v>890</v>
      </c>
      <c r="C13" s="113">
        <v>17.5</v>
      </c>
      <c r="D13" s="108" cm="1">
        <f t="array" ref="D13:D26">'LEO''S'!E12:E25</f>
        <v>0</v>
      </c>
      <c r="E13" s="99"/>
      <c r="F13" s="100"/>
      <c r="G13" s="107"/>
    </row>
    <row r="14" spans="1:8" ht="22" customHeight="1" x14ac:dyDescent="0.25">
      <c r="A14" s="102" t="s">
        <v>891</v>
      </c>
      <c r="B14" s="103" t="s">
        <v>890</v>
      </c>
      <c r="C14" s="113">
        <v>17</v>
      </c>
      <c r="D14" s="108">
        <v>0</v>
      </c>
      <c r="E14" s="99"/>
      <c r="F14" s="100"/>
      <c r="G14" s="107"/>
    </row>
    <row r="15" spans="1:8" ht="22" customHeight="1" x14ac:dyDescent="0.25">
      <c r="A15" s="102" t="s">
        <v>892</v>
      </c>
      <c r="B15" s="103" t="s">
        <v>813</v>
      </c>
      <c r="C15" s="113">
        <v>25</v>
      </c>
      <c r="D15" s="108">
        <v>23.25</v>
      </c>
      <c r="E15" s="99"/>
      <c r="F15" s="100"/>
      <c r="G15" s="107"/>
    </row>
    <row r="16" spans="1:8" ht="22" customHeight="1" x14ac:dyDescent="0.25">
      <c r="A16" s="102" t="s">
        <v>893</v>
      </c>
      <c r="B16" s="103" t="s">
        <v>809</v>
      </c>
      <c r="C16" s="113">
        <v>8.5</v>
      </c>
      <c r="D16" s="108">
        <v>11.75</v>
      </c>
      <c r="E16" s="99"/>
      <c r="F16" s="100"/>
      <c r="G16" s="111"/>
    </row>
    <row r="17" spans="1:8" ht="22" customHeight="1" x14ac:dyDescent="0.25">
      <c r="A17" s="102" t="s">
        <v>894</v>
      </c>
      <c r="B17" s="103" t="s">
        <v>817</v>
      </c>
      <c r="C17" s="113">
        <v>27.5</v>
      </c>
      <c r="D17" s="108">
        <v>27.5</v>
      </c>
      <c r="E17" s="99"/>
      <c r="F17" s="100"/>
      <c r="G17" s="107"/>
    </row>
    <row r="18" spans="1:8" ht="22" customHeight="1" x14ac:dyDescent="0.25">
      <c r="A18" s="102" t="s">
        <v>895</v>
      </c>
      <c r="B18" s="103" t="s">
        <v>817</v>
      </c>
      <c r="C18" s="113">
        <v>40.75</v>
      </c>
      <c r="D18" s="108">
        <v>40.75</v>
      </c>
      <c r="E18" s="99"/>
      <c r="F18" s="100"/>
      <c r="G18" s="107"/>
    </row>
    <row r="19" spans="1:8" ht="22" customHeight="1" x14ac:dyDescent="0.25">
      <c r="A19" s="102" t="s">
        <v>896</v>
      </c>
      <c r="B19" s="103" t="s">
        <v>817</v>
      </c>
      <c r="C19" s="113">
        <v>40</v>
      </c>
      <c r="D19" s="108">
        <v>40</v>
      </c>
      <c r="E19" s="99"/>
      <c r="F19" s="100"/>
      <c r="G19" s="107"/>
    </row>
    <row r="20" spans="1:8" ht="22" customHeight="1" x14ac:dyDescent="0.25">
      <c r="A20" s="102" t="s">
        <v>897</v>
      </c>
      <c r="B20" s="103" t="s">
        <v>898</v>
      </c>
      <c r="C20" s="113">
        <v>25</v>
      </c>
      <c r="D20" s="108">
        <v>25</v>
      </c>
      <c r="E20" s="99"/>
      <c r="F20" s="100"/>
      <c r="G20" s="107"/>
    </row>
    <row r="21" spans="1:8" ht="22" customHeight="1" x14ac:dyDescent="0.25">
      <c r="A21" s="102" t="s">
        <v>899</v>
      </c>
      <c r="B21" s="103" t="s">
        <v>898</v>
      </c>
      <c r="C21" s="113">
        <v>25</v>
      </c>
      <c r="D21" s="108">
        <v>19.5</v>
      </c>
      <c r="E21" s="99"/>
      <c r="F21" s="100"/>
      <c r="G21" s="107"/>
    </row>
    <row r="22" spans="1:8" ht="22" customHeight="1" x14ac:dyDescent="0.25">
      <c r="A22" s="102" t="s">
        <v>900</v>
      </c>
      <c r="B22" s="103" t="s">
        <v>809</v>
      </c>
      <c r="C22" s="113">
        <v>11.25</v>
      </c>
      <c r="D22" s="108">
        <v>11.25</v>
      </c>
      <c r="E22" s="99"/>
      <c r="F22" s="100"/>
      <c r="G22" s="107"/>
    </row>
    <row r="23" spans="1:8" ht="22" customHeight="1" x14ac:dyDescent="0.25">
      <c r="A23" s="102" t="s">
        <v>901</v>
      </c>
      <c r="B23" s="103" t="s">
        <v>898</v>
      </c>
      <c r="C23" s="113">
        <v>23</v>
      </c>
      <c r="D23" s="108">
        <v>22.25</v>
      </c>
      <c r="E23" s="99"/>
      <c r="F23" s="100"/>
      <c r="G23" s="107"/>
    </row>
    <row r="24" spans="1:8" ht="22" customHeight="1" x14ac:dyDescent="0.25">
      <c r="A24" s="102" t="s">
        <v>902</v>
      </c>
      <c r="B24" s="103" t="s">
        <v>898</v>
      </c>
      <c r="C24" s="113">
        <v>20</v>
      </c>
      <c r="D24" s="108">
        <v>20</v>
      </c>
      <c r="E24" s="99"/>
      <c r="F24" s="100"/>
      <c r="G24" s="107"/>
    </row>
    <row r="25" spans="1:8" ht="22" customHeight="1" x14ac:dyDescent="0.25">
      <c r="A25" s="102" t="s">
        <v>903</v>
      </c>
      <c r="B25" s="103" t="s">
        <v>817</v>
      </c>
      <c r="C25" s="113">
        <v>21</v>
      </c>
      <c r="D25" s="108">
        <v>24.25</v>
      </c>
      <c r="E25" s="99"/>
      <c r="F25" s="100"/>
      <c r="G25" s="107"/>
    </row>
    <row r="26" spans="1:8" ht="22" customHeight="1" x14ac:dyDescent="0.25">
      <c r="A26" s="102" t="s">
        <v>904</v>
      </c>
      <c r="B26" s="103" t="s">
        <v>809</v>
      </c>
      <c r="C26" s="113" t="s">
        <v>1036</v>
      </c>
      <c r="D26" s="108">
        <v>22</v>
      </c>
      <c r="E26" s="99"/>
      <c r="F26" s="100"/>
      <c r="G26" s="107"/>
    </row>
    <row r="27" spans="1:8" ht="22" customHeight="1" x14ac:dyDescent="0.25">
      <c r="A27" s="155" t="s">
        <v>906</v>
      </c>
      <c r="B27" s="155"/>
      <c r="C27" s="155"/>
      <c r="D27" s="155"/>
      <c r="E27" s="155"/>
      <c r="F27" s="155"/>
      <c r="G27" s="155"/>
    </row>
    <row r="28" spans="1:8" ht="22" customHeight="1" x14ac:dyDescent="0.25">
      <c r="A28" s="102" t="s">
        <v>606</v>
      </c>
      <c r="B28" s="103" t="s">
        <v>818</v>
      </c>
      <c r="C28" s="113">
        <v>18.75</v>
      </c>
      <c r="D28" s="108">
        <f>'LEO''S'!E40</f>
        <v>18.75</v>
      </c>
      <c r="E28" s="102" t="s">
        <v>651</v>
      </c>
      <c r="F28" s="104" t="s">
        <v>818</v>
      </c>
      <c r="G28" s="113">
        <v>29.25</v>
      </c>
      <c r="H28" s="87">
        <f>'LEO''S'!E48</f>
        <v>29.25</v>
      </c>
    </row>
    <row r="29" spans="1:8" ht="22" customHeight="1" x14ac:dyDescent="0.25">
      <c r="A29" s="102" t="s">
        <v>606</v>
      </c>
      <c r="B29" s="103" t="s">
        <v>908</v>
      </c>
      <c r="C29" s="113">
        <v>28.5</v>
      </c>
      <c r="D29" s="108">
        <f>'LEO''S'!E41</f>
        <v>28.5</v>
      </c>
      <c r="E29" s="102" t="s">
        <v>1012</v>
      </c>
      <c r="F29" s="104" t="s">
        <v>831</v>
      </c>
      <c r="G29" s="113">
        <v>26</v>
      </c>
      <c r="H29" s="87">
        <f>'LEO''S'!E49</f>
        <v>33.25</v>
      </c>
    </row>
    <row r="30" spans="1:8" ht="22" customHeight="1" x14ac:dyDescent="0.25">
      <c r="A30" s="102" t="s">
        <v>604</v>
      </c>
      <c r="B30" s="103" t="s">
        <v>818</v>
      </c>
      <c r="C30" s="113">
        <v>20</v>
      </c>
      <c r="D30" s="108">
        <f>'LEO''S'!E42</f>
        <v>19.75</v>
      </c>
      <c r="E30" s="102" t="s">
        <v>820</v>
      </c>
      <c r="F30" s="104" t="s">
        <v>818</v>
      </c>
      <c r="G30" s="113">
        <v>26.75</v>
      </c>
      <c r="H30" s="87">
        <f>'LEO''S'!E50</f>
        <v>26.75</v>
      </c>
    </row>
    <row r="31" spans="1:8" ht="22" customHeight="1" x14ac:dyDescent="0.25">
      <c r="A31" s="102" t="s">
        <v>604</v>
      </c>
      <c r="B31" s="103" t="s">
        <v>908</v>
      </c>
      <c r="C31" s="113">
        <v>30.25</v>
      </c>
      <c r="D31" s="108">
        <f>'LEO''S'!E43</f>
        <v>30.25</v>
      </c>
      <c r="E31" s="102" t="s">
        <v>1010</v>
      </c>
      <c r="F31" s="104" t="s">
        <v>851</v>
      </c>
      <c r="G31" s="113">
        <v>32.75</v>
      </c>
      <c r="H31" s="87">
        <f>'LEO''S'!E51</f>
        <v>32.75</v>
      </c>
    </row>
    <row r="32" spans="1:8" ht="22" customHeight="1" x14ac:dyDescent="0.25">
      <c r="A32" s="102" t="s">
        <v>1029</v>
      </c>
      <c r="B32" s="103" t="s">
        <v>851</v>
      </c>
      <c r="C32" s="113">
        <v>28.25</v>
      </c>
      <c r="D32" s="108">
        <f>'LEO''S'!E44</f>
        <v>28.25</v>
      </c>
      <c r="E32" s="102" t="s">
        <v>823</v>
      </c>
      <c r="F32" s="104" t="s">
        <v>818</v>
      </c>
      <c r="G32" s="113">
        <v>27.5</v>
      </c>
      <c r="H32" s="87">
        <f>'LEO''S'!E52</f>
        <v>27.5</v>
      </c>
    </row>
    <row r="33" spans="1:8" ht="22" customHeight="1" x14ac:dyDescent="0.25">
      <c r="A33" s="102" t="s">
        <v>788</v>
      </c>
      <c r="B33" s="103" t="s">
        <v>818</v>
      </c>
      <c r="C33" s="113">
        <v>35</v>
      </c>
      <c r="D33" s="108">
        <f>'LEO''S'!E45</f>
        <v>35</v>
      </c>
      <c r="E33" s="102" t="s">
        <v>680</v>
      </c>
      <c r="F33" s="104" t="s">
        <v>826</v>
      </c>
      <c r="G33" s="113">
        <v>29.5</v>
      </c>
      <c r="H33" s="87">
        <f>'LEO''S'!E53</f>
        <v>24.75</v>
      </c>
    </row>
    <row r="34" spans="1:8" ht="22" customHeight="1" x14ac:dyDescent="0.25">
      <c r="A34" s="102" t="s">
        <v>977</v>
      </c>
      <c r="B34" s="103" t="s">
        <v>822</v>
      </c>
      <c r="C34" s="113">
        <v>29</v>
      </c>
      <c r="D34" s="108">
        <f>'LEO''S'!E46</f>
        <v>29</v>
      </c>
      <c r="E34" s="102" t="s">
        <v>44</v>
      </c>
      <c r="F34" s="104" t="s">
        <v>818</v>
      </c>
      <c r="G34" s="113">
        <v>23.75</v>
      </c>
      <c r="H34" s="87">
        <f>'LEO''S'!E54</f>
        <v>23.75</v>
      </c>
    </row>
    <row r="35" spans="1:8" ht="22" customHeight="1" x14ac:dyDescent="0.25">
      <c r="A35" s="102" t="s">
        <v>1011</v>
      </c>
      <c r="B35" s="103" t="s">
        <v>825</v>
      </c>
      <c r="C35" s="113">
        <v>33.5</v>
      </c>
      <c r="D35" s="108">
        <f>'LEO''S'!E47</f>
        <v>33.5</v>
      </c>
      <c r="E35" s="102" t="s">
        <v>45</v>
      </c>
      <c r="F35" s="104" t="s">
        <v>818</v>
      </c>
      <c r="G35" s="113">
        <v>25</v>
      </c>
      <c r="H35" s="87">
        <f>'LEO''S'!E55</f>
        <v>25</v>
      </c>
    </row>
    <row r="36" spans="1:8" ht="22" customHeight="1" x14ac:dyDescent="0.25">
      <c r="A36" s="99"/>
      <c r="B36" s="99"/>
      <c r="C36" s="100"/>
      <c r="D36" s="108"/>
      <c r="E36" s="102" t="s">
        <v>687</v>
      </c>
      <c r="F36" s="104" t="s">
        <v>818</v>
      </c>
      <c r="G36" s="113">
        <v>21</v>
      </c>
      <c r="H36" s="87">
        <f>'LEO''S'!E56</f>
        <v>20</v>
      </c>
    </row>
    <row r="37" spans="1:8" ht="22" customHeight="1" x14ac:dyDescent="0.25">
      <c r="A37" s="105" t="s">
        <v>921</v>
      </c>
      <c r="C37" s="106"/>
    </row>
    <row r="38" spans="1:8" ht="22" customHeight="1" x14ac:dyDescent="0.25">
      <c r="A38" s="102" t="s">
        <v>615</v>
      </c>
      <c r="B38" s="103" t="s">
        <v>818</v>
      </c>
      <c r="C38" s="113">
        <v>26.5</v>
      </c>
      <c r="D38" s="108">
        <f>'LEO''S'!E60</f>
        <v>27.5</v>
      </c>
      <c r="E38" s="102" t="s">
        <v>843</v>
      </c>
      <c r="F38" s="104" t="s">
        <v>818</v>
      </c>
      <c r="G38" s="113">
        <v>43</v>
      </c>
      <c r="H38" s="87">
        <f>'LEO''S'!E70</f>
        <v>43</v>
      </c>
    </row>
    <row r="39" spans="1:8" ht="22" customHeight="1" x14ac:dyDescent="0.25">
      <c r="A39" s="102" t="s">
        <v>1030</v>
      </c>
      <c r="B39" s="103" t="s">
        <v>818</v>
      </c>
      <c r="C39" s="113">
        <v>28</v>
      </c>
      <c r="D39" s="108">
        <f>'LEO''S'!E61</f>
        <v>28.5</v>
      </c>
      <c r="E39" s="102" t="s">
        <v>1020</v>
      </c>
      <c r="F39" s="104" t="s">
        <v>818</v>
      </c>
      <c r="G39" s="113">
        <v>21</v>
      </c>
      <c r="H39" s="87">
        <f>'LEO''S'!E71</f>
        <v>21</v>
      </c>
    </row>
    <row r="40" spans="1:8" ht="22" customHeight="1" x14ac:dyDescent="0.25">
      <c r="A40" s="102" t="s">
        <v>1013</v>
      </c>
      <c r="B40" s="103" t="s">
        <v>818</v>
      </c>
      <c r="C40" s="113">
        <v>20.5</v>
      </c>
      <c r="D40" s="108">
        <f>'LEO''S'!E62</f>
        <v>20.25</v>
      </c>
      <c r="E40" s="102" t="s">
        <v>57</v>
      </c>
      <c r="F40" s="104" t="s">
        <v>818</v>
      </c>
      <c r="G40" s="113">
        <v>41.5</v>
      </c>
      <c r="H40" s="87">
        <f>'LEO''S'!E72</f>
        <v>41.5</v>
      </c>
    </row>
    <row r="41" spans="1:8" ht="22" customHeight="1" x14ac:dyDescent="0.25">
      <c r="A41" s="102" t="s">
        <v>1013</v>
      </c>
      <c r="B41" s="103" t="s">
        <v>908</v>
      </c>
      <c r="C41" s="113">
        <v>32.5</v>
      </c>
      <c r="D41" s="108">
        <f>'LEO''S'!E63</f>
        <v>32.5</v>
      </c>
      <c r="E41" s="102" t="s">
        <v>1031</v>
      </c>
      <c r="F41" s="104" t="s">
        <v>818</v>
      </c>
      <c r="G41" s="113">
        <v>21</v>
      </c>
      <c r="H41" s="87">
        <f>'LEO''S'!E73</f>
        <v>19.5</v>
      </c>
    </row>
    <row r="42" spans="1:8" ht="22" customHeight="1" x14ac:dyDescent="0.25">
      <c r="A42" s="102" t="s">
        <v>815</v>
      </c>
      <c r="B42" s="103" t="s">
        <v>818</v>
      </c>
      <c r="C42" s="113">
        <v>21</v>
      </c>
      <c r="D42" s="108">
        <f>'LEO''S'!E64</f>
        <v>20.25</v>
      </c>
      <c r="E42" s="102" t="s">
        <v>1014</v>
      </c>
      <c r="F42" s="104" t="s">
        <v>818</v>
      </c>
      <c r="G42" s="113">
        <v>21</v>
      </c>
      <c r="H42" s="87">
        <f>'LEO''S'!E74</f>
        <v>14.75</v>
      </c>
    </row>
    <row r="43" spans="1:8" ht="22" customHeight="1" x14ac:dyDescent="0.25">
      <c r="A43" s="102" t="s">
        <v>842</v>
      </c>
      <c r="B43" s="103" t="s">
        <v>818</v>
      </c>
      <c r="C43" s="113">
        <v>21</v>
      </c>
      <c r="D43" s="108">
        <f>'LEO''S'!E65</f>
        <v>15.25</v>
      </c>
      <c r="E43" s="102" t="s">
        <v>685</v>
      </c>
      <c r="F43" s="104" t="s">
        <v>818</v>
      </c>
      <c r="G43" s="113">
        <v>20.5</v>
      </c>
      <c r="H43" s="87">
        <f>'LEO''S'!E75</f>
        <v>20.5</v>
      </c>
    </row>
    <row r="44" spans="1:8" ht="22" customHeight="1" x14ac:dyDescent="0.25">
      <c r="A44" s="102" t="s">
        <v>648</v>
      </c>
      <c r="B44" s="103" t="s">
        <v>818</v>
      </c>
      <c r="C44" s="113">
        <v>25.25</v>
      </c>
      <c r="D44" s="108">
        <f>'LEO''S'!E66</f>
        <v>26.5</v>
      </c>
      <c r="E44" s="153" t="s">
        <v>1034</v>
      </c>
      <c r="F44" s="153"/>
      <c r="G44" s="153"/>
      <c r="H44" s="153"/>
    </row>
    <row r="45" spans="1:8" ht="22" customHeight="1" x14ac:dyDescent="0.25">
      <c r="A45" s="102" t="s">
        <v>615</v>
      </c>
      <c r="B45" s="103" t="s">
        <v>1032</v>
      </c>
      <c r="C45" s="113">
        <v>41.5</v>
      </c>
      <c r="D45" s="108">
        <f>'LEO''S'!E67</f>
        <v>43.5</v>
      </c>
      <c r="E45" s="153"/>
      <c r="F45" s="153"/>
      <c r="G45" s="153"/>
      <c r="H45" s="153"/>
    </row>
    <row r="46" spans="1:8" ht="22" customHeight="1" x14ac:dyDescent="0.25">
      <c r="A46" s="102" t="s">
        <v>57</v>
      </c>
      <c r="B46" s="103" t="s">
        <v>934</v>
      </c>
      <c r="C46" s="113">
        <v>71.5</v>
      </c>
      <c r="D46" s="108">
        <f>'LEO''S'!E68</f>
        <v>71.5</v>
      </c>
      <c r="E46" s="154"/>
      <c r="F46" s="156"/>
      <c r="G46" s="157"/>
    </row>
    <row r="47" spans="1:8" ht="22" customHeight="1" x14ac:dyDescent="0.25">
      <c r="A47" s="102" t="s">
        <v>1033</v>
      </c>
      <c r="B47" s="103" t="s">
        <v>934</v>
      </c>
      <c r="C47" s="113">
        <v>36.75</v>
      </c>
      <c r="D47" s="108">
        <f>'LEO''S'!E69</f>
        <v>23.75</v>
      </c>
      <c r="E47" s="154"/>
      <c r="F47" s="156"/>
      <c r="G47" s="157"/>
    </row>
  </sheetData>
  <mergeCells count="6">
    <mergeCell ref="E44:H45"/>
    <mergeCell ref="F2:G2"/>
    <mergeCell ref="A27:G27"/>
    <mergeCell ref="E46:E47"/>
    <mergeCell ref="F46:F47"/>
    <mergeCell ref="G46:G47"/>
  </mergeCells>
  <conditionalFormatting sqref="C3:C26">
    <cfRule type="expression" dxfId="24" priority="11">
      <formula>C3&gt;D3</formula>
    </cfRule>
    <cfRule type="expression" dxfId="23" priority="12">
      <formula>C3&lt;D3</formula>
    </cfRule>
  </conditionalFormatting>
  <conditionalFormatting sqref="C28:C35">
    <cfRule type="expression" dxfId="22" priority="9">
      <formula>C28&gt;D28</formula>
    </cfRule>
    <cfRule type="expression" dxfId="21" priority="10">
      <formula>C28&lt;D28</formula>
    </cfRule>
  </conditionalFormatting>
  <conditionalFormatting sqref="C38:C47">
    <cfRule type="expression" dxfId="20" priority="7">
      <formula>C38&gt;D38</formula>
    </cfRule>
    <cfRule type="expression" dxfId="19" priority="8">
      <formula>C38&lt;D38</formula>
    </cfRule>
  </conditionalFormatting>
  <conditionalFormatting sqref="G3:G10">
    <cfRule type="expression" dxfId="18" priority="5">
      <formula>G3&gt;H3</formula>
    </cfRule>
    <cfRule type="expression" dxfId="17" priority="6">
      <formula>G3&lt;H3</formula>
    </cfRule>
  </conditionalFormatting>
  <conditionalFormatting sqref="G28:G36">
    <cfRule type="expression" dxfId="16" priority="3">
      <formula>G28&gt;H28</formula>
    </cfRule>
    <cfRule type="expression" dxfId="15" priority="4">
      <formula>G28&lt;H28</formula>
    </cfRule>
  </conditionalFormatting>
  <conditionalFormatting sqref="G38:G43">
    <cfRule type="expression" dxfId="14" priority="1">
      <formula>G38&gt;H38</formula>
    </cfRule>
    <cfRule type="expression" dxfId="13" priority="2">
      <formula>G38&lt;H38</formula>
    </cfRule>
  </conditionalFormatting>
  <pageMargins left="0.7" right="0.7" top="0.75" bottom="0.75" header="0.3" footer="0.3"/>
  <pageSetup scale="55" orientation="portrait" horizontalDpi="0" verticalDpi="0"/>
  <headerFooter>
    <oddHeader xml:space="preserve">&amp;C&amp;"Calibri (Body),Regular"&amp;18LEO'S PRODUCE PRICE SHEET FOR JUNE 17, 2024
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CA87-31A2-0E4D-8C44-083E89882120}">
  <sheetPr>
    <pageSetUpPr fitToPage="1"/>
  </sheetPr>
  <dimension ref="A1:E89"/>
  <sheetViews>
    <sheetView view="pageLayout" topLeftCell="A10" zoomScaleNormal="120" workbookViewId="0">
      <selection activeCell="F43" sqref="F43"/>
    </sheetView>
  </sheetViews>
  <sheetFormatPr baseColWidth="10" defaultColWidth="61.33203125" defaultRowHeight="25" customHeight="1" x14ac:dyDescent="0.2"/>
  <cols>
    <col min="1" max="1" width="59.6640625" style="1" customWidth="1"/>
    <col min="2" max="2" width="18.83203125" style="39" customWidth="1"/>
    <col min="3" max="3" width="14.6640625" style="39" customWidth="1"/>
    <col min="4" max="4" width="27.1640625" style="39" hidden="1" customWidth="1"/>
    <col min="5" max="5" width="16.6640625" style="39" customWidth="1"/>
  </cols>
  <sheetData>
    <row r="1" spans="1:5" ht="25" customHeight="1" x14ac:dyDescent="0.2">
      <c r="A1" s="15"/>
      <c r="B1" s="82"/>
      <c r="C1" s="37"/>
      <c r="D1" s="37"/>
      <c r="E1" s="37"/>
    </row>
    <row r="2" spans="1:5" ht="25" customHeight="1" x14ac:dyDescent="0.2">
      <c r="A2" s="63" t="s">
        <v>938</v>
      </c>
      <c r="B2" s="64"/>
      <c r="C2" s="64" t="s">
        <v>776</v>
      </c>
      <c r="D2" s="64" t="s">
        <v>804</v>
      </c>
      <c r="E2" s="67" t="s">
        <v>946</v>
      </c>
    </row>
    <row r="3" spans="1:5" ht="25" customHeight="1" x14ac:dyDescent="0.2">
      <c r="A3" s="65" t="s">
        <v>952</v>
      </c>
      <c r="B3" s="69" t="s">
        <v>948</v>
      </c>
      <c r="C3" s="69">
        <v>24</v>
      </c>
      <c r="D3" s="83">
        <f>'Master Item List'!S19</f>
        <v>25</v>
      </c>
      <c r="E3" s="85">
        <f>D3-1</f>
        <v>24</v>
      </c>
    </row>
    <row r="4" spans="1:5" ht="25" customHeight="1" x14ac:dyDescent="0.2">
      <c r="A4" s="65" t="s">
        <v>953</v>
      </c>
      <c r="B4" s="69" t="s">
        <v>948</v>
      </c>
      <c r="C4" s="69">
        <v>19</v>
      </c>
      <c r="D4" s="83">
        <f>'Master Item List'!S17</f>
        <v>18.5</v>
      </c>
      <c r="E4" s="85">
        <f t="shared" ref="E4:E39" si="0">D4-1</f>
        <v>17.5</v>
      </c>
    </row>
    <row r="5" spans="1:5" ht="25" customHeight="1" x14ac:dyDescent="0.2">
      <c r="A5" s="65" t="s">
        <v>954</v>
      </c>
      <c r="B5" s="69" t="s">
        <v>949</v>
      </c>
      <c r="C5" s="69">
        <v>23</v>
      </c>
      <c r="D5" s="83">
        <f>'Master Item List'!S65</f>
        <v>28.25</v>
      </c>
      <c r="E5" s="85">
        <f t="shared" si="0"/>
        <v>27.25</v>
      </c>
    </row>
    <row r="6" spans="1:5" ht="25" customHeight="1" x14ac:dyDescent="0.2">
      <c r="A6" s="65" t="s">
        <v>719</v>
      </c>
      <c r="B6" s="69" t="s">
        <v>948</v>
      </c>
      <c r="C6" s="69">
        <v>24</v>
      </c>
      <c r="D6" s="83">
        <f>'Master Item List'!S32</f>
        <v>29</v>
      </c>
      <c r="E6" s="85">
        <f t="shared" si="0"/>
        <v>28</v>
      </c>
    </row>
    <row r="7" spans="1:5" ht="25" customHeight="1" x14ac:dyDescent="0.2">
      <c r="A7" s="65" t="s">
        <v>883</v>
      </c>
      <c r="B7" s="69" t="s">
        <v>948</v>
      </c>
      <c r="C7" s="69">
        <v>25</v>
      </c>
      <c r="D7" s="83">
        <f>'Master Item List'!S31</f>
        <v>29</v>
      </c>
      <c r="E7" s="85">
        <f t="shared" si="0"/>
        <v>28</v>
      </c>
    </row>
    <row r="8" spans="1:5" ht="25" customHeight="1" x14ac:dyDescent="0.2">
      <c r="A8" s="65" t="s">
        <v>955</v>
      </c>
      <c r="B8" s="69" t="s">
        <v>948</v>
      </c>
      <c r="C8" s="69">
        <v>31</v>
      </c>
      <c r="D8" s="83">
        <f>'Master Item List'!S25</f>
        <v>34.5</v>
      </c>
      <c r="E8" s="85">
        <f t="shared" si="0"/>
        <v>33.5</v>
      </c>
    </row>
    <row r="9" spans="1:5" ht="25" customHeight="1" x14ac:dyDescent="0.2">
      <c r="A9" s="65" t="s">
        <v>716</v>
      </c>
      <c r="B9" s="69" t="s">
        <v>948</v>
      </c>
      <c r="C9" s="69">
        <v>26.75</v>
      </c>
      <c r="D9" s="83">
        <f>'Master Item List'!S28</f>
        <v>33.75</v>
      </c>
      <c r="E9" s="85">
        <f t="shared" si="0"/>
        <v>32.75</v>
      </c>
    </row>
    <row r="10" spans="1:5" ht="25" customHeight="1" x14ac:dyDescent="0.2">
      <c r="A10" s="65" t="s">
        <v>720</v>
      </c>
      <c r="B10" s="69" t="s">
        <v>950</v>
      </c>
      <c r="C10" s="69">
        <v>33.25</v>
      </c>
      <c r="D10" s="83">
        <f>'Master Item List'!S33</f>
        <v>34.25</v>
      </c>
      <c r="E10" s="85">
        <f t="shared" si="0"/>
        <v>33.25</v>
      </c>
    </row>
    <row r="11" spans="1:5" ht="25" customHeight="1" x14ac:dyDescent="0.2">
      <c r="A11" s="65" t="s">
        <v>722</v>
      </c>
      <c r="B11" s="69" t="s">
        <v>948</v>
      </c>
      <c r="C11" s="69">
        <v>28</v>
      </c>
      <c r="D11" s="83">
        <f>'Master Item List'!S36</f>
        <v>32.75</v>
      </c>
      <c r="E11" s="85">
        <f t="shared" si="0"/>
        <v>31.75</v>
      </c>
    </row>
    <row r="12" spans="1:5" ht="25" customHeight="1" x14ac:dyDescent="0.2">
      <c r="A12" s="65" t="s">
        <v>721</v>
      </c>
      <c r="B12" s="69" t="s">
        <v>948</v>
      </c>
      <c r="C12" s="69">
        <v>31</v>
      </c>
      <c r="D12" s="83">
        <f>'Master Item List'!S34</f>
        <v>36.25</v>
      </c>
      <c r="E12" s="85">
        <f t="shared" si="0"/>
        <v>35.25</v>
      </c>
    </row>
    <row r="13" spans="1:5" ht="25" customHeight="1" x14ac:dyDescent="0.2">
      <c r="A13" s="65" t="s">
        <v>723</v>
      </c>
      <c r="B13" s="69" t="s">
        <v>948</v>
      </c>
      <c r="C13" s="69">
        <v>16.5</v>
      </c>
      <c r="D13" s="83">
        <f>'Master Item List'!S38</f>
        <v>18.75</v>
      </c>
      <c r="E13" s="85">
        <f t="shared" si="0"/>
        <v>17.75</v>
      </c>
    </row>
    <row r="14" spans="1:5" ht="25" customHeight="1" x14ac:dyDescent="0.2">
      <c r="A14" s="65" t="s">
        <v>724</v>
      </c>
      <c r="B14" s="69" t="s">
        <v>948</v>
      </c>
      <c r="C14" s="69">
        <v>16.5</v>
      </c>
      <c r="D14" s="83">
        <f>'Master Item List'!S41</f>
        <v>18.5</v>
      </c>
      <c r="E14" s="85">
        <f t="shared" si="0"/>
        <v>17.5</v>
      </c>
    </row>
    <row r="15" spans="1:5" ht="25" customHeight="1" x14ac:dyDescent="0.2">
      <c r="A15" s="65" t="s">
        <v>956</v>
      </c>
      <c r="B15" s="69" t="s">
        <v>950</v>
      </c>
      <c r="C15" s="69" t="s">
        <v>653</v>
      </c>
      <c r="D15" s="64"/>
      <c r="E15" s="85"/>
    </row>
    <row r="16" spans="1:5" ht="25" customHeight="1" x14ac:dyDescent="0.2">
      <c r="A16" s="65" t="s">
        <v>957</v>
      </c>
      <c r="B16" s="69" t="s">
        <v>948</v>
      </c>
      <c r="C16" s="69">
        <v>49.75</v>
      </c>
      <c r="D16" s="83">
        <f>'Master Item List'!S67</f>
        <v>47.25</v>
      </c>
      <c r="E16" s="85">
        <f t="shared" si="0"/>
        <v>46.25</v>
      </c>
    </row>
    <row r="17" spans="1:5" ht="25" customHeight="1" x14ac:dyDescent="0.2">
      <c r="A17" s="65" t="s">
        <v>957</v>
      </c>
      <c r="B17" s="69" t="s">
        <v>949</v>
      </c>
      <c r="C17" s="69">
        <v>31.5</v>
      </c>
      <c r="D17" s="83">
        <f>'Master Item List'!S69</f>
        <v>30.25</v>
      </c>
      <c r="E17" s="85">
        <f t="shared" si="0"/>
        <v>29.25</v>
      </c>
    </row>
    <row r="18" spans="1:5" ht="25" customHeight="1" x14ac:dyDescent="0.2">
      <c r="A18" s="65" t="s">
        <v>958</v>
      </c>
      <c r="B18" s="69" t="s">
        <v>949</v>
      </c>
      <c r="C18" s="69">
        <v>31.5</v>
      </c>
      <c r="D18" s="83">
        <f>'Master Item List'!S74</f>
        <v>30.25</v>
      </c>
      <c r="E18" s="85">
        <f t="shared" si="0"/>
        <v>29.25</v>
      </c>
    </row>
    <row r="19" spans="1:5" ht="25" customHeight="1" x14ac:dyDescent="0.2">
      <c r="A19" s="65" t="s">
        <v>959</v>
      </c>
      <c r="B19" s="69" t="s">
        <v>948</v>
      </c>
      <c r="C19" s="69">
        <v>25</v>
      </c>
      <c r="D19" s="83">
        <f>'Master Item List'!S80</f>
        <v>24.25</v>
      </c>
      <c r="E19" s="85">
        <f t="shared" si="0"/>
        <v>23.25</v>
      </c>
    </row>
    <row r="20" spans="1:5" ht="25" customHeight="1" x14ac:dyDescent="0.2">
      <c r="A20" s="65" t="s">
        <v>960</v>
      </c>
      <c r="B20" s="69" t="s">
        <v>948</v>
      </c>
      <c r="C20" s="69">
        <v>24</v>
      </c>
      <c r="D20" s="83">
        <f>'Master Item List'!S83</f>
        <v>23</v>
      </c>
      <c r="E20" s="85">
        <f t="shared" si="0"/>
        <v>22</v>
      </c>
    </row>
    <row r="21" spans="1:5" ht="25" customHeight="1" x14ac:dyDescent="0.2">
      <c r="A21" s="65" t="s">
        <v>961</v>
      </c>
      <c r="B21" s="69" t="s">
        <v>949</v>
      </c>
      <c r="C21" s="69">
        <v>17</v>
      </c>
      <c r="D21" s="83">
        <f>'Master Item List'!S85</f>
        <v>16.75</v>
      </c>
      <c r="E21" s="85">
        <f t="shared" si="0"/>
        <v>15.75</v>
      </c>
    </row>
    <row r="22" spans="1:5" ht="25" customHeight="1" x14ac:dyDescent="0.2">
      <c r="A22" s="65" t="s">
        <v>962</v>
      </c>
      <c r="B22" s="69" t="s">
        <v>949</v>
      </c>
      <c r="C22" s="69">
        <v>25</v>
      </c>
      <c r="D22" s="83">
        <f>'Master Item List'!S92</f>
        <v>28.5</v>
      </c>
      <c r="E22" s="85">
        <f t="shared" si="0"/>
        <v>27.5</v>
      </c>
    </row>
    <row r="23" spans="1:5" ht="25" customHeight="1" x14ac:dyDescent="0.2">
      <c r="A23" s="65" t="s">
        <v>963</v>
      </c>
      <c r="B23" s="69" t="s">
        <v>949</v>
      </c>
      <c r="C23" s="69">
        <v>24</v>
      </c>
      <c r="D23" s="83">
        <f>'Master Item List'!S93</f>
        <v>27</v>
      </c>
      <c r="E23" s="85">
        <f t="shared" si="0"/>
        <v>26</v>
      </c>
    </row>
    <row r="24" spans="1:5" ht="25" customHeight="1" x14ac:dyDescent="0.2">
      <c r="A24" s="65" t="s">
        <v>964</v>
      </c>
      <c r="B24" s="69" t="s">
        <v>949</v>
      </c>
      <c r="C24" s="69">
        <v>39</v>
      </c>
      <c r="D24" s="83">
        <f>'Master Item List'!S99</f>
        <v>41.75</v>
      </c>
      <c r="E24" s="85">
        <f t="shared" si="0"/>
        <v>40.75</v>
      </c>
    </row>
    <row r="25" spans="1:5" ht="25" customHeight="1" x14ac:dyDescent="0.2">
      <c r="A25" s="65" t="s">
        <v>965</v>
      </c>
      <c r="B25" s="69" t="s">
        <v>948</v>
      </c>
      <c r="C25" s="69">
        <v>25</v>
      </c>
      <c r="D25" s="83">
        <f>'Master Item List'!S115</f>
        <v>17.25</v>
      </c>
      <c r="E25" s="85">
        <f t="shared" si="0"/>
        <v>16.25</v>
      </c>
    </row>
    <row r="26" spans="1:5" ht="25" customHeight="1" x14ac:dyDescent="0.2">
      <c r="A26" s="65" t="s">
        <v>966</v>
      </c>
      <c r="B26" s="69" t="s">
        <v>948</v>
      </c>
      <c r="C26" s="69">
        <v>26.5</v>
      </c>
      <c r="D26" s="83">
        <f>'Master Item List'!S119</f>
        <v>23.5</v>
      </c>
      <c r="E26" s="85">
        <f t="shared" si="0"/>
        <v>22.5</v>
      </c>
    </row>
    <row r="27" spans="1:5" ht="25" customHeight="1" x14ac:dyDescent="0.2">
      <c r="A27" s="65" t="s">
        <v>967</v>
      </c>
      <c r="B27" s="69" t="s">
        <v>948</v>
      </c>
      <c r="C27" s="69">
        <v>25.5</v>
      </c>
      <c r="D27" s="83">
        <f>'Master Item List'!S108</f>
        <v>22.75</v>
      </c>
      <c r="E27" s="85">
        <f t="shared" si="0"/>
        <v>21.75</v>
      </c>
    </row>
    <row r="28" spans="1:5" ht="25" customHeight="1" x14ac:dyDescent="0.2">
      <c r="A28" s="65" t="s">
        <v>749</v>
      </c>
      <c r="B28" s="69" t="s">
        <v>948</v>
      </c>
      <c r="C28" s="69">
        <v>25.5</v>
      </c>
      <c r="D28" s="83">
        <f>'Master Item List'!S110</f>
        <v>20.5</v>
      </c>
      <c r="E28" s="85">
        <f t="shared" si="0"/>
        <v>19.5</v>
      </c>
    </row>
    <row r="29" spans="1:5" ht="25" customHeight="1" x14ac:dyDescent="0.2">
      <c r="A29" s="65" t="s">
        <v>759</v>
      </c>
      <c r="B29" s="69" t="s">
        <v>948</v>
      </c>
      <c r="C29" s="69">
        <v>24</v>
      </c>
      <c r="D29" s="83">
        <f>'Master Item List'!S134</f>
        <v>21</v>
      </c>
      <c r="E29" s="85">
        <f t="shared" si="0"/>
        <v>20</v>
      </c>
    </row>
    <row r="30" spans="1:5" ht="25" customHeight="1" x14ac:dyDescent="0.2">
      <c r="A30" s="65" t="s">
        <v>757</v>
      </c>
      <c r="B30" s="69" t="s">
        <v>948</v>
      </c>
      <c r="C30" s="69">
        <v>25</v>
      </c>
      <c r="D30" s="83">
        <f>'Master Item List'!S136</f>
        <v>21</v>
      </c>
      <c r="E30" s="85">
        <f t="shared" si="0"/>
        <v>20</v>
      </c>
    </row>
    <row r="31" spans="1:5" ht="25" customHeight="1" x14ac:dyDescent="0.2">
      <c r="A31" s="65" t="s">
        <v>968</v>
      </c>
      <c r="B31" s="69" t="s">
        <v>948</v>
      </c>
      <c r="C31" s="69">
        <v>27</v>
      </c>
      <c r="D31" s="83">
        <f>'Master Item List'!S133</f>
        <v>23.25</v>
      </c>
      <c r="E31" s="85">
        <f t="shared" si="0"/>
        <v>22.25</v>
      </c>
    </row>
    <row r="32" spans="1:5" ht="25" customHeight="1" x14ac:dyDescent="0.2">
      <c r="A32" s="65" t="s">
        <v>754</v>
      </c>
      <c r="B32" s="69" t="s">
        <v>948</v>
      </c>
      <c r="C32" s="69">
        <v>23</v>
      </c>
      <c r="D32" s="83">
        <f>'Master Item List'!S127</f>
        <v>22</v>
      </c>
      <c r="E32" s="85">
        <f t="shared" si="0"/>
        <v>21</v>
      </c>
    </row>
    <row r="33" spans="1:5" ht="25" customHeight="1" x14ac:dyDescent="0.2">
      <c r="A33" s="65" t="s">
        <v>969</v>
      </c>
      <c r="B33" s="69" t="s">
        <v>948</v>
      </c>
      <c r="C33" s="69">
        <v>28</v>
      </c>
      <c r="D33" s="83">
        <f>'Master Item List'!S16</f>
        <v>28.25</v>
      </c>
      <c r="E33" s="85">
        <f t="shared" si="0"/>
        <v>27.25</v>
      </c>
    </row>
    <row r="34" spans="1:5" ht="25" customHeight="1" x14ac:dyDescent="0.2">
      <c r="A34" s="65" t="s">
        <v>761</v>
      </c>
      <c r="B34" s="69" t="s">
        <v>949</v>
      </c>
      <c r="C34" s="69">
        <v>21</v>
      </c>
      <c r="D34" s="83">
        <f>'Master Item List'!S140</f>
        <v>22</v>
      </c>
      <c r="E34" s="85">
        <f t="shared" si="0"/>
        <v>21</v>
      </c>
    </row>
    <row r="35" spans="1:5" ht="25" customHeight="1" x14ac:dyDescent="0.2">
      <c r="A35" s="65" t="s">
        <v>760</v>
      </c>
      <c r="B35" s="69" t="s">
        <v>949</v>
      </c>
      <c r="C35" s="69">
        <v>21</v>
      </c>
      <c r="D35" s="83">
        <f>'Master Item List'!S139</f>
        <v>17</v>
      </c>
      <c r="E35" s="85">
        <f t="shared" si="0"/>
        <v>16</v>
      </c>
    </row>
    <row r="36" spans="1:5" ht="25" customHeight="1" x14ac:dyDescent="0.2">
      <c r="A36" s="65" t="s">
        <v>764</v>
      </c>
      <c r="B36" s="69" t="s">
        <v>948</v>
      </c>
      <c r="C36" s="69">
        <v>33</v>
      </c>
      <c r="D36" s="83">
        <f>'Master Item List'!S144</f>
        <v>71.75</v>
      </c>
      <c r="E36" s="85">
        <f t="shared" si="0"/>
        <v>70.75</v>
      </c>
    </row>
    <row r="37" spans="1:5" ht="25" customHeight="1" x14ac:dyDescent="0.2">
      <c r="A37" s="65" t="s">
        <v>763</v>
      </c>
      <c r="B37" s="69" t="s">
        <v>951</v>
      </c>
      <c r="C37" s="69">
        <v>12</v>
      </c>
      <c r="D37" s="83">
        <f>'Master Item List'!S147</f>
        <v>23</v>
      </c>
      <c r="E37" s="85">
        <f t="shared" si="0"/>
        <v>22</v>
      </c>
    </row>
    <row r="38" spans="1:5" ht="25" customHeight="1" x14ac:dyDescent="0.2">
      <c r="A38" s="65" t="s">
        <v>970</v>
      </c>
      <c r="B38" s="69" t="s">
        <v>949</v>
      </c>
      <c r="C38" s="69">
        <v>19.5</v>
      </c>
      <c r="D38" s="83">
        <f>'Master Item List'!S145</f>
        <v>42.75</v>
      </c>
      <c r="E38" s="85">
        <f t="shared" si="0"/>
        <v>41.75</v>
      </c>
    </row>
    <row r="39" spans="1:5" ht="25" customHeight="1" x14ac:dyDescent="0.2">
      <c r="A39" s="65" t="s">
        <v>753</v>
      </c>
      <c r="B39" s="69" t="s">
        <v>949</v>
      </c>
      <c r="C39" s="69">
        <v>11</v>
      </c>
      <c r="D39" s="83">
        <f>'Master Item List'!S128</f>
        <v>12.25</v>
      </c>
      <c r="E39" s="85">
        <f t="shared" si="0"/>
        <v>11.25</v>
      </c>
    </row>
    <row r="40" spans="1:5" ht="35" customHeight="1" x14ac:dyDescent="0.2">
      <c r="A40" s="66" t="s">
        <v>947</v>
      </c>
      <c r="B40" s="64"/>
      <c r="C40" s="69"/>
      <c r="D40" s="64"/>
      <c r="E40" s="67" t="s">
        <v>805</v>
      </c>
    </row>
    <row r="41" spans="1:5" ht="25" customHeight="1" x14ac:dyDescent="0.2">
      <c r="A41" s="65" t="s">
        <v>600</v>
      </c>
      <c r="B41" s="77" t="s">
        <v>601</v>
      </c>
      <c r="C41" s="69">
        <v>25</v>
      </c>
      <c r="D41" s="83">
        <f>'Combo Pricing'!L5</f>
        <v>30.5</v>
      </c>
      <c r="E41" s="79">
        <f>D41-2.25</f>
        <v>28.25</v>
      </c>
    </row>
    <row r="42" spans="1:5" ht="25" customHeight="1" x14ac:dyDescent="0.2">
      <c r="A42" s="65" t="s">
        <v>599</v>
      </c>
      <c r="B42" s="77" t="s">
        <v>598</v>
      </c>
      <c r="C42" s="69">
        <v>25</v>
      </c>
      <c r="D42" s="84">
        <f>'Combo Pricing'!L2</f>
        <v>27.25</v>
      </c>
      <c r="E42" s="79">
        <f t="shared" ref="E42:E88" si="1">D42-2.25</f>
        <v>25</v>
      </c>
    </row>
    <row r="43" spans="1:5" ht="25" customHeight="1" x14ac:dyDescent="0.2">
      <c r="A43" s="65" t="s">
        <v>939</v>
      </c>
      <c r="B43" s="77" t="s">
        <v>609</v>
      </c>
      <c r="C43" s="69">
        <v>32</v>
      </c>
      <c r="D43" s="83">
        <f>'Master Item List'!T4</f>
        <v>33.25</v>
      </c>
      <c r="E43" s="79">
        <f>D43-1</f>
        <v>32.25</v>
      </c>
    </row>
    <row r="44" spans="1:5" ht="25" customHeight="1" x14ac:dyDescent="0.2">
      <c r="A44" s="65" t="s">
        <v>604</v>
      </c>
      <c r="B44" s="77" t="s">
        <v>603</v>
      </c>
      <c r="C44" s="69">
        <v>31.5</v>
      </c>
      <c r="D44" s="83">
        <f>'Master Item List'!T151</f>
        <v>32.5</v>
      </c>
      <c r="E44" s="79">
        <f t="shared" si="1"/>
        <v>30.25</v>
      </c>
    </row>
    <row r="45" spans="1:5" ht="25" customHeight="1" x14ac:dyDescent="0.2">
      <c r="A45" s="65" t="s">
        <v>604</v>
      </c>
      <c r="B45" s="77" t="s">
        <v>605</v>
      </c>
      <c r="C45" s="69">
        <v>26</v>
      </c>
      <c r="D45" s="83">
        <f>'Master Item List'!T6</f>
        <v>25.75</v>
      </c>
      <c r="E45" s="79">
        <f>D45-1</f>
        <v>24.75</v>
      </c>
    </row>
    <row r="46" spans="1:5" ht="25" customHeight="1" x14ac:dyDescent="0.2">
      <c r="A46" s="65" t="s">
        <v>606</v>
      </c>
      <c r="B46" s="77" t="s">
        <v>605</v>
      </c>
      <c r="C46" s="69">
        <v>25</v>
      </c>
      <c r="D46" s="83">
        <f>'Master Item List'!T3</f>
        <v>24</v>
      </c>
      <c r="E46" s="79">
        <f>D46-1</f>
        <v>23</v>
      </c>
    </row>
    <row r="47" spans="1:5" ht="25" customHeight="1" x14ac:dyDescent="0.2">
      <c r="A47" s="65" t="s">
        <v>602</v>
      </c>
      <c r="B47" s="77" t="s">
        <v>603</v>
      </c>
      <c r="C47" s="69">
        <v>28.5</v>
      </c>
      <c r="D47" s="83">
        <f>'Master Item List'!T153</f>
        <v>30.75</v>
      </c>
      <c r="E47" s="79">
        <f t="shared" si="1"/>
        <v>28.5</v>
      </c>
    </row>
    <row r="48" spans="1:5" ht="25" customHeight="1" x14ac:dyDescent="0.2">
      <c r="A48" s="65" t="s">
        <v>597</v>
      </c>
      <c r="B48" s="77" t="s">
        <v>598</v>
      </c>
      <c r="C48" s="69">
        <v>19.75</v>
      </c>
      <c r="D48" s="83">
        <f>'Master Item List'!T154</f>
        <v>21</v>
      </c>
      <c r="E48" s="79">
        <f t="shared" si="1"/>
        <v>18.75</v>
      </c>
    </row>
    <row r="49" spans="1:5" ht="25" customHeight="1" x14ac:dyDescent="0.2">
      <c r="A49" s="65" t="s">
        <v>614</v>
      </c>
      <c r="B49" s="77" t="s">
        <v>598</v>
      </c>
      <c r="C49" s="69">
        <v>32.25</v>
      </c>
      <c r="D49" s="84">
        <f>'Master Item List'!T162</f>
        <v>37.25</v>
      </c>
      <c r="E49" s="79">
        <f t="shared" si="1"/>
        <v>35</v>
      </c>
    </row>
    <row r="50" spans="1:5" ht="25" customHeight="1" x14ac:dyDescent="0.2">
      <c r="A50" s="65" t="s">
        <v>615</v>
      </c>
      <c r="B50" s="77" t="s">
        <v>598</v>
      </c>
      <c r="C50" s="69">
        <v>23</v>
      </c>
      <c r="D50" s="83">
        <f>'Master Item List'!T163</f>
        <v>29.75</v>
      </c>
      <c r="E50" s="79">
        <f t="shared" si="1"/>
        <v>27.5</v>
      </c>
    </row>
    <row r="51" spans="1:5" ht="25" customHeight="1" x14ac:dyDescent="0.2">
      <c r="A51" s="65" t="s">
        <v>617</v>
      </c>
      <c r="B51" s="77" t="s">
        <v>598</v>
      </c>
      <c r="C51" s="69">
        <v>26</v>
      </c>
      <c r="D51" s="84">
        <f>'Combo Pricing'!L7</f>
        <v>30.75</v>
      </c>
      <c r="E51" s="79">
        <f t="shared" si="1"/>
        <v>28.5</v>
      </c>
    </row>
    <row r="52" spans="1:5" ht="25" customHeight="1" x14ac:dyDescent="0.2">
      <c r="A52" s="65" t="s">
        <v>619</v>
      </c>
      <c r="B52" s="77" t="s">
        <v>620</v>
      </c>
      <c r="C52" s="69">
        <v>28.5</v>
      </c>
      <c r="D52" s="83">
        <f>'Combo Pricing'!L9</f>
        <v>31.25</v>
      </c>
      <c r="E52" s="79">
        <f t="shared" si="1"/>
        <v>29</v>
      </c>
    </row>
    <row r="53" spans="1:5" ht="25" customHeight="1" x14ac:dyDescent="0.2">
      <c r="A53" s="65" t="s">
        <v>621</v>
      </c>
      <c r="B53" s="77" t="s">
        <v>607</v>
      </c>
      <c r="C53" s="69">
        <v>19</v>
      </c>
      <c r="D53" s="83">
        <f>'Master Item List'!T21</f>
        <v>19.75</v>
      </c>
      <c r="E53" s="79">
        <f>D53-1</f>
        <v>18.75</v>
      </c>
    </row>
    <row r="54" spans="1:5" ht="25" customHeight="1" x14ac:dyDescent="0.2">
      <c r="A54" s="65" t="s">
        <v>621</v>
      </c>
      <c r="B54" s="77" t="s">
        <v>620</v>
      </c>
      <c r="C54" s="69">
        <v>27</v>
      </c>
      <c r="D54" s="83">
        <f>'Master Item List'!T166</f>
        <v>28.5</v>
      </c>
      <c r="E54" s="79">
        <f t="shared" si="1"/>
        <v>26.25</v>
      </c>
    </row>
    <row r="55" spans="1:5" ht="25" customHeight="1" x14ac:dyDescent="0.2">
      <c r="A55" s="65" t="s">
        <v>940</v>
      </c>
      <c r="B55" s="77" t="s">
        <v>603</v>
      </c>
      <c r="C55" s="69">
        <v>32.5</v>
      </c>
      <c r="D55" s="83">
        <f>'Master Item List'!T157</f>
        <v>34.75</v>
      </c>
      <c r="E55" s="79">
        <f t="shared" si="1"/>
        <v>32.5</v>
      </c>
    </row>
    <row r="56" spans="1:5" ht="25" customHeight="1" x14ac:dyDescent="0.2">
      <c r="A56" s="65" t="s">
        <v>940</v>
      </c>
      <c r="B56" s="77" t="s">
        <v>598</v>
      </c>
      <c r="C56" s="69">
        <v>21</v>
      </c>
      <c r="D56" s="83">
        <f>'Master Item List'!T158</f>
        <v>22.5</v>
      </c>
      <c r="E56" s="79">
        <f t="shared" si="1"/>
        <v>20.25</v>
      </c>
    </row>
    <row r="57" spans="1:5" ht="25" customHeight="1" x14ac:dyDescent="0.2">
      <c r="A57" s="65" t="s">
        <v>625</v>
      </c>
      <c r="B57" s="77" t="s">
        <v>598</v>
      </c>
      <c r="C57" s="69">
        <v>23.75</v>
      </c>
      <c r="D57" s="83">
        <f>'Master Item List'!T172</f>
        <v>21.25</v>
      </c>
      <c r="E57" s="79">
        <f t="shared" si="1"/>
        <v>19</v>
      </c>
    </row>
    <row r="58" spans="1:5" ht="25" customHeight="1" x14ac:dyDescent="0.2">
      <c r="A58" s="65" t="s">
        <v>629</v>
      </c>
      <c r="B58" s="77" t="s">
        <v>598</v>
      </c>
      <c r="C58" s="69">
        <v>22.5</v>
      </c>
      <c r="D58" s="83">
        <f>'Combo Pricing'!L11</f>
        <v>24.75</v>
      </c>
      <c r="E58" s="79">
        <f t="shared" si="1"/>
        <v>22.5</v>
      </c>
    </row>
    <row r="59" spans="1:5" ht="25" customHeight="1" x14ac:dyDescent="0.2">
      <c r="A59" s="65" t="s">
        <v>627</v>
      </c>
      <c r="B59" s="77" t="s">
        <v>598</v>
      </c>
      <c r="C59" s="69">
        <v>25</v>
      </c>
      <c r="D59" s="83">
        <f>'Combo Pricing'!L10</f>
        <v>28.25</v>
      </c>
      <c r="E59" s="79">
        <f t="shared" si="1"/>
        <v>26</v>
      </c>
    </row>
    <row r="60" spans="1:5" ht="25" customHeight="1" x14ac:dyDescent="0.2">
      <c r="A60" s="65" t="s">
        <v>631</v>
      </c>
      <c r="B60" s="77" t="s">
        <v>598</v>
      </c>
      <c r="C60" s="69">
        <v>25</v>
      </c>
      <c r="D60" s="84">
        <f>'Master Item List'!T174</f>
        <v>27</v>
      </c>
      <c r="E60" s="79">
        <f t="shared" si="1"/>
        <v>24.75</v>
      </c>
    </row>
    <row r="61" spans="1:5" ht="25" customHeight="1" x14ac:dyDescent="0.2">
      <c r="A61" s="65" t="s">
        <v>633</v>
      </c>
      <c r="B61" s="77" t="s">
        <v>598</v>
      </c>
      <c r="C61" s="69">
        <v>25.5</v>
      </c>
      <c r="D61" s="83">
        <f>'Master Item List'!T176</f>
        <v>22.5</v>
      </c>
      <c r="E61" s="79">
        <f t="shared" si="1"/>
        <v>20.25</v>
      </c>
    </row>
    <row r="62" spans="1:5" ht="25" customHeight="1" x14ac:dyDescent="0.2">
      <c r="A62" s="65" t="s">
        <v>635</v>
      </c>
      <c r="B62" s="77" t="s">
        <v>598</v>
      </c>
      <c r="C62" s="69">
        <v>21</v>
      </c>
      <c r="D62" s="83">
        <f>'Master Item List'!T180</f>
        <v>17.5</v>
      </c>
      <c r="E62" s="79">
        <f t="shared" si="1"/>
        <v>15.25</v>
      </c>
    </row>
    <row r="63" spans="1:5" ht="25" customHeight="1" x14ac:dyDescent="0.2">
      <c r="A63" s="65" t="s">
        <v>642</v>
      </c>
      <c r="B63" s="77" t="s">
        <v>643</v>
      </c>
      <c r="C63" s="69">
        <v>37</v>
      </c>
      <c r="D63" s="83">
        <f>'Master Item List'!T184</f>
        <v>35.75</v>
      </c>
      <c r="E63" s="79">
        <f t="shared" si="1"/>
        <v>33.5</v>
      </c>
    </row>
    <row r="64" spans="1:5" ht="25" customHeight="1" x14ac:dyDescent="0.2">
      <c r="A64" s="65" t="s">
        <v>642</v>
      </c>
      <c r="B64" s="77" t="s">
        <v>607</v>
      </c>
      <c r="C64" s="69">
        <v>23</v>
      </c>
      <c r="D64" s="83">
        <f>'Master Item List'!T54</f>
        <v>22.5</v>
      </c>
      <c r="E64" s="79">
        <f>D64-1</f>
        <v>21.5</v>
      </c>
    </row>
    <row r="65" spans="1:5" ht="25" customHeight="1" x14ac:dyDescent="0.2">
      <c r="A65" s="65" t="s">
        <v>647</v>
      </c>
      <c r="B65" s="77" t="s">
        <v>620</v>
      </c>
      <c r="C65" s="69">
        <v>27</v>
      </c>
      <c r="D65" s="83">
        <f>'Master Item List'!T190</f>
        <v>29.5</v>
      </c>
      <c r="E65" s="79">
        <f t="shared" si="1"/>
        <v>27.25</v>
      </c>
    </row>
    <row r="66" spans="1:5" ht="25" customHeight="1" x14ac:dyDescent="0.2">
      <c r="A66" s="65" t="s">
        <v>647</v>
      </c>
      <c r="B66" s="77" t="s">
        <v>607</v>
      </c>
      <c r="C66" s="69"/>
      <c r="D66" s="83">
        <f>'Master Item List'!T57</f>
        <v>20</v>
      </c>
      <c r="E66" s="79">
        <f>D66-1</f>
        <v>19</v>
      </c>
    </row>
    <row r="67" spans="1:5" ht="25" customHeight="1" x14ac:dyDescent="0.2">
      <c r="A67" s="65" t="s">
        <v>941</v>
      </c>
      <c r="B67" s="77" t="s">
        <v>598</v>
      </c>
      <c r="C67" s="69">
        <v>29</v>
      </c>
      <c r="D67" s="83">
        <f>'Master Item List'!T191</f>
        <v>28.75</v>
      </c>
      <c r="E67" s="79">
        <f t="shared" si="1"/>
        <v>26.5</v>
      </c>
    </row>
    <row r="68" spans="1:5" ht="25" customHeight="1" x14ac:dyDescent="0.2">
      <c r="A68" s="65" t="s">
        <v>651</v>
      </c>
      <c r="B68" s="77" t="s">
        <v>598</v>
      </c>
      <c r="C68" s="69">
        <v>29</v>
      </c>
      <c r="D68" s="83">
        <f>'Master Item List'!T193</f>
        <v>31.5</v>
      </c>
      <c r="E68" s="79">
        <f t="shared" si="1"/>
        <v>29.25</v>
      </c>
    </row>
    <row r="69" spans="1:5" ht="25" customHeight="1" x14ac:dyDescent="0.2">
      <c r="A69" s="65" t="s">
        <v>942</v>
      </c>
      <c r="B69" s="77" t="s">
        <v>598</v>
      </c>
      <c r="C69" s="69">
        <v>32.25</v>
      </c>
      <c r="D69" s="83">
        <f>'Master Item List'!T195</f>
        <v>36.25</v>
      </c>
      <c r="E69" s="79">
        <f t="shared" si="1"/>
        <v>34</v>
      </c>
    </row>
    <row r="70" spans="1:5" ht="25" customHeight="1" x14ac:dyDescent="0.2">
      <c r="A70" s="65" t="s">
        <v>655</v>
      </c>
      <c r="B70" s="77" t="s">
        <v>656</v>
      </c>
      <c r="C70" s="69">
        <v>25</v>
      </c>
      <c r="D70" s="84">
        <f>'Master Item List'!T196</f>
        <v>35.5</v>
      </c>
      <c r="E70" s="79">
        <f t="shared" si="1"/>
        <v>33.25</v>
      </c>
    </row>
    <row r="71" spans="1:5" ht="25" customHeight="1" x14ac:dyDescent="0.2">
      <c r="A71" s="65" t="s">
        <v>661</v>
      </c>
      <c r="B71" s="77" t="s">
        <v>601</v>
      </c>
      <c r="C71" s="69">
        <v>31.5</v>
      </c>
      <c r="D71" s="83">
        <f>'Combo Pricing'!L21</f>
        <v>34.5</v>
      </c>
      <c r="E71" s="79">
        <f t="shared" si="1"/>
        <v>32.25</v>
      </c>
    </row>
    <row r="72" spans="1:5" ht="25" customHeight="1" x14ac:dyDescent="0.2">
      <c r="A72" s="65" t="s">
        <v>660</v>
      </c>
      <c r="B72" s="77" t="s">
        <v>598</v>
      </c>
      <c r="C72" s="69">
        <v>26.75</v>
      </c>
      <c r="D72" s="83">
        <f>'Master Item List'!T199</f>
        <v>29</v>
      </c>
      <c r="E72" s="79">
        <f t="shared" si="1"/>
        <v>26.75</v>
      </c>
    </row>
    <row r="73" spans="1:5" ht="25" customHeight="1" x14ac:dyDescent="0.2">
      <c r="A73" s="65" t="s">
        <v>943</v>
      </c>
      <c r="B73" s="77" t="s">
        <v>598</v>
      </c>
      <c r="C73" s="69">
        <v>28.5</v>
      </c>
      <c r="D73" s="83">
        <f>'Combo Pricing'!L23</f>
        <v>45.25</v>
      </c>
      <c r="E73" s="79">
        <f t="shared" si="1"/>
        <v>43</v>
      </c>
    </row>
    <row r="74" spans="1:5" ht="25" customHeight="1" x14ac:dyDescent="0.2">
      <c r="A74" s="65" t="s">
        <v>663</v>
      </c>
      <c r="B74" s="77" t="s">
        <v>601</v>
      </c>
      <c r="C74" s="69">
        <v>39</v>
      </c>
      <c r="D74" s="83">
        <f>'Master Item List'!T202</f>
        <v>35</v>
      </c>
      <c r="E74" s="79">
        <f t="shared" si="1"/>
        <v>32.75</v>
      </c>
    </row>
    <row r="75" spans="1:5" ht="25" customHeight="1" x14ac:dyDescent="0.2">
      <c r="A75" s="65" t="s">
        <v>663</v>
      </c>
      <c r="B75" s="77" t="s">
        <v>607</v>
      </c>
      <c r="C75" s="69">
        <v>27</v>
      </c>
      <c r="D75" s="83">
        <f>'Master Item List'!T105</f>
        <v>24.25</v>
      </c>
      <c r="E75" s="79">
        <f>D75-1</f>
        <v>23.25</v>
      </c>
    </row>
    <row r="76" spans="1:5" ht="25" customHeight="1" x14ac:dyDescent="0.2">
      <c r="A76" s="65" t="s">
        <v>664</v>
      </c>
      <c r="B76" s="77" t="s">
        <v>598</v>
      </c>
      <c r="C76" s="69">
        <v>21</v>
      </c>
      <c r="D76" s="83">
        <f>'Master Item List'!T203</f>
        <v>23.25</v>
      </c>
      <c r="E76" s="79">
        <f t="shared" si="1"/>
        <v>21</v>
      </c>
    </row>
    <row r="77" spans="1:5" ht="25" customHeight="1" x14ac:dyDescent="0.2">
      <c r="A77" s="65" t="s">
        <v>666</v>
      </c>
      <c r="B77" s="77" t="s">
        <v>598</v>
      </c>
      <c r="C77" s="69">
        <v>22</v>
      </c>
      <c r="D77" s="83">
        <f>'Master Item List'!T169</f>
        <v>24.25</v>
      </c>
      <c r="E77" s="79">
        <f t="shared" si="1"/>
        <v>22</v>
      </c>
    </row>
    <row r="78" spans="1:5" ht="25" customHeight="1" x14ac:dyDescent="0.2">
      <c r="A78" s="65" t="s">
        <v>668</v>
      </c>
      <c r="B78" s="77" t="s">
        <v>598</v>
      </c>
      <c r="C78" s="69">
        <v>25.5</v>
      </c>
      <c r="D78" s="83">
        <f>'Master Item List'!T206</f>
        <v>21.75</v>
      </c>
      <c r="E78" s="79">
        <f t="shared" si="1"/>
        <v>19.5</v>
      </c>
    </row>
    <row r="79" spans="1:5" ht="25" customHeight="1" x14ac:dyDescent="0.2">
      <c r="A79" s="65" t="s">
        <v>944</v>
      </c>
      <c r="B79" s="77" t="s">
        <v>598</v>
      </c>
      <c r="C79" s="69">
        <v>25.5</v>
      </c>
      <c r="D79" s="83">
        <f>'Master Item List'!T224</f>
        <v>32.75</v>
      </c>
      <c r="E79" s="79">
        <f t="shared" si="1"/>
        <v>30.5</v>
      </c>
    </row>
    <row r="80" spans="1:5" ht="25" customHeight="1" x14ac:dyDescent="0.2">
      <c r="A80" s="65" t="s">
        <v>673</v>
      </c>
      <c r="B80" s="77" t="s">
        <v>598</v>
      </c>
      <c r="C80" s="69">
        <v>30</v>
      </c>
      <c r="D80" s="83">
        <f>'Master Item List'!T207</f>
        <v>29.75</v>
      </c>
      <c r="E80" s="79">
        <f t="shared" si="1"/>
        <v>27.5</v>
      </c>
    </row>
    <row r="81" spans="1:5" ht="25" customHeight="1" x14ac:dyDescent="0.2">
      <c r="A81" s="65" t="s">
        <v>672</v>
      </c>
      <c r="B81" s="77" t="s">
        <v>607</v>
      </c>
      <c r="C81" s="69">
        <v>23.5</v>
      </c>
      <c r="D81" s="83">
        <f>'Master Item List'!T130</f>
        <v>24.5</v>
      </c>
      <c r="E81" s="79">
        <f>D81-1</f>
        <v>23.5</v>
      </c>
    </row>
    <row r="82" spans="1:5" ht="25" customHeight="1" x14ac:dyDescent="0.2">
      <c r="A82" s="65" t="s">
        <v>674</v>
      </c>
      <c r="B82" s="77" t="s">
        <v>598</v>
      </c>
      <c r="C82" s="69">
        <v>41.5</v>
      </c>
      <c r="D82" s="84">
        <f>'Master Item List'!T209</f>
        <v>43.75</v>
      </c>
      <c r="E82" s="79">
        <f t="shared" si="1"/>
        <v>41.5</v>
      </c>
    </row>
    <row r="83" spans="1:5" ht="25" customHeight="1" x14ac:dyDescent="0.2">
      <c r="A83" s="65" t="s">
        <v>676</v>
      </c>
      <c r="B83" s="77" t="s">
        <v>598</v>
      </c>
      <c r="C83" s="69">
        <v>23</v>
      </c>
      <c r="D83" s="83">
        <f>'Master Item List'!T213</f>
        <v>17</v>
      </c>
      <c r="E83" s="79">
        <f t="shared" si="1"/>
        <v>14.75</v>
      </c>
    </row>
    <row r="84" spans="1:5" ht="25" customHeight="1" x14ac:dyDescent="0.2">
      <c r="A84" s="65" t="s">
        <v>680</v>
      </c>
      <c r="B84" s="77" t="s">
        <v>658</v>
      </c>
      <c r="C84" s="69">
        <v>28.5</v>
      </c>
      <c r="D84" s="83">
        <f>'Master Item List'!T217</f>
        <v>27</v>
      </c>
      <c r="E84" s="79">
        <f t="shared" si="1"/>
        <v>24.75</v>
      </c>
    </row>
    <row r="85" spans="1:5" ht="25" customHeight="1" x14ac:dyDescent="0.2">
      <c r="A85" s="65" t="s">
        <v>683</v>
      </c>
      <c r="B85" s="77" t="s">
        <v>598</v>
      </c>
      <c r="C85" s="69">
        <v>42</v>
      </c>
      <c r="D85" s="83">
        <f>'Master Item List'!T176</f>
        <v>22.5</v>
      </c>
      <c r="E85" s="79">
        <f t="shared" si="1"/>
        <v>20.25</v>
      </c>
    </row>
    <row r="86" spans="1:5" ht="25" customHeight="1" x14ac:dyDescent="0.2">
      <c r="A86" s="65" t="s">
        <v>681</v>
      </c>
      <c r="B86" s="77" t="s">
        <v>598</v>
      </c>
      <c r="C86" s="69">
        <v>24</v>
      </c>
      <c r="D86" s="83">
        <f>'Master Item List'!T187</f>
        <v>26</v>
      </c>
      <c r="E86" s="79">
        <f t="shared" si="1"/>
        <v>23.75</v>
      </c>
    </row>
    <row r="87" spans="1:5" ht="25" customHeight="1" x14ac:dyDescent="0.2">
      <c r="A87" s="65" t="s">
        <v>685</v>
      </c>
      <c r="B87" s="77" t="s">
        <v>598</v>
      </c>
      <c r="C87" s="69">
        <v>21</v>
      </c>
      <c r="D87" s="83">
        <f>'Master Item List'!T218</f>
        <v>22.75</v>
      </c>
      <c r="E87" s="79">
        <f t="shared" si="1"/>
        <v>20.5</v>
      </c>
    </row>
    <row r="88" spans="1:5" ht="25" customHeight="1" x14ac:dyDescent="0.2">
      <c r="A88" s="65" t="s">
        <v>687</v>
      </c>
      <c r="B88" s="77" t="s">
        <v>598</v>
      </c>
      <c r="C88" s="69">
        <v>25</v>
      </c>
      <c r="D88" s="83">
        <f>'Master Item List'!T222</f>
        <v>22.25</v>
      </c>
      <c r="E88" s="79">
        <f t="shared" si="1"/>
        <v>20</v>
      </c>
    </row>
    <row r="89" spans="1:5" ht="25" customHeight="1" x14ac:dyDescent="0.2">
      <c r="A89" s="65" t="s">
        <v>687</v>
      </c>
      <c r="B89" s="77" t="s">
        <v>607</v>
      </c>
      <c r="C89" s="69">
        <v>19</v>
      </c>
      <c r="D89" s="83">
        <f>'Master Item List'!T143</f>
        <v>17.75</v>
      </c>
      <c r="E89" s="79">
        <f>D89-1</f>
        <v>16.75</v>
      </c>
    </row>
  </sheetData>
  <conditionalFormatting sqref="C3:C14">
    <cfRule type="expression" dxfId="12" priority="5" stopIfTrue="1">
      <formula>$C3&gt;E3</formula>
    </cfRule>
    <cfRule type="expression" dxfId="11" priority="6" stopIfTrue="1">
      <formula>C3&lt;E3</formula>
    </cfRule>
  </conditionalFormatting>
  <conditionalFormatting sqref="C16:C39">
    <cfRule type="expression" dxfId="10" priority="3" stopIfTrue="1">
      <formula>$C16&gt;E16</formula>
    </cfRule>
    <cfRule type="expression" dxfId="9" priority="4" stopIfTrue="1">
      <formula>C16&lt;E16</formula>
    </cfRule>
  </conditionalFormatting>
  <conditionalFormatting sqref="C41:C89">
    <cfRule type="expression" dxfId="8" priority="1" stopIfTrue="1">
      <formula>$C41&gt;E41</formula>
    </cfRule>
    <cfRule type="expression" dxfId="7" priority="2" stopIfTrue="1">
      <formula>C41&lt;E41</formula>
    </cfRule>
  </conditionalFormatting>
  <pageMargins left="0.7" right="0.7" top="0.75" bottom="0.75" header="0.3" footer="0.3"/>
  <pageSetup scale="77" fitToHeight="3" orientation="portrait" horizontalDpi="0" verticalDpi="0"/>
  <headerFooter>
    <oddHeader xml:space="preserve">&amp;C&amp;20HONEYCUTT PRODUCE JUNE 17, 2024
&amp;"System Font,Regular"&amp;K000000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EEA6-E1F0-B542-B2F8-B4AB7BD6A409}">
  <dimension ref="A1:E57"/>
  <sheetViews>
    <sheetView topLeftCell="A24" zoomScale="130" zoomScaleNormal="130" workbookViewId="0">
      <selection activeCell="J47" sqref="J47"/>
    </sheetView>
  </sheetViews>
  <sheetFormatPr baseColWidth="10" defaultRowHeight="24" customHeight="1" x14ac:dyDescent="0.2"/>
  <cols>
    <col min="1" max="1" width="32" style="38" customWidth="1"/>
    <col min="2" max="2" width="13.1640625" style="39" customWidth="1"/>
    <col min="3" max="3" width="18.6640625" style="39" customWidth="1"/>
    <col min="4" max="4" width="2.5" style="39" hidden="1" customWidth="1"/>
    <col min="5" max="5" width="14.83203125" style="39" customWidth="1"/>
    <col min="6" max="16384" width="10.83203125" style="38"/>
  </cols>
  <sheetData>
    <row r="1" spans="1:5" s="39" customFormat="1" ht="24" customHeight="1" x14ac:dyDescent="0.2">
      <c r="A1" s="67" t="s">
        <v>774</v>
      </c>
      <c r="B1" s="67" t="s">
        <v>990</v>
      </c>
      <c r="C1" s="67" t="s">
        <v>776</v>
      </c>
      <c r="D1" s="67" t="s">
        <v>804</v>
      </c>
      <c r="E1" s="67" t="s">
        <v>804</v>
      </c>
    </row>
    <row r="2" spans="1:5" ht="24" customHeight="1" x14ac:dyDescent="0.2">
      <c r="A2" s="65" t="s">
        <v>880</v>
      </c>
      <c r="B2" s="77" t="s">
        <v>813</v>
      </c>
      <c r="C2" s="69">
        <v>18</v>
      </c>
      <c r="D2" s="79">
        <f>'Master Item List'!S17</f>
        <v>18.5</v>
      </c>
      <c r="E2" s="79">
        <f>D2-1</f>
        <v>17.5</v>
      </c>
    </row>
    <row r="3" spans="1:5" ht="24" customHeight="1" x14ac:dyDescent="0.2">
      <c r="A3" s="65" t="s">
        <v>883</v>
      </c>
      <c r="B3" s="77" t="s">
        <v>813</v>
      </c>
      <c r="C3" s="69">
        <v>31</v>
      </c>
      <c r="D3" s="79">
        <f>'Master Item List'!S31</f>
        <v>29</v>
      </c>
      <c r="E3" s="79">
        <f t="shared" ref="E3:E14" si="0">D3-1</f>
        <v>28</v>
      </c>
    </row>
    <row r="4" spans="1:5" ht="24" customHeight="1" x14ac:dyDescent="0.2">
      <c r="A4" s="65" t="s">
        <v>884</v>
      </c>
      <c r="B4" s="77" t="s">
        <v>813</v>
      </c>
      <c r="C4" s="69">
        <v>28</v>
      </c>
      <c r="D4" s="79">
        <f>'Master Item List'!S25</f>
        <v>34.5</v>
      </c>
      <c r="E4" s="79">
        <f t="shared" si="0"/>
        <v>33.5</v>
      </c>
    </row>
    <row r="5" spans="1:5" ht="24" customHeight="1" x14ac:dyDescent="0.2">
      <c r="A5" s="65" t="s">
        <v>885</v>
      </c>
      <c r="B5" s="77" t="s">
        <v>813</v>
      </c>
      <c r="C5" s="69">
        <v>26</v>
      </c>
      <c r="D5" s="79">
        <f>'Master Item List'!S36</f>
        <v>32.75</v>
      </c>
      <c r="E5" s="79">
        <f t="shared" si="0"/>
        <v>31.75</v>
      </c>
    </row>
    <row r="6" spans="1:5" ht="24" customHeight="1" x14ac:dyDescent="0.2">
      <c r="A6" s="65" t="s">
        <v>886</v>
      </c>
      <c r="B6" s="77" t="s">
        <v>813</v>
      </c>
      <c r="C6" s="69">
        <v>27</v>
      </c>
      <c r="D6" s="79">
        <f>'Master Item List'!S34</f>
        <v>36.25</v>
      </c>
      <c r="E6" s="79">
        <f t="shared" si="0"/>
        <v>35.25</v>
      </c>
    </row>
    <row r="7" spans="1:5" ht="24" customHeight="1" x14ac:dyDescent="0.2">
      <c r="A7" s="65" t="s">
        <v>887</v>
      </c>
      <c r="B7" s="77" t="s">
        <v>813</v>
      </c>
      <c r="C7" s="69">
        <v>15</v>
      </c>
      <c r="D7" s="79">
        <f>'Master Item List'!S38</f>
        <v>18.75</v>
      </c>
      <c r="E7" s="79">
        <f t="shared" si="0"/>
        <v>17.75</v>
      </c>
    </row>
    <row r="8" spans="1:5" ht="24" customHeight="1" x14ac:dyDescent="0.2">
      <c r="A8" s="65" t="s">
        <v>888</v>
      </c>
      <c r="B8" s="77" t="s">
        <v>813</v>
      </c>
      <c r="C8" s="69">
        <v>15</v>
      </c>
      <c r="D8" s="79">
        <f>'Master Item List'!S41</f>
        <v>18.5</v>
      </c>
      <c r="E8" s="79">
        <f t="shared" si="0"/>
        <v>17.5</v>
      </c>
    </row>
    <row r="9" spans="1:5" ht="24" customHeight="1" x14ac:dyDescent="0.2">
      <c r="A9" s="65" t="s">
        <v>971</v>
      </c>
      <c r="B9" s="77" t="s">
        <v>817</v>
      </c>
      <c r="C9" s="69">
        <v>27.5</v>
      </c>
      <c r="D9" s="79">
        <f>'Master Item List'!S74</f>
        <v>30.25</v>
      </c>
      <c r="E9" s="79">
        <f t="shared" si="0"/>
        <v>29.25</v>
      </c>
    </row>
    <row r="10" spans="1:5" ht="24" customHeight="1" x14ac:dyDescent="0.2">
      <c r="A10" s="65" t="s">
        <v>892</v>
      </c>
      <c r="B10" s="77" t="s">
        <v>817</v>
      </c>
      <c r="C10" s="69">
        <v>14</v>
      </c>
      <c r="D10" s="79">
        <f>'Master Item List'!S79</f>
        <v>16.75</v>
      </c>
      <c r="E10" s="79">
        <f t="shared" si="0"/>
        <v>15.75</v>
      </c>
    </row>
    <row r="11" spans="1:5" ht="24" customHeight="1" x14ac:dyDescent="0.2">
      <c r="A11" s="65" t="s">
        <v>972</v>
      </c>
      <c r="B11" s="77" t="s">
        <v>813</v>
      </c>
      <c r="C11" s="69">
        <v>25</v>
      </c>
      <c r="D11" s="79">
        <f>'Master Item List'!S86</f>
        <v>24.25</v>
      </c>
      <c r="E11" s="79">
        <f t="shared" si="0"/>
        <v>23.25</v>
      </c>
    </row>
    <row r="12" spans="1:5" ht="24" customHeight="1" x14ac:dyDescent="0.2">
      <c r="A12" s="65" t="s">
        <v>973</v>
      </c>
      <c r="B12" s="77" t="s">
        <v>813</v>
      </c>
      <c r="C12" s="69">
        <v>35</v>
      </c>
      <c r="D12" s="79">
        <f>'Master Item List'!S124</f>
        <v>37.75</v>
      </c>
      <c r="E12" s="79">
        <f t="shared" si="0"/>
        <v>36.75</v>
      </c>
    </row>
    <row r="13" spans="1:5" ht="24" customHeight="1" x14ac:dyDescent="0.2">
      <c r="A13" s="65" t="s">
        <v>974</v>
      </c>
      <c r="B13" s="77" t="s">
        <v>813</v>
      </c>
      <c r="C13" s="69">
        <v>32</v>
      </c>
      <c r="D13" s="79">
        <f>'Master Item List'!S125</f>
        <v>33.25</v>
      </c>
      <c r="E13" s="79">
        <f t="shared" si="0"/>
        <v>32.25</v>
      </c>
    </row>
    <row r="14" spans="1:5" ht="24" customHeight="1" x14ac:dyDescent="0.2">
      <c r="A14" s="65" t="s">
        <v>975</v>
      </c>
      <c r="B14" s="77" t="s">
        <v>817</v>
      </c>
      <c r="C14" s="69">
        <v>32</v>
      </c>
      <c r="D14" s="79">
        <f>'Master Item List'!S140</f>
        <v>22</v>
      </c>
      <c r="E14" s="79">
        <f t="shared" si="0"/>
        <v>21</v>
      </c>
    </row>
    <row r="15" spans="1:5" ht="24" customHeight="1" x14ac:dyDescent="0.2">
      <c r="A15" s="13"/>
      <c r="B15" s="37"/>
      <c r="C15" s="37"/>
      <c r="D15" s="37"/>
      <c r="E15" s="37"/>
    </row>
    <row r="16" spans="1:5" ht="24" customHeight="1" x14ac:dyDescent="0.2">
      <c r="A16" s="66" t="s">
        <v>830</v>
      </c>
      <c r="B16" s="67" t="s">
        <v>990</v>
      </c>
      <c r="C16" s="67" t="s">
        <v>776</v>
      </c>
      <c r="D16" s="67" t="s">
        <v>805</v>
      </c>
      <c r="E16" s="37"/>
    </row>
    <row r="17" spans="1:5" ht="24" customHeight="1" x14ac:dyDescent="0.2">
      <c r="A17" s="65" t="s">
        <v>991</v>
      </c>
      <c r="B17" s="69" t="s">
        <v>818</v>
      </c>
      <c r="C17" s="69">
        <v>28</v>
      </c>
      <c r="D17" s="79">
        <f>'Master Item List'!T163</f>
        <v>29.75</v>
      </c>
      <c r="E17" s="79">
        <f>D17-2.25</f>
        <v>27.5</v>
      </c>
    </row>
    <row r="18" spans="1:5" ht="24" customHeight="1" x14ac:dyDescent="0.2">
      <c r="A18" s="65" t="s">
        <v>992</v>
      </c>
      <c r="B18" s="69" t="s">
        <v>818</v>
      </c>
      <c r="C18" s="69">
        <v>30</v>
      </c>
      <c r="D18" s="79">
        <f>'Combo Pricing'!L7</f>
        <v>30.75</v>
      </c>
      <c r="E18" s="79">
        <f t="shared" ref="E18:E28" si="1">D18-2.25</f>
        <v>28.5</v>
      </c>
    </row>
    <row r="19" spans="1:5" ht="24" customHeight="1" x14ac:dyDescent="0.2">
      <c r="A19" s="65" t="s">
        <v>993</v>
      </c>
      <c r="B19" s="69" t="s">
        <v>818</v>
      </c>
      <c r="C19" s="69">
        <v>15.5</v>
      </c>
      <c r="D19" s="79">
        <f>'Master Item List'!T158</f>
        <v>22.5</v>
      </c>
      <c r="E19" s="79">
        <f t="shared" si="1"/>
        <v>20.25</v>
      </c>
    </row>
    <row r="20" spans="1:5" ht="24" customHeight="1" x14ac:dyDescent="0.2">
      <c r="A20" s="65" t="s">
        <v>994</v>
      </c>
      <c r="B20" s="69" t="s">
        <v>908</v>
      </c>
      <c r="C20" s="69">
        <v>31</v>
      </c>
      <c r="D20" s="79">
        <f>'Master Item List'!T157</f>
        <v>34.75</v>
      </c>
      <c r="E20" s="79">
        <f t="shared" si="1"/>
        <v>32.5</v>
      </c>
    </row>
    <row r="21" spans="1:5" ht="24" customHeight="1" x14ac:dyDescent="0.2">
      <c r="A21" s="65" t="s">
        <v>633</v>
      </c>
      <c r="B21" s="69" t="s">
        <v>818</v>
      </c>
      <c r="C21" s="69">
        <v>25</v>
      </c>
      <c r="D21" s="79">
        <f>'Master Item List'!T176</f>
        <v>22.5</v>
      </c>
      <c r="E21" s="79">
        <f t="shared" si="1"/>
        <v>20.25</v>
      </c>
    </row>
    <row r="22" spans="1:5" ht="24" customHeight="1" x14ac:dyDescent="0.2">
      <c r="A22" s="65" t="s">
        <v>995</v>
      </c>
      <c r="B22" s="69" t="s">
        <v>818</v>
      </c>
      <c r="C22" s="69">
        <v>26.5</v>
      </c>
      <c r="D22" s="79">
        <f>'Master Item List'!T180</f>
        <v>17.5</v>
      </c>
      <c r="E22" s="79">
        <f t="shared" si="1"/>
        <v>15.25</v>
      </c>
    </row>
    <row r="23" spans="1:5" ht="24" customHeight="1" x14ac:dyDescent="0.2">
      <c r="A23" s="65" t="s">
        <v>996</v>
      </c>
      <c r="B23" s="69" t="s">
        <v>818</v>
      </c>
      <c r="C23" s="69">
        <v>32.5</v>
      </c>
      <c r="D23" s="79">
        <f>'Master Item List'!T191</f>
        <v>28.75</v>
      </c>
      <c r="E23" s="79">
        <f t="shared" si="1"/>
        <v>26.5</v>
      </c>
    </row>
    <row r="24" spans="1:5" ht="24" customHeight="1" x14ac:dyDescent="0.2">
      <c r="A24" s="65" t="s">
        <v>997</v>
      </c>
      <c r="B24" s="69" t="s">
        <v>818</v>
      </c>
      <c r="C24" s="69" t="s">
        <v>653</v>
      </c>
      <c r="D24" s="79">
        <f>'Combo Pricing'!L23</f>
        <v>45.25</v>
      </c>
      <c r="E24" s="79">
        <f t="shared" si="1"/>
        <v>43</v>
      </c>
    </row>
    <row r="25" spans="1:5" ht="24" customHeight="1" x14ac:dyDescent="0.2">
      <c r="A25" s="65" t="s">
        <v>998</v>
      </c>
      <c r="B25" s="69" t="s">
        <v>818</v>
      </c>
      <c r="C25" s="69">
        <v>28</v>
      </c>
      <c r="D25" s="79">
        <f>'Master Item List'!T203</f>
        <v>23.25</v>
      </c>
      <c r="E25" s="79">
        <f t="shared" si="1"/>
        <v>21</v>
      </c>
    </row>
    <row r="26" spans="1:5" ht="24" customHeight="1" x14ac:dyDescent="0.2">
      <c r="A26" s="65" t="s">
        <v>999</v>
      </c>
      <c r="B26" s="69" t="s">
        <v>818</v>
      </c>
      <c r="C26" s="69">
        <v>36</v>
      </c>
      <c r="D26" s="79">
        <f>'Master Item List'!T209</f>
        <v>43.75</v>
      </c>
      <c r="E26" s="79">
        <f t="shared" si="1"/>
        <v>41.5</v>
      </c>
    </row>
    <row r="27" spans="1:5" ht="24" customHeight="1" x14ac:dyDescent="0.2">
      <c r="A27" s="65" t="s">
        <v>1000</v>
      </c>
      <c r="B27" s="69" t="s">
        <v>818</v>
      </c>
      <c r="C27" s="69">
        <v>23.5</v>
      </c>
      <c r="D27" s="79">
        <f>'Master Item List'!T213</f>
        <v>17</v>
      </c>
      <c r="E27" s="79">
        <f t="shared" si="1"/>
        <v>14.75</v>
      </c>
    </row>
    <row r="28" spans="1:5" ht="24" customHeight="1" x14ac:dyDescent="0.2">
      <c r="A28" s="65" t="s">
        <v>858</v>
      </c>
      <c r="B28" s="69" t="s">
        <v>818</v>
      </c>
      <c r="C28" s="69">
        <v>24</v>
      </c>
      <c r="D28" s="79">
        <f>'Master Item List'!T218</f>
        <v>22.75</v>
      </c>
      <c r="E28" s="79">
        <f t="shared" si="1"/>
        <v>20.5</v>
      </c>
    </row>
    <row r="29" spans="1:5" ht="24" customHeight="1" x14ac:dyDescent="0.2">
      <c r="A29" s="65"/>
      <c r="B29" s="69"/>
      <c r="C29" s="69"/>
      <c r="D29" s="37"/>
      <c r="E29" s="37"/>
    </row>
    <row r="30" spans="1:5" s="39" customFormat="1" ht="24" customHeight="1" x14ac:dyDescent="0.2">
      <c r="A30" s="64" t="s">
        <v>846</v>
      </c>
      <c r="B30" s="67" t="s">
        <v>990</v>
      </c>
      <c r="C30" s="67" t="s">
        <v>776</v>
      </c>
      <c r="D30" s="67" t="s">
        <v>805</v>
      </c>
      <c r="E30" s="37"/>
    </row>
    <row r="31" spans="1:5" ht="24" customHeight="1" x14ac:dyDescent="0.2">
      <c r="A31" s="76" t="s">
        <v>597</v>
      </c>
      <c r="B31" s="77" t="s">
        <v>818</v>
      </c>
      <c r="C31" s="69">
        <v>20</v>
      </c>
      <c r="D31" s="79">
        <f>'Master Item List'!T154</f>
        <v>21</v>
      </c>
      <c r="E31" s="79">
        <f>D31-2.25</f>
        <v>18.75</v>
      </c>
    </row>
    <row r="32" spans="1:5" ht="24" customHeight="1" x14ac:dyDescent="0.2">
      <c r="A32" s="76" t="s">
        <v>606</v>
      </c>
      <c r="B32" s="77" t="s">
        <v>908</v>
      </c>
      <c r="C32" s="69">
        <v>35</v>
      </c>
      <c r="D32" s="79">
        <f>'Master Item List'!T153</f>
        <v>30.75</v>
      </c>
      <c r="E32" s="79">
        <f t="shared" ref="E32:E45" si="2">D32-2.25</f>
        <v>28.5</v>
      </c>
    </row>
    <row r="33" spans="1:5" ht="24" customHeight="1" x14ac:dyDescent="0.2">
      <c r="A33" s="76" t="s">
        <v>604</v>
      </c>
      <c r="B33" s="77" t="s">
        <v>818</v>
      </c>
      <c r="C33" s="69">
        <v>21.5</v>
      </c>
      <c r="D33" s="79">
        <f>'Master Item List'!T152</f>
        <v>22</v>
      </c>
      <c r="E33" s="79">
        <f t="shared" si="2"/>
        <v>19.75</v>
      </c>
    </row>
    <row r="34" spans="1:5" ht="24" customHeight="1" x14ac:dyDescent="0.2">
      <c r="A34" s="76" t="s">
        <v>600</v>
      </c>
      <c r="B34" s="77" t="s">
        <v>851</v>
      </c>
      <c r="C34" s="69">
        <v>28</v>
      </c>
      <c r="D34" s="79">
        <f>'Combo Pricing'!L5</f>
        <v>30.5</v>
      </c>
      <c r="E34" s="79">
        <f t="shared" si="2"/>
        <v>28.25</v>
      </c>
    </row>
    <row r="35" spans="1:5" ht="24" customHeight="1" x14ac:dyDescent="0.2">
      <c r="A35" s="76" t="s">
        <v>976</v>
      </c>
      <c r="B35" s="77" t="s">
        <v>818</v>
      </c>
      <c r="C35" s="69">
        <v>49</v>
      </c>
      <c r="D35" s="79">
        <f>'Master Item List'!T162</f>
        <v>37.25</v>
      </c>
      <c r="E35" s="79">
        <f t="shared" si="2"/>
        <v>35</v>
      </c>
    </row>
    <row r="36" spans="1:5" ht="24" customHeight="1" x14ac:dyDescent="0.2">
      <c r="A36" s="76" t="s">
        <v>977</v>
      </c>
      <c r="B36" s="77" t="s">
        <v>822</v>
      </c>
      <c r="C36" s="69">
        <v>29</v>
      </c>
      <c r="D36" s="79">
        <f>'Combo Pricing'!L9</f>
        <v>31.25</v>
      </c>
      <c r="E36" s="79">
        <f t="shared" si="2"/>
        <v>29</v>
      </c>
    </row>
    <row r="37" spans="1:5" ht="24" customHeight="1" x14ac:dyDescent="0.2">
      <c r="A37" s="76" t="s">
        <v>978</v>
      </c>
      <c r="B37" s="77" t="s">
        <v>825</v>
      </c>
      <c r="C37" s="69">
        <v>46</v>
      </c>
      <c r="D37" s="79">
        <f>'Master Item List'!T184</f>
        <v>35.75</v>
      </c>
      <c r="E37" s="79">
        <f t="shared" si="2"/>
        <v>33.5</v>
      </c>
    </row>
    <row r="38" spans="1:5" ht="24" customHeight="1" x14ac:dyDescent="0.2">
      <c r="A38" s="76" t="s">
        <v>651</v>
      </c>
      <c r="B38" s="77" t="s">
        <v>818</v>
      </c>
      <c r="C38" s="69">
        <v>32.5</v>
      </c>
      <c r="D38" s="79">
        <f>'Master Item List'!T193</f>
        <v>31.5</v>
      </c>
      <c r="E38" s="79">
        <f t="shared" si="2"/>
        <v>29.25</v>
      </c>
    </row>
    <row r="39" spans="1:5" ht="24" customHeight="1" x14ac:dyDescent="0.2">
      <c r="A39" s="76" t="s">
        <v>655</v>
      </c>
      <c r="B39" s="77" t="s">
        <v>831</v>
      </c>
      <c r="C39" s="69">
        <v>38</v>
      </c>
      <c r="D39" s="79">
        <f>'Master Item List'!T196</f>
        <v>35.5</v>
      </c>
      <c r="E39" s="79">
        <f t="shared" si="2"/>
        <v>33.25</v>
      </c>
    </row>
    <row r="40" spans="1:5" ht="24" customHeight="1" x14ac:dyDescent="0.2">
      <c r="A40" s="76" t="s">
        <v>820</v>
      </c>
      <c r="B40" s="77" t="s">
        <v>818</v>
      </c>
      <c r="C40" s="69">
        <v>29</v>
      </c>
      <c r="D40" s="79">
        <f>'Master Item List'!T199</f>
        <v>29</v>
      </c>
      <c r="E40" s="79">
        <f t="shared" si="2"/>
        <v>26.75</v>
      </c>
    </row>
    <row r="41" spans="1:5" ht="24" customHeight="1" x14ac:dyDescent="0.2">
      <c r="A41" s="76" t="s">
        <v>663</v>
      </c>
      <c r="B41" s="77" t="s">
        <v>822</v>
      </c>
      <c r="C41" s="69">
        <v>30</v>
      </c>
      <c r="D41" s="79">
        <f>'Master Item List'!T202</f>
        <v>35</v>
      </c>
      <c r="E41" s="79">
        <f t="shared" si="2"/>
        <v>32.75</v>
      </c>
    </row>
    <row r="42" spans="1:5" ht="24" customHeight="1" x14ac:dyDescent="0.2">
      <c r="A42" s="76" t="s">
        <v>823</v>
      </c>
      <c r="B42" s="77" t="s">
        <v>818</v>
      </c>
      <c r="C42" s="69">
        <v>32</v>
      </c>
      <c r="D42" s="79">
        <f>'Master Item List'!T207</f>
        <v>29.75</v>
      </c>
      <c r="E42" s="79">
        <f t="shared" si="2"/>
        <v>27.5</v>
      </c>
    </row>
    <row r="43" spans="1:5" ht="24" customHeight="1" x14ac:dyDescent="0.2">
      <c r="A43" s="76" t="s">
        <v>680</v>
      </c>
      <c r="B43" s="77" t="s">
        <v>826</v>
      </c>
      <c r="C43" s="69">
        <v>28</v>
      </c>
      <c r="D43" s="79">
        <f>'Master Item List'!T217</f>
        <v>27</v>
      </c>
      <c r="E43" s="79">
        <f t="shared" si="2"/>
        <v>24.75</v>
      </c>
    </row>
    <row r="44" spans="1:5" ht="24" customHeight="1" x14ac:dyDescent="0.2">
      <c r="A44" s="76" t="s">
        <v>681</v>
      </c>
      <c r="B44" s="77" t="s">
        <v>818</v>
      </c>
      <c r="C44" s="69">
        <v>35.75</v>
      </c>
      <c r="D44" s="79">
        <f>'Master Item List'!T187</f>
        <v>26</v>
      </c>
      <c r="E44" s="79">
        <f t="shared" si="2"/>
        <v>23.75</v>
      </c>
    </row>
    <row r="45" spans="1:5" ht="24" customHeight="1" x14ac:dyDescent="0.2">
      <c r="A45" s="76" t="s">
        <v>683</v>
      </c>
      <c r="B45" s="77" t="s">
        <v>818</v>
      </c>
      <c r="C45" s="69">
        <v>46</v>
      </c>
      <c r="D45" s="79">
        <f>'Master Item List'!T178</f>
        <v>27.25</v>
      </c>
      <c r="E45" s="79">
        <f t="shared" si="2"/>
        <v>25</v>
      </c>
    </row>
    <row r="46" spans="1:5" ht="24" customHeight="1" x14ac:dyDescent="0.2">
      <c r="A46" s="76"/>
      <c r="B46" s="77"/>
      <c r="C46" s="69"/>
      <c r="D46" s="37"/>
      <c r="E46" s="37"/>
    </row>
    <row r="47" spans="1:5" ht="24" customHeight="1" x14ac:dyDescent="0.2">
      <c r="A47" s="86" t="s">
        <v>979</v>
      </c>
      <c r="B47" s="77"/>
      <c r="C47" s="37"/>
      <c r="D47" s="37"/>
      <c r="E47" s="37"/>
    </row>
    <row r="48" spans="1:5" ht="24" customHeight="1" x14ac:dyDescent="0.2">
      <c r="A48" s="76" t="s">
        <v>980</v>
      </c>
      <c r="B48" s="69"/>
      <c r="C48" s="69">
        <v>16.5</v>
      </c>
      <c r="D48" s="37"/>
      <c r="E48" s="37"/>
    </row>
    <row r="49" spans="1:5" ht="24" customHeight="1" x14ac:dyDescent="0.2">
      <c r="A49" s="76" t="s">
        <v>981</v>
      </c>
      <c r="B49" s="69"/>
      <c r="C49" s="69">
        <v>17</v>
      </c>
      <c r="D49" s="37"/>
      <c r="E49" s="37"/>
    </row>
    <row r="50" spans="1:5" ht="24" customHeight="1" x14ac:dyDescent="0.2">
      <c r="A50" s="76" t="s">
        <v>982</v>
      </c>
      <c r="B50" s="69"/>
      <c r="C50" s="69">
        <v>18.75</v>
      </c>
      <c r="D50" s="37"/>
      <c r="E50" s="37"/>
    </row>
    <row r="51" spans="1:5" ht="24" customHeight="1" x14ac:dyDescent="0.2">
      <c r="A51" s="76" t="s">
        <v>983</v>
      </c>
      <c r="B51" s="69"/>
      <c r="C51" s="69">
        <v>13</v>
      </c>
      <c r="D51" s="37"/>
      <c r="E51" s="37"/>
    </row>
    <row r="52" spans="1:5" ht="24" customHeight="1" x14ac:dyDescent="0.2">
      <c r="A52" s="76" t="s">
        <v>984</v>
      </c>
      <c r="B52" s="69"/>
      <c r="C52" s="69">
        <v>13.5</v>
      </c>
      <c r="D52" s="37"/>
      <c r="E52" s="37"/>
    </row>
    <row r="53" spans="1:5" ht="24" customHeight="1" x14ac:dyDescent="0.2">
      <c r="A53" s="76" t="s">
        <v>985</v>
      </c>
      <c r="B53" s="69"/>
      <c r="C53" s="69">
        <v>14.5</v>
      </c>
      <c r="D53" s="37"/>
      <c r="E53" s="37"/>
    </row>
    <row r="54" spans="1:5" ht="24" customHeight="1" x14ac:dyDescent="0.2">
      <c r="A54" s="76" t="s">
        <v>986</v>
      </c>
      <c r="B54" s="69"/>
      <c r="C54" s="69">
        <v>15</v>
      </c>
      <c r="D54" s="37"/>
      <c r="E54" s="37"/>
    </row>
    <row r="55" spans="1:5" ht="24" customHeight="1" x14ac:dyDescent="0.2">
      <c r="A55" s="76" t="s">
        <v>987</v>
      </c>
      <c r="B55" s="69"/>
      <c r="C55" s="69">
        <v>70</v>
      </c>
      <c r="D55" s="37"/>
      <c r="E55" s="37"/>
    </row>
    <row r="56" spans="1:5" ht="24" customHeight="1" x14ac:dyDescent="0.2">
      <c r="A56" s="76" t="s">
        <v>988</v>
      </c>
      <c r="B56" s="77"/>
      <c r="C56" s="77"/>
      <c r="D56" s="37"/>
      <c r="E56" s="37"/>
    </row>
    <row r="57" spans="1:5" ht="24" customHeight="1" x14ac:dyDescent="0.2">
      <c r="A57" s="76" t="s">
        <v>989</v>
      </c>
      <c r="B57" s="69"/>
      <c r="C57" s="69">
        <v>62.75</v>
      </c>
      <c r="D57" s="37"/>
      <c r="E57" s="37"/>
    </row>
  </sheetData>
  <conditionalFormatting sqref="C2:C14">
    <cfRule type="expression" dxfId="6" priority="5">
      <formula>C2&gt;E2</formula>
    </cfRule>
    <cfRule type="expression" dxfId="5" priority="6" stopIfTrue="1">
      <formula>C2&lt;E2</formula>
    </cfRule>
  </conditionalFormatting>
  <conditionalFormatting sqref="C17:C28">
    <cfRule type="expression" dxfId="4" priority="3">
      <formula>C17&gt;E17</formula>
    </cfRule>
    <cfRule type="expression" dxfId="3" priority="4" stopIfTrue="1">
      <formula>C17&lt;E17</formula>
    </cfRule>
  </conditionalFormatting>
  <conditionalFormatting sqref="C31:C45">
    <cfRule type="expression" dxfId="2" priority="1">
      <formula>C31&gt;E31</formula>
    </cfRule>
    <cfRule type="expression" dxfId="1" priority="2" stopIfTrue="1">
      <formula>C31&lt;E31</formula>
    </cfRule>
  </conditionalFormatting>
  <pageMargins left="0.7" right="0.7" top="0.75" bottom="0.75" header="0.3" footer="0.3"/>
  <pageSetup orientation="portrait" horizontalDpi="0" verticalDpi="0"/>
  <headerFooter>
    <oddHeader xml:space="preserve">&amp;C&amp;"System Font,Regular"&amp;10&amp;K000000LN PRODUCE
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8ACA-789C-4E44-96CB-D353A4683C3C}">
  <sheetPr>
    <pageSetUpPr fitToPage="1"/>
  </sheetPr>
  <dimension ref="A1:AA69"/>
  <sheetViews>
    <sheetView workbookViewId="0">
      <selection sqref="A1:AA1048576"/>
    </sheetView>
  </sheetViews>
  <sheetFormatPr baseColWidth="10" defaultColWidth="14.83203125" defaultRowHeight="19" x14ac:dyDescent="0.2"/>
  <cols>
    <col min="1" max="1" width="38.1640625" style="43" customWidth="1"/>
    <col min="2" max="23" width="14.83203125" style="42" customWidth="1"/>
    <col min="24" max="24" width="12.6640625" style="42" customWidth="1"/>
    <col min="25" max="25" width="19" style="42" customWidth="1"/>
    <col min="26" max="26" width="20.1640625" style="42" customWidth="1"/>
    <col min="27" max="27" width="18.5" style="42" customWidth="1"/>
    <col min="28" max="16384" width="14.83203125" style="42"/>
  </cols>
  <sheetData>
    <row r="1" spans="1:27" x14ac:dyDescent="0.2">
      <c r="A1" s="95" t="s">
        <v>391</v>
      </c>
      <c r="B1" s="96">
        <v>45292</v>
      </c>
      <c r="C1" s="96">
        <v>45299</v>
      </c>
      <c r="D1" s="96">
        <v>45306</v>
      </c>
      <c r="E1" s="96">
        <v>45313</v>
      </c>
      <c r="F1" s="96">
        <v>45320</v>
      </c>
      <c r="G1" s="96">
        <v>45327</v>
      </c>
      <c r="H1" s="96">
        <v>45334</v>
      </c>
      <c r="I1" s="96">
        <v>45341</v>
      </c>
      <c r="J1" s="96">
        <v>45347</v>
      </c>
      <c r="K1" s="96">
        <v>45355</v>
      </c>
      <c r="L1" s="96">
        <v>45362</v>
      </c>
      <c r="M1" s="96">
        <v>45369</v>
      </c>
      <c r="N1" s="96">
        <v>45376</v>
      </c>
      <c r="O1" s="96">
        <v>45383</v>
      </c>
      <c r="P1" s="96">
        <v>45390</v>
      </c>
      <c r="Q1" s="96">
        <v>45397</v>
      </c>
      <c r="R1" s="96">
        <v>45404</v>
      </c>
      <c r="S1" s="96">
        <v>45411</v>
      </c>
      <c r="T1" s="96">
        <v>45418</v>
      </c>
      <c r="U1" s="96">
        <v>45425</v>
      </c>
      <c r="V1" s="96">
        <v>45432</v>
      </c>
      <c r="W1" s="96">
        <v>45439</v>
      </c>
      <c r="X1" s="96">
        <v>45446</v>
      </c>
      <c r="Y1" s="97" t="s">
        <v>1006</v>
      </c>
      <c r="Z1" s="97" t="s">
        <v>1007</v>
      </c>
      <c r="AA1" s="97" t="s">
        <v>1008</v>
      </c>
    </row>
    <row r="2" spans="1:27" x14ac:dyDescent="0.25">
      <c r="A2" s="43" t="s">
        <v>781</v>
      </c>
      <c r="B2" s="87">
        <v>31</v>
      </c>
      <c r="C2" s="87">
        <v>27</v>
      </c>
      <c r="D2" s="90">
        <v>27</v>
      </c>
      <c r="E2" s="90">
        <v>37</v>
      </c>
      <c r="F2" s="90" t="s">
        <v>640</v>
      </c>
      <c r="G2" s="90">
        <v>27</v>
      </c>
      <c r="H2" s="90">
        <v>27</v>
      </c>
      <c r="I2" s="90">
        <v>27</v>
      </c>
      <c r="J2" s="91">
        <v>27</v>
      </c>
      <c r="K2" s="91">
        <v>27</v>
      </c>
      <c r="L2" s="91">
        <v>27</v>
      </c>
      <c r="M2" s="91">
        <v>27</v>
      </c>
      <c r="N2" s="91">
        <v>27</v>
      </c>
      <c r="O2" s="91">
        <v>29</v>
      </c>
      <c r="P2" s="91">
        <v>31</v>
      </c>
      <c r="Q2" s="91">
        <v>31</v>
      </c>
      <c r="R2" s="91">
        <v>31</v>
      </c>
      <c r="S2" s="91">
        <v>31</v>
      </c>
      <c r="T2" s="91">
        <v>33</v>
      </c>
      <c r="U2" s="91">
        <v>33</v>
      </c>
      <c r="V2" s="91">
        <v>35</v>
      </c>
      <c r="W2" s="91">
        <v>37</v>
      </c>
      <c r="X2" s="93">
        <v>37</v>
      </c>
      <c r="Y2" s="87">
        <f>AVERAGE(B2:X2)</f>
        <v>30.272727272727273</v>
      </c>
      <c r="Z2" s="87">
        <f>MAX(B2:X2)</f>
        <v>37</v>
      </c>
      <c r="AA2" s="87">
        <f>MIN(B2:X2)</f>
        <v>27</v>
      </c>
    </row>
    <row r="3" spans="1:27" x14ac:dyDescent="0.25">
      <c r="A3" s="43" t="s">
        <v>0</v>
      </c>
      <c r="B3" s="87">
        <v>31</v>
      </c>
      <c r="C3" s="87">
        <v>27</v>
      </c>
      <c r="D3" s="90">
        <v>27</v>
      </c>
      <c r="E3" s="90">
        <v>27</v>
      </c>
      <c r="F3" s="90">
        <v>27</v>
      </c>
      <c r="G3" s="90">
        <v>27</v>
      </c>
      <c r="H3" s="90">
        <v>27</v>
      </c>
      <c r="I3" s="90">
        <v>27</v>
      </c>
      <c r="J3" s="91">
        <v>27</v>
      </c>
      <c r="K3" s="91">
        <v>27</v>
      </c>
      <c r="L3" s="91">
        <v>27</v>
      </c>
      <c r="M3" s="91">
        <v>27</v>
      </c>
      <c r="N3" s="91">
        <v>27</v>
      </c>
      <c r="O3" s="91">
        <v>27</v>
      </c>
      <c r="P3" s="91">
        <v>27</v>
      </c>
      <c r="Q3" s="91">
        <v>27</v>
      </c>
      <c r="R3" s="91">
        <v>27</v>
      </c>
      <c r="S3" s="91">
        <v>27</v>
      </c>
      <c r="T3" s="91">
        <v>28</v>
      </c>
      <c r="U3" s="91">
        <v>28</v>
      </c>
      <c r="V3" s="91">
        <v>28</v>
      </c>
      <c r="W3" s="91">
        <v>28</v>
      </c>
      <c r="X3" s="93">
        <v>28</v>
      </c>
      <c r="Y3" s="87">
        <f t="shared" ref="Y3:Y66" si="0">AVERAGE(B3:X3)</f>
        <v>27.391304347826086</v>
      </c>
      <c r="Z3" s="87">
        <f t="shared" ref="Z3:Z66" si="1">MAX(B3:X3)</f>
        <v>31</v>
      </c>
      <c r="AA3" s="87">
        <f t="shared" ref="AA3:AA66" si="2">MIN(B3:X3)</f>
        <v>27</v>
      </c>
    </row>
    <row r="4" spans="1:27" x14ac:dyDescent="0.25">
      <c r="A4" s="43" t="s">
        <v>1003</v>
      </c>
      <c r="B4" s="87"/>
      <c r="C4" s="87"/>
      <c r="D4" s="90"/>
      <c r="E4" s="90"/>
      <c r="F4" s="90"/>
      <c r="G4" s="90"/>
      <c r="H4" s="90"/>
      <c r="I4" s="90">
        <v>24</v>
      </c>
      <c r="J4" s="91">
        <v>24</v>
      </c>
      <c r="K4" s="91">
        <v>24</v>
      </c>
      <c r="L4" s="91">
        <v>20</v>
      </c>
      <c r="M4" s="91">
        <v>20</v>
      </c>
      <c r="N4" s="91">
        <v>26</v>
      </c>
      <c r="O4" s="91">
        <v>32</v>
      </c>
      <c r="P4" s="91">
        <v>32</v>
      </c>
      <c r="Q4" s="91">
        <v>32</v>
      </c>
      <c r="R4" s="91">
        <v>32</v>
      </c>
      <c r="S4" s="91">
        <v>32</v>
      </c>
      <c r="T4" s="91">
        <v>32</v>
      </c>
      <c r="U4" s="91">
        <v>32</v>
      </c>
      <c r="V4" s="91">
        <v>32</v>
      </c>
      <c r="W4" s="91">
        <v>32</v>
      </c>
      <c r="X4" s="93">
        <v>32</v>
      </c>
      <c r="Y4" s="87">
        <f t="shared" si="0"/>
        <v>28.625</v>
      </c>
      <c r="Z4" s="87">
        <f t="shared" si="1"/>
        <v>32</v>
      </c>
      <c r="AA4" s="87">
        <f t="shared" si="2"/>
        <v>20</v>
      </c>
    </row>
    <row r="5" spans="1:27" x14ac:dyDescent="0.25">
      <c r="A5" s="43" t="s">
        <v>2</v>
      </c>
      <c r="B5" s="87">
        <v>17</v>
      </c>
      <c r="C5" s="87">
        <v>19</v>
      </c>
      <c r="D5" s="90">
        <v>18</v>
      </c>
      <c r="E5" s="90">
        <v>18</v>
      </c>
      <c r="F5" s="90">
        <v>18</v>
      </c>
      <c r="G5" s="90">
        <v>18</v>
      </c>
      <c r="H5" s="90">
        <v>18</v>
      </c>
      <c r="I5" s="90">
        <v>18</v>
      </c>
      <c r="J5" s="91">
        <v>20</v>
      </c>
      <c r="K5" s="91">
        <v>21</v>
      </c>
      <c r="L5" s="91">
        <v>21</v>
      </c>
      <c r="M5" s="91">
        <v>21</v>
      </c>
      <c r="N5" s="91">
        <v>21</v>
      </c>
      <c r="O5" s="91">
        <v>21</v>
      </c>
      <c r="P5" s="91">
        <v>19</v>
      </c>
      <c r="Q5" s="91">
        <v>19</v>
      </c>
      <c r="R5" s="91">
        <v>19</v>
      </c>
      <c r="S5" s="91">
        <v>18</v>
      </c>
      <c r="T5" s="91">
        <v>17</v>
      </c>
      <c r="U5" s="91">
        <v>17</v>
      </c>
      <c r="V5" s="91">
        <v>16</v>
      </c>
      <c r="W5" s="91">
        <v>16</v>
      </c>
      <c r="X5" s="93">
        <v>16</v>
      </c>
      <c r="Y5" s="87">
        <f t="shared" si="0"/>
        <v>18.521739130434781</v>
      </c>
      <c r="Z5" s="87">
        <f t="shared" si="1"/>
        <v>21</v>
      </c>
      <c r="AA5" s="87">
        <f t="shared" si="2"/>
        <v>16</v>
      </c>
    </row>
    <row r="6" spans="1:27" x14ac:dyDescent="0.25">
      <c r="A6" s="43" t="s">
        <v>785</v>
      </c>
      <c r="B6" s="87"/>
      <c r="C6" s="87"/>
      <c r="D6" s="90"/>
      <c r="E6" s="90"/>
      <c r="F6" s="90"/>
      <c r="G6" s="90"/>
      <c r="H6" s="90"/>
      <c r="I6" s="90"/>
      <c r="J6" s="91"/>
      <c r="K6" s="91"/>
      <c r="L6" s="91">
        <v>37</v>
      </c>
      <c r="M6" s="91">
        <v>37</v>
      </c>
      <c r="N6" s="91">
        <v>37</v>
      </c>
      <c r="O6" s="91">
        <v>47</v>
      </c>
      <c r="P6" s="91">
        <v>47</v>
      </c>
      <c r="Q6" s="91">
        <v>47</v>
      </c>
      <c r="R6" s="91">
        <v>47</v>
      </c>
      <c r="S6" s="91">
        <v>47</v>
      </c>
      <c r="T6" s="91">
        <v>47</v>
      </c>
      <c r="U6" s="91">
        <v>49</v>
      </c>
      <c r="V6" s="91">
        <v>49</v>
      </c>
      <c r="W6" s="91">
        <v>49</v>
      </c>
      <c r="X6" s="93">
        <v>49</v>
      </c>
      <c r="Y6" s="87">
        <f t="shared" si="0"/>
        <v>45.307692307692307</v>
      </c>
      <c r="Z6" s="87">
        <f t="shared" si="1"/>
        <v>49</v>
      </c>
      <c r="AA6" s="87">
        <f t="shared" si="2"/>
        <v>37</v>
      </c>
    </row>
    <row r="7" spans="1:27" x14ac:dyDescent="0.25">
      <c r="A7" s="43" t="s">
        <v>1004</v>
      </c>
      <c r="B7" s="87"/>
      <c r="C7" s="87"/>
      <c r="D7" s="90"/>
      <c r="E7" s="90"/>
      <c r="F7" s="90"/>
      <c r="G7" s="90"/>
      <c r="H7" s="90"/>
      <c r="I7" s="90"/>
      <c r="J7" s="91"/>
      <c r="K7" s="91"/>
      <c r="L7" s="91">
        <v>30</v>
      </c>
      <c r="M7" s="91">
        <v>30</v>
      </c>
      <c r="N7" s="91">
        <v>30</v>
      </c>
      <c r="O7" s="91">
        <v>32</v>
      </c>
      <c r="P7" s="91">
        <v>32</v>
      </c>
      <c r="Q7" s="91">
        <v>32</v>
      </c>
      <c r="R7" s="91">
        <v>32</v>
      </c>
      <c r="S7" s="91">
        <v>32</v>
      </c>
      <c r="T7" s="91">
        <v>33</v>
      </c>
      <c r="U7" s="91">
        <v>35</v>
      </c>
      <c r="V7" s="91">
        <v>35</v>
      </c>
      <c r="W7" s="91">
        <v>35</v>
      </c>
      <c r="X7" s="93">
        <v>35</v>
      </c>
      <c r="Y7" s="87">
        <f t="shared" si="0"/>
        <v>32.53846153846154</v>
      </c>
      <c r="Z7" s="87">
        <f t="shared" si="1"/>
        <v>35</v>
      </c>
      <c r="AA7" s="87">
        <f t="shared" si="2"/>
        <v>30</v>
      </c>
    </row>
    <row r="8" spans="1:27" x14ac:dyDescent="0.25">
      <c r="A8" s="43" t="s">
        <v>788</v>
      </c>
      <c r="B8" s="87">
        <v>30</v>
      </c>
      <c r="C8" s="87">
        <v>28</v>
      </c>
      <c r="D8" s="90">
        <v>28</v>
      </c>
      <c r="E8" s="90">
        <v>28</v>
      </c>
      <c r="F8" s="90">
        <v>28</v>
      </c>
      <c r="G8" s="90">
        <v>28</v>
      </c>
      <c r="H8" s="90">
        <v>28</v>
      </c>
      <c r="I8" s="90">
        <v>28</v>
      </c>
      <c r="J8" s="91">
        <v>32</v>
      </c>
      <c r="K8" s="91">
        <v>32</v>
      </c>
      <c r="L8" s="91">
        <v>26</v>
      </c>
      <c r="M8" s="91">
        <v>26</v>
      </c>
      <c r="N8" s="91">
        <v>26</v>
      </c>
      <c r="O8" s="91">
        <v>26</v>
      </c>
      <c r="P8" s="91">
        <v>26</v>
      </c>
      <c r="Q8" s="91">
        <v>26</v>
      </c>
      <c r="R8" s="91">
        <v>26</v>
      </c>
      <c r="S8" s="91">
        <v>28</v>
      </c>
      <c r="T8" s="91">
        <v>28</v>
      </c>
      <c r="U8" s="91">
        <v>28</v>
      </c>
      <c r="V8" s="91">
        <v>22</v>
      </c>
      <c r="W8" s="91">
        <v>22</v>
      </c>
      <c r="X8" s="93">
        <v>22</v>
      </c>
      <c r="Y8" s="87">
        <f t="shared" si="0"/>
        <v>27.043478260869566</v>
      </c>
      <c r="Z8" s="87">
        <f t="shared" si="1"/>
        <v>32</v>
      </c>
      <c r="AA8" s="87">
        <f t="shared" si="2"/>
        <v>22</v>
      </c>
    </row>
    <row r="9" spans="1:27" x14ac:dyDescent="0.25">
      <c r="A9" s="43" t="s">
        <v>462</v>
      </c>
      <c r="B9" s="87"/>
      <c r="C9" s="87"/>
      <c r="D9" s="90"/>
      <c r="E9" s="90"/>
      <c r="F9" s="90"/>
      <c r="G9" s="90"/>
      <c r="H9" s="90"/>
      <c r="I9" s="90"/>
      <c r="J9" s="91"/>
      <c r="K9" s="91"/>
      <c r="L9" s="42">
        <v>33</v>
      </c>
      <c r="M9" s="91">
        <v>33</v>
      </c>
      <c r="N9" s="91">
        <v>33</v>
      </c>
      <c r="O9" s="91">
        <v>33</v>
      </c>
      <c r="P9" s="91">
        <v>33</v>
      </c>
      <c r="Q9" s="91">
        <v>33</v>
      </c>
      <c r="R9" s="91">
        <v>35</v>
      </c>
      <c r="S9" s="91">
        <v>35</v>
      </c>
      <c r="T9" s="91">
        <v>35</v>
      </c>
      <c r="U9" s="91">
        <v>38</v>
      </c>
      <c r="V9" s="91">
        <v>38</v>
      </c>
      <c r="W9" s="91">
        <v>38</v>
      </c>
      <c r="X9" s="93">
        <v>38</v>
      </c>
      <c r="Y9" s="87">
        <f t="shared" si="0"/>
        <v>35</v>
      </c>
      <c r="Z9" s="87">
        <f t="shared" si="1"/>
        <v>38</v>
      </c>
      <c r="AA9" s="87">
        <f t="shared" si="2"/>
        <v>33</v>
      </c>
    </row>
    <row r="10" spans="1:27" x14ac:dyDescent="0.25">
      <c r="A10" s="43" t="s">
        <v>3</v>
      </c>
      <c r="B10" s="87">
        <v>21</v>
      </c>
      <c r="C10" s="87">
        <v>21</v>
      </c>
      <c r="D10" s="90">
        <v>22</v>
      </c>
      <c r="E10" s="90">
        <v>21</v>
      </c>
      <c r="F10" s="90">
        <v>20</v>
      </c>
      <c r="G10" s="90">
        <v>18</v>
      </c>
      <c r="H10" s="90">
        <v>16.5</v>
      </c>
      <c r="I10" s="90">
        <v>18.5</v>
      </c>
      <c r="J10" s="91">
        <v>18</v>
      </c>
      <c r="K10" s="91">
        <v>20</v>
      </c>
      <c r="L10" s="91">
        <v>22</v>
      </c>
      <c r="M10" s="91">
        <v>22</v>
      </c>
      <c r="N10" s="91">
        <v>22</v>
      </c>
      <c r="O10" s="91">
        <v>22</v>
      </c>
      <c r="P10" s="91">
        <v>24</v>
      </c>
      <c r="Q10" s="91">
        <v>23</v>
      </c>
      <c r="R10" s="91">
        <v>19</v>
      </c>
      <c r="S10" s="91">
        <v>20</v>
      </c>
      <c r="T10" s="91">
        <v>20</v>
      </c>
      <c r="U10" s="91">
        <v>22</v>
      </c>
      <c r="V10" s="91">
        <v>24</v>
      </c>
      <c r="W10" s="91">
        <v>24</v>
      </c>
      <c r="X10" s="93">
        <v>22</v>
      </c>
      <c r="Y10" s="87">
        <f t="shared" si="0"/>
        <v>20.956521739130434</v>
      </c>
      <c r="Z10" s="87">
        <f t="shared" si="1"/>
        <v>24</v>
      </c>
      <c r="AA10" s="87">
        <f t="shared" si="2"/>
        <v>16.5</v>
      </c>
    </row>
    <row r="11" spans="1:27" x14ac:dyDescent="0.25">
      <c r="A11" s="43" t="s">
        <v>789</v>
      </c>
      <c r="B11" s="87"/>
      <c r="C11" s="87"/>
      <c r="D11" s="90"/>
      <c r="E11" s="90"/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3">
        <v>0</v>
      </c>
      <c r="Y11" s="87">
        <f t="shared" si="0"/>
        <v>0</v>
      </c>
      <c r="Z11" s="87">
        <f t="shared" si="1"/>
        <v>0</v>
      </c>
      <c r="AA11" s="87">
        <f t="shared" si="2"/>
        <v>0</v>
      </c>
    </row>
    <row r="12" spans="1:27" x14ac:dyDescent="0.25">
      <c r="A12" s="43" t="s">
        <v>790</v>
      </c>
      <c r="B12" s="87">
        <v>35</v>
      </c>
      <c r="C12" s="87">
        <v>35</v>
      </c>
      <c r="D12" s="90">
        <v>35</v>
      </c>
      <c r="E12" s="90">
        <v>35</v>
      </c>
      <c r="F12" s="90">
        <v>35</v>
      </c>
      <c r="G12" s="90">
        <v>35</v>
      </c>
      <c r="H12" s="90">
        <v>35</v>
      </c>
      <c r="I12" s="90">
        <v>35</v>
      </c>
      <c r="J12" s="91">
        <v>35</v>
      </c>
      <c r="K12" s="91">
        <v>35</v>
      </c>
      <c r="L12" s="91">
        <v>35</v>
      </c>
      <c r="M12" s="91">
        <v>35</v>
      </c>
      <c r="N12" s="91">
        <v>35</v>
      </c>
      <c r="O12" s="91">
        <v>35</v>
      </c>
      <c r="P12" s="91">
        <v>35</v>
      </c>
      <c r="Q12" s="91">
        <v>38</v>
      </c>
      <c r="R12" s="91">
        <v>38</v>
      </c>
      <c r="S12" s="91">
        <v>38</v>
      </c>
      <c r="T12" s="91">
        <v>37</v>
      </c>
      <c r="U12" s="91">
        <v>37</v>
      </c>
      <c r="V12" s="91">
        <v>37</v>
      </c>
      <c r="W12" s="91">
        <v>37</v>
      </c>
      <c r="X12" s="93">
        <v>39</v>
      </c>
      <c r="Y12" s="87">
        <f t="shared" si="0"/>
        <v>35.913043478260867</v>
      </c>
      <c r="Z12" s="87">
        <f t="shared" si="1"/>
        <v>39</v>
      </c>
      <c r="AA12" s="87">
        <f t="shared" si="2"/>
        <v>35</v>
      </c>
    </row>
    <row r="13" spans="1:27" x14ac:dyDescent="0.25">
      <c r="A13" s="43" t="s">
        <v>6</v>
      </c>
      <c r="B13" s="87">
        <v>38</v>
      </c>
      <c r="C13" s="87">
        <v>38</v>
      </c>
      <c r="D13" s="90">
        <v>38</v>
      </c>
      <c r="E13" s="90">
        <v>38</v>
      </c>
      <c r="F13" s="90">
        <v>38</v>
      </c>
      <c r="G13" s="90">
        <v>38</v>
      </c>
      <c r="H13" s="90">
        <v>38</v>
      </c>
      <c r="I13" s="90">
        <v>38</v>
      </c>
      <c r="J13" s="91">
        <v>35.5</v>
      </c>
      <c r="K13" s="91">
        <v>35.5</v>
      </c>
      <c r="L13" s="91">
        <v>35.5</v>
      </c>
      <c r="M13" s="91">
        <v>35.5</v>
      </c>
      <c r="N13" s="91">
        <v>35.5</v>
      </c>
      <c r="O13" s="91">
        <v>35.5</v>
      </c>
      <c r="P13" s="91">
        <v>35.5</v>
      </c>
      <c r="Q13" s="91">
        <v>35.5</v>
      </c>
      <c r="R13" s="91">
        <v>33.5</v>
      </c>
      <c r="S13" s="91">
        <v>35</v>
      </c>
      <c r="T13" s="91">
        <v>35</v>
      </c>
      <c r="U13" s="91">
        <v>35</v>
      </c>
      <c r="V13" s="91">
        <v>35</v>
      </c>
      <c r="W13" s="91">
        <v>35</v>
      </c>
      <c r="X13" s="93">
        <v>35</v>
      </c>
      <c r="Y13" s="87">
        <f t="shared" si="0"/>
        <v>36.152173913043477</v>
      </c>
      <c r="Z13" s="87">
        <f t="shared" si="1"/>
        <v>38</v>
      </c>
      <c r="AA13" s="87">
        <f t="shared" si="2"/>
        <v>33.5</v>
      </c>
    </row>
    <row r="14" spans="1:27" x14ac:dyDescent="0.25">
      <c r="A14" s="43" t="s">
        <v>793</v>
      </c>
      <c r="B14" s="87">
        <v>16</v>
      </c>
      <c r="C14" s="87">
        <v>16</v>
      </c>
      <c r="D14" s="90">
        <v>16</v>
      </c>
      <c r="E14" s="90">
        <v>16</v>
      </c>
      <c r="F14" s="90">
        <v>16</v>
      </c>
      <c r="G14" s="90">
        <v>16</v>
      </c>
      <c r="H14" s="90">
        <v>16</v>
      </c>
      <c r="I14" s="90">
        <v>16</v>
      </c>
      <c r="J14" s="91">
        <v>14</v>
      </c>
      <c r="K14" s="91">
        <v>14</v>
      </c>
      <c r="L14" s="91">
        <v>14</v>
      </c>
      <c r="M14" s="91">
        <v>14</v>
      </c>
      <c r="N14" s="91">
        <v>14</v>
      </c>
      <c r="O14" s="91">
        <v>14</v>
      </c>
      <c r="P14" s="91">
        <v>14</v>
      </c>
      <c r="Q14" s="91">
        <v>14</v>
      </c>
      <c r="R14" s="91">
        <v>12</v>
      </c>
      <c r="S14" s="91">
        <v>12</v>
      </c>
      <c r="T14" s="91">
        <v>12</v>
      </c>
      <c r="U14" s="91">
        <v>12</v>
      </c>
      <c r="V14" s="91">
        <v>12</v>
      </c>
      <c r="W14" s="91">
        <v>11</v>
      </c>
      <c r="X14" s="93">
        <v>11</v>
      </c>
      <c r="Y14" s="87">
        <f t="shared" si="0"/>
        <v>14</v>
      </c>
      <c r="Z14" s="87">
        <f t="shared" si="1"/>
        <v>16</v>
      </c>
      <c r="AA14" s="87">
        <f t="shared" si="2"/>
        <v>11</v>
      </c>
    </row>
    <row r="15" spans="1:27" x14ac:dyDescent="0.25">
      <c r="A15" s="43" t="s">
        <v>8</v>
      </c>
      <c r="B15" s="87">
        <v>32</v>
      </c>
      <c r="C15" s="87">
        <v>32</v>
      </c>
      <c r="D15" s="90">
        <v>32</v>
      </c>
      <c r="E15" s="90">
        <v>38</v>
      </c>
      <c r="F15" s="90">
        <v>38</v>
      </c>
      <c r="G15" s="90">
        <v>32</v>
      </c>
      <c r="H15" s="90">
        <v>32</v>
      </c>
      <c r="I15" s="90">
        <v>32</v>
      </c>
      <c r="J15" s="91">
        <v>28</v>
      </c>
      <c r="K15" s="91">
        <v>28</v>
      </c>
      <c r="L15" s="91">
        <v>28</v>
      </c>
      <c r="M15" s="91">
        <v>28</v>
      </c>
      <c r="N15" s="91">
        <v>28</v>
      </c>
      <c r="O15" s="91">
        <v>28</v>
      </c>
      <c r="P15" s="91">
        <v>28</v>
      </c>
      <c r="Q15" s="91">
        <v>23</v>
      </c>
      <c r="R15" s="91">
        <v>23</v>
      </c>
      <c r="S15" s="91">
        <v>23</v>
      </c>
      <c r="T15" s="91">
        <v>23</v>
      </c>
      <c r="U15" s="91">
        <v>20</v>
      </c>
      <c r="V15" s="91">
        <v>20</v>
      </c>
      <c r="W15" s="91">
        <v>20</v>
      </c>
      <c r="X15" s="93">
        <v>20</v>
      </c>
      <c r="Y15" s="87">
        <f t="shared" si="0"/>
        <v>27.652173913043477</v>
      </c>
      <c r="Z15" s="87">
        <f t="shared" si="1"/>
        <v>38</v>
      </c>
      <c r="AA15" s="87">
        <f t="shared" si="2"/>
        <v>20</v>
      </c>
    </row>
    <row r="16" spans="1:27" x14ac:dyDescent="0.25">
      <c r="A16" s="43" t="s">
        <v>795</v>
      </c>
      <c r="B16" s="87">
        <v>22</v>
      </c>
      <c r="C16" s="87">
        <v>22</v>
      </c>
      <c r="D16" s="90">
        <v>24</v>
      </c>
      <c r="E16" s="90">
        <v>20</v>
      </c>
      <c r="F16" s="90">
        <v>19</v>
      </c>
      <c r="G16" s="90">
        <v>20</v>
      </c>
      <c r="H16" s="90">
        <v>20</v>
      </c>
      <c r="I16" s="90">
        <v>20</v>
      </c>
      <c r="J16" s="91">
        <v>19</v>
      </c>
      <c r="K16" s="91">
        <v>19</v>
      </c>
      <c r="L16" s="91">
        <v>18</v>
      </c>
      <c r="M16" s="91">
        <v>18</v>
      </c>
      <c r="N16" s="91">
        <v>16</v>
      </c>
      <c r="O16" s="91">
        <v>16</v>
      </c>
      <c r="P16" s="91">
        <v>18</v>
      </c>
      <c r="Q16" s="91">
        <v>18</v>
      </c>
      <c r="R16" s="91">
        <v>18</v>
      </c>
      <c r="S16" s="91">
        <v>18</v>
      </c>
      <c r="T16" s="91">
        <v>13</v>
      </c>
      <c r="U16" s="91">
        <v>18.5</v>
      </c>
      <c r="V16" s="91">
        <v>28</v>
      </c>
      <c r="W16" s="91">
        <v>28</v>
      </c>
      <c r="X16" s="93">
        <v>22</v>
      </c>
      <c r="Y16" s="87">
        <f t="shared" si="0"/>
        <v>19.760869565217391</v>
      </c>
      <c r="Z16" s="87">
        <f t="shared" si="1"/>
        <v>28</v>
      </c>
      <c r="AA16" s="87">
        <f t="shared" si="2"/>
        <v>13</v>
      </c>
    </row>
    <row r="17" spans="1:27" x14ac:dyDescent="0.25">
      <c r="A17" s="43" t="s">
        <v>796</v>
      </c>
      <c r="B17" s="87">
        <v>23</v>
      </c>
      <c r="C17" s="87">
        <v>23</v>
      </c>
      <c r="D17" s="90">
        <v>24</v>
      </c>
      <c r="E17" s="90">
        <v>24</v>
      </c>
      <c r="F17" s="90">
        <v>24</v>
      </c>
      <c r="G17" s="90">
        <v>24</v>
      </c>
      <c r="H17" s="90">
        <v>24</v>
      </c>
      <c r="I17" s="90">
        <v>24</v>
      </c>
      <c r="J17" s="91">
        <v>24</v>
      </c>
      <c r="K17" s="91">
        <v>24</v>
      </c>
      <c r="L17" s="91">
        <v>24</v>
      </c>
      <c r="M17" s="91">
        <v>24</v>
      </c>
      <c r="N17" s="91">
        <v>24.5</v>
      </c>
      <c r="O17" s="91">
        <v>24.5</v>
      </c>
      <c r="P17" s="91">
        <v>24.5</v>
      </c>
      <c r="Q17" s="91">
        <v>24.5</v>
      </c>
      <c r="R17" s="91">
        <v>24.5</v>
      </c>
      <c r="S17" s="91">
        <v>24.5</v>
      </c>
      <c r="T17" s="91">
        <v>25</v>
      </c>
      <c r="U17" s="91">
        <v>25</v>
      </c>
      <c r="V17" s="91">
        <v>25</v>
      </c>
      <c r="W17" s="91">
        <v>25</v>
      </c>
      <c r="X17" s="93">
        <v>25</v>
      </c>
      <c r="Y17" s="87">
        <f t="shared" si="0"/>
        <v>24.260869565217391</v>
      </c>
      <c r="Z17" s="87">
        <f t="shared" si="1"/>
        <v>25</v>
      </c>
      <c r="AA17" s="87">
        <f t="shared" si="2"/>
        <v>23</v>
      </c>
    </row>
    <row r="18" spans="1:27" x14ac:dyDescent="0.25">
      <c r="A18" s="43" t="s">
        <v>12</v>
      </c>
      <c r="B18" s="87">
        <v>29</v>
      </c>
      <c r="C18" s="87">
        <v>29</v>
      </c>
      <c r="D18" s="90">
        <v>30.5</v>
      </c>
      <c r="E18" s="90">
        <v>30.5</v>
      </c>
      <c r="F18" s="90">
        <v>30.5</v>
      </c>
      <c r="G18" s="90">
        <v>30.5</v>
      </c>
      <c r="H18" s="90">
        <v>30.5</v>
      </c>
      <c r="I18" s="90">
        <v>30.5</v>
      </c>
      <c r="J18" s="91">
        <v>30.5</v>
      </c>
      <c r="K18" s="91">
        <v>30.5</v>
      </c>
      <c r="L18" s="91">
        <v>30.5</v>
      </c>
      <c r="M18" s="91">
        <v>30.5</v>
      </c>
      <c r="N18" s="91">
        <v>30.5</v>
      </c>
      <c r="O18" s="91">
        <v>30.5</v>
      </c>
      <c r="P18" s="91">
        <v>30.5</v>
      </c>
      <c r="Q18" s="91">
        <v>30.5</v>
      </c>
      <c r="R18" s="91">
        <v>30.5</v>
      </c>
      <c r="S18" s="91">
        <v>30.5</v>
      </c>
      <c r="T18" s="91">
        <v>30.5</v>
      </c>
      <c r="U18" s="91">
        <v>30.5</v>
      </c>
      <c r="V18" s="91">
        <v>30.5</v>
      </c>
      <c r="W18" s="91">
        <v>30.5</v>
      </c>
      <c r="X18" s="93">
        <v>30.5</v>
      </c>
      <c r="Y18" s="87">
        <f t="shared" si="0"/>
        <v>30.369565217391305</v>
      </c>
      <c r="Z18" s="87">
        <f t="shared" si="1"/>
        <v>30.5</v>
      </c>
      <c r="AA18" s="87">
        <f t="shared" si="2"/>
        <v>29</v>
      </c>
    </row>
    <row r="19" spans="1:27" x14ac:dyDescent="0.25">
      <c r="A19" s="43" t="s">
        <v>13</v>
      </c>
      <c r="B19" s="87">
        <v>25</v>
      </c>
      <c r="C19" s="87">
        <v>25</v>
      </c>
      <c r="D19" s="90">
        <v>25</v>
      </c>
      <c r="E19" s="90">
        <v>25</v>
      </c>
      <c r="F19" s="90">
        <v>25</v>
      </c>
      <c r="G19" s="90">
        <v>25</v>
      </c>
      <c r="H19" s="90">
        <v>25</v>
      </c>
      <c r="I19" s="90">
        <v>25</v>
      </c>
      <c r="J19" s="91">
        <v>25</v>
      </c>
      <c r="K19" s="91">
        <v>25</v>
      </c>
      <c r="L19" s="91">
        <v>25</v>
      </c>
      <c r="M19" s="91">
        <v>25</v>
      </c>
      <c r="N19" s="91">
        <v>25</v>
      </c>
      <c r="O19" s="91">
        <v>25</v>
      </c>
      <c r="P19" s="91">
        <v>25</v>
      </c>
      <c r="Q19" s="91">
        <v>25</v>
      </c>
      <c r="R19" s="91">
        <v>25</v>
      </c>
      <c r="S19" s="91">
        <v>25</v>
      </c>
      <c r="T19" s="91">
        <v>25</v>
      </c>
      <c r="U19" s="91">
        <v>25</v>
      </c>
      <c r="V19" s="91">
        <v>25</v>
      </c>
      <c r="W19" s="91">
        <v>25</v>
      </c>
      <c r="X19" s="93">
        <v>25</v>
      </c>
      <c r="Y19" s="87">
        <f t="shared" si="0"/>
        <v>25</v>
      </c>
      <c r="Z19" s="87">
        <f t="shared" si="1"/>
        <v>25</v>
      </c>
      <c r="AA19" s="87">
        <f t="shared" si="2"/>
        <v>25</v>
      </c>
    </row>
    <row r="20" spans="1:27" x14ac:dyDescent="0.25">
      <c r="A20" s="43" t="s">
        <v>11</v>
      </c>
      <c r="B20" s="87">
        <v>24</v>
      </c>
      <c r="C20" s="87">
        <v>22</v>
      </c>
      <c r="D20" s="90">
        <v>22</v>
      </c>
      <c r="E20" s="90">
        <v>21</v>
      </c>
      <c r="F20" s="90">
        <v>21</v>
      </c>
      <c r="G20" s="90">
        <v>21</v>
      </c>
      <c r="H20" s="90">
        <v>20</v>
      </c>
      <c r="I20" s="90">
        <v>20</v>
      </c>
      <c r="J20" s="91">
        <v>19</v>
      </c>
      <c r="K20" s="91">
        <v>19</v>
      </c>
      <c r="L20" s="91">
        <v>18</v>
      </c>
      <c r="M20" s="91">
        <v>18</v>
      </c>
      <c r="N20" s="91">
        <v>19</v>
      </c>
      <c r="O20" s="91">
        <v>20</v>
      </c>
      <c r="P20" s="91">
        <v>21</v>
      </c>
      <c r="Q20" s="91">
        <v>21</v>
      </c>
      <c r="R20" s="91">
        <v>21</v>
      </c>
      <c r="S20" s="91">
        <v>22</v>
      </c>
      <c r="T20" s="91">
        <v>21</v>
      </c>
      <c r="U20" s="91">
        <v>22</v>
      </c>
      <c r="V20" s="91">
        <v>21</v>
      </c>
      <c r="W20" s="91">
        <v>21</v>
      </c>
      <c r="X20" s="93">
        <v>21.5</v>
      </c>
      <c r="Y20" s="87">
        <f t="shared" si="0"/>
        <v>20.673913043478262</v>
      </c>
      <c r="Z20" s="87">
        <f t="shared" si="1"/>
        <v>24</v>
      </c>
      <c r="AA20" s="87">
        <f t="shared" si="2"/>
        <v>18</v>
      </c>
    </row>
    <row r="21" spans="1:27" x14ac:dyDescent="0.25">
      <c r="A21" s="43" t="s">
        <v>14</v>
      </c>
      <c r="B21" s="87">
        <v>31.5</v>
      </c>
      <c r="C21" s="87">
        <v>31.5</v>
      </c>
      <c r="D21" s="90">
        <v>26</v>
      </c>
      <c r="E21" s="90">
        <v>30</v>
      </c>
      <c r="F21" s="90">
        <v>29</v>
      </c>
      <c r="G21" s="90">
        <v>29</v>
      </c>
      <c r="H21" s="90">
        <v>26</v>
      </c>
      <c r="I21" s="90">
        <v>24</v>
      </c>
      <c r="J21" s="91">
        <v>33</v>
      </c>
      <c r="K21" s="91">
        <v>33</v>
      </c>
      <c r="L21" s="91">
        <v>25.75</v>
      </c>
      <c r="M21" s="91">
        <v>25.75</v>
      </c>
      <c r="N21" s="91">
        <v>26.5</v>
      </c>
      <c r="O21" s="91">
        <v>27.5</v>
      </c>
      <c r="P21" s="91">
        <v>25.5</v>
      </c>
      <c r="Q21" s="91">
        <v>25.5</v>
      </c>
      <c r="R21" s="91">
        <v>25.5</v>
      </c>
      <c r="S21" s="91">
        <v>31</v>
      </c>
      <c r="T21" s="91">
        <v>54</v>
      </c>
      <c r="U21" s="91">
        <v>30</v>
      </c>
      <c r="V21" s="91">
        <v>30</v>
      </c>
      <c r="W21" s="91">
        <v>20</v>
      </c>
      <c r="X21" s="93">
        <v>25</v>
      </c>
      <c r="Y21" s="87">
        <f t="shared" si="0"/>
        <v>28.913043478260871</v>
      </c>
      <c r="Z21" s="87">
        <f t="shared" si="1"/>
        <v>54</v>
      </c>
      <c r="AA21" s="87">
        <f t="shared" si="2"/>
        <v>20</v>
      </c>
    </row>
    <row r="22" spans="1:27" x14ac:dyDescent="0.25">
      <c r="A22" s="43" t="s">
        <v>800</v>
      </c>
      <c r="B22" s="87">
        <v>26</v>
      </c>
      <c r="C22" s="87">
        <v>26</v>
      </c>
      <c r="D22" s="90">
        <v>25</v>
      </c>
      <c r="E22" s="90">
        <v>25</v>
      </c>
      <c r="F22" s="90">
        <v>24</v>
      </c>
      <c r="G22" s="90">
        <v>24</v>
      </c>
      <c r="H22" s="90">
        <v>24</v>
      </c>
      <c r="I22" s="90">
        <v>27</v>
      </c>
      <c r="J22" s="91">
        <v>27</v>
      </c>
      <c r="K22" s="91">
        <v>22.5</v>
      </c>
      <c r="L22" s="91">
        <v>21.5</v>
      </c>
      <c r="M22" s="91">
        <v>21.5</v>
      </c>
      <c r="N22" s="91">
        <v>21.5</v>
      </c>
      <c r="O22" s="91">
        <v>21.5</v>
      </c>
      <c r="P22" s="91">
        <v>21.5</v>
      </c>
      <c r="Q22" s="91">
        <v>24</v>
      </c>
      <c r="R22" s="91">
        <v>25</v>
      </c>
      <c r="S22" s="91">
        <v>25</v>
      </c>
      <c r="T22" s="91">
        <v>29</v>
      </c>
      <c r="U22" s="91">
        <v>29</v>
      </c>
      <c r="V22" s="91">
        <v>29</v>
      </c>
      <c r="W22" s="91">
        <v>31</v>
      </c>
      <c r="X22" s="93">
        <v>31</v>
      </c>
      <c r="Y22" s="87">
        <f t="shared" si="0"/>
        <v>25.260869565217391</v>
      </c>
      <c r="Z22" s="87">
        <f t="shared" si="1"/>
        <v>31</v>
      </c>
      <c r="AA22" s="87">
        <f t="shared" si="2"/>
        <v>21.5</v>
      </c>
    </row>
    <row r="23" spans="1:27" x14ac:dyDescent="0.25">
      <c r="A23" s="43" t="s">
        <v>16</v>
      </c>
      <c r="B23" s="87">
        <v>24</v>
      </c>
      <c r="C23" s="87">
        <v>24</v>
      </c>
      <c r="D23" s="90">
        <v>24</v>
      </c>
      <c r="E23" s="90">
        <v>24</v>
      </c>
      <c r="F23" s="90">
        <v>24</v>
      </c>
      <c r="G23" s="90">
        <v>24</v>
      </c>
      <c r="H23" s="90">
        <v>24</v>
      </c>
      <c r="I23" s="90">
        <v>24</v>
      </c>
      <c r="J23" s="91">
        <v>24</v>
      </c>
      <c r="K23" s="91">
        <v>24</v>
      </c>
      <c r="L23" s="91">
        <v>24</v>
      </c>
      <c r="M23" s="91">
        <v>24</v>
      </c>
      <c r="N23" s="91">
        <v>24</v>
      </c>
      <c r="O23" s="91">
        <v>24</v>
      </c>
      <c r="P23" s="91">
        <v>24</v>
      </c>
      <c r="Q23" s="91">
        <v>24</v>
      </c>
      <c r="R23" s="91">
        <v>24</v>
      </c>
      <c r="S23" s="91">
        <v>24</v>
      </c>
      <c r="T23" s="91">
        <v>24</v>
      </c>
      <c r="U23" s="91">
        <v>24</v>
      </c>
      <c r="V23" s="91">
        <v>24</v>
      </c>
      <c r="W23" s="91">
        <v>24</v>
      </c>
      <c r="X23" s="93">
        <v>24</v>
      </c>
      <c r="Y23" s="87">
        <f t="shared" si="0"/>
        <v>24</v>
      </c>
      <c r="Z23" s="87">
        <f t="shared" si="1"/>
        <v>24</v>
      </c>
      <c r="AA23" s="87">
        <f t="shared" si="2"/>
        <v>24</v>
      </c>
    </row>
    <row r="24" spans="1:27" x14ac:dyDescent="0.25">
      <c r="A24" s="43" t="s">
        <v>17</v>
      </c>
      <c r="B24" s="87">
        <v>32</v>
      </c>
      <c r="C24" s="87">
        <v>32</v>
      </c>
      <c r="D24" s="90">
        <v>38</v>
      </c>
      <c r="E24" s="90">
        <v>38</v>
      </c>
      <c r="F24" s="90">
        <v>40</v>
      </c>
      <c r="G24" s="90">
        <v>40</v>
      </c>
      <c r="H24" s="90">
        <v>40</v>
      </c>
      <c r="I24" s="90">
        <v>40</v>
      </c>
      <c r="J24" s="91">
        <v>40</v>
      </c>
      <c r="K24" s="91">
        <v>40</v>
      </c>
      <c r="L24" s="91">
        <v>36</v>
      </c>
      <c r="M24" s="91">
        <v>36</v>
      </c>
      <c r="N24" s="91">
        <v>36</v>
      </c>
      <c r="O24" s="91">
        <v>19</v>
      </c>
      <c r="P24" s="91">
        <v>19</v>
      </c>
      <c r="Q24" s="91">
        <v>19</v>
      </c>
      <c r="R24" s="91">
        <v>18</v>
      </c>
      <c r="S24" s="91">
        <v>18</v>
      </c>
      <c r="T24" s="91">
        <v>18</v>
      </c>
      <c r="U24" s="91">
        <v>18</v>
      </c>
      <c r="V24" s="91">
        <v>15</v>
      </c>
      <c r="W24" s="91">
        <v>15</v>
      </c>
      <c r="X24" s="93">
        <v>15</v>
      </c>
      <c r="Y24" s="87">
        <f t="shared" si="0"/>
        <v>28.782608695652176</v>
      </c>
      <c r="Z24" s="87">
        <f t="shared" si="1"/>
        <v>40</v>
      </c>
      <c r="AA24" s="87">
        <f t="shared" si="2"/>
        <v>15</v>
      </c>
    </row>
    <row r="25" spans="1:27" x14ac:dyDescent="0.25">
      <c r="A25" s="43" t="s">
        <v>460</v>
      </c>
      <c r="B25" s="87">
        <v>22</v>
      </c>
      <c r="C25" s="87">
        <v>22</v>
      </c>
      <c r="D25" s="90">
        <v>25</v>
      </c>
      <c r="E25" s="90">
        <v>39</v>
      </c>
      <c r="F25" s="90">
        <v>39</v>
      </c>
      <c r="G25" s="90">
        <v>36</v>
      </c>
      <c r="H25" s="90">
        <v>36</v>
      </c>
      <c r="I25" s="90">
        <v>36</v>
      </c>
      <c r="J25" s="91">
        <v>45</v>
      </c>
      <c r="K25" s="91">
        <v>45</v>
      </c>
      <c r="L25" s="91">
        <v>46</v>
      </c>
      <c r="M25" s="91">
        <v>46</v>
      </c>
      <c r="N25" s="91">
        <v>26</v>
      </c>
      <c r="O25" s="91">
        <v>22</v>
      </c>
      <c r="P25" s="91">
        <v>22</v>
      </c>
      <c r="Q25" s="91">
        <v>22</v>
      </c>
      <c r="R25" s="91">
        <v>18</v>
      </c>
      <c r="S25" s="91">
        <v>18</v>
      </c>
      <c r="T25" s="91">
        <v>15</v>
      </c>
      <c r="U25" s="91">
        <v>15</v>
      </c>
      <c r="V25" s="91">
        <v>14</v>
      </c>
      <c r="W25" s="91">
        <v>14</v>
      </c>
      <c r="X25" s="93">
        <v>14</v>
      </c>
      <c r="Y25" s="87">
        <f t="shared" si="0"/>
        <v>27.695652173913043</v>
      </c>
      <c r="Z25" s="87">
        <f t="shared" si="1"/>
        <v>46</v>
      </c>
      <c r="AA25" s="87">
        <f t="shared" si="2"/>
        <v>14</v>
      </c>
    </row>
    <row r="26" spans="1:27" x14ac:dyDescent="0.25">
      <c r="A26" s="43" t="s">
        <v>18</v>
      </c>
      <c r="B26" s="87">
        <v>40</v>
      </c>
      <c r="C26" s="87">
        <v>25</v>
      </c>
      <c r="D26" s="90">
        <v>46</v>
      </c>
      <c r="E26" s="90">
        <v>46</v>
      </c>
      <c r="F26" s="90">
        <v>45</v>
      </c>
      <c r="G26" s="90">
        <v>45</v>
      </c>
      <c r="H26" s="90">
        <v>47</v>
      </c>
      <c r="I26" s="90">
        <v>47</v>
      </c>
      <c r="J26" s="91"/>
      <c r="K26" s="91"/>
      <c r="L26" s="91">
        <v>48</v>
      </c>
      <c r="M26" s="91">
        <v>48</v>
      </c>
      <c r="N26" s="91">
        <v>48</v>
      </c>
      <c r="O26" s="91">
        <v>48</v>
      </c>
      <c r="P26" s="91">
        <v>48</v>
      </c>
      <c r="Q26" s="91">
        <v>48</v>
      </c>
      <c r="R26" s="91">
        <v>48</v>
      </c>
      <c r="S26" s="91">
        <v>48</v>
      </c>
      <c r="T26" s="91">
        <v>44</v>
      </c>
      <c r="U26" s="91">
        <v>44</v>
      </c>
      <c r="V26" s="91">
        <v>44</v>
      </c>
      <c r="W26" s="91">
        <v>46</v>
      </c>
      <c r="X26" s="93">
        <v>35</v>
      </c>
      <c r="Y26" s="87">
        <f t="shared" si="0"/>
        <v>44.666666666666664</v>
      </c>
      <c r="Z26" s="87">
        <f t="shared" si="1"/>
        <v>48</v>
      </c>
      <c r="AA26" s="87">
        <f t="shared" si="2"/>
        <v>25</v>
      </c>
    </row>
    <row r="27" spans="1:27" x14ac:dyDescent="0.25">
      <c r="A27" s="43" t="s">
        <v>19</v>
      </c>
      <c r="B27" s="87">
        <v>39</v>
      </c>
      <c r="C27" s="87">
        <v>47</v>
      </c>
      <c r="D27" s="90">
        <v>46</v>
      </c>
      <c r="E27" s="90">
        <v>46</v>
      </c>
      <c r="F27" s="90">
        <v>46</v>
      </c>
      <c r="G27" s="90">
        <v>47</v>
      </c>
      <c r="H27" s="90">
        <v>44</v>
      </c>
      <c r="I27" s="90">
        <v>44</v>
      </c>
      <c r="J27" s="91"/>
      <c r="K27" s="91"/>
      <c r="L27" s="91">
        <v>46</v>
      </c>
      <c r="M27" s="91">
        <v>46</v>
      </c>
      <c r="N27" s="91">
        <v>46</v>
      </c>
      <c r="O27" s="91">
        <v>48</v>
      </c>
      <c r="P27" s="91">
        <v>48</v>
      </c>
      <c r="Q27" s="91">
        <v>48</v>
      </c>
      <c r="R27" s="91">
        <v>48</v>
      </c>
      <c r="S27" s="91">
        <v>48</v>
      </c>
      <c r="T27" s="91">
        <v>44</v>
      </c>
      <c r="U27" s="91">
        <v>44</v>
      </c>
      <c r="V27" s="91">
        <v>48</v>
      </c>
      <c r="W27" s="91">
        <v>43.5</v>
      </c>
      <c r="X27" s="93">
        <v>33</v>
      </c>
      <c r="Y27" s="87">
        <f t="shared" si="0"/>
        <v>45.214285714285715</v>
      </c>
      <c r="Z27" s="87">
        <f t="shared" si="1"/>
        <v>48</v>
      </c>
      <c r="AA27" s="87">
        <f t="shared" si="2"/>
        <v>33</v>
      </c>
    </row>
    <row r="28" spans="1:27" x14ac:dyDescent="0.25">
      <c r="A28" s="43" t="s">
        <v>20</v>
      </c>
      <c r="B28" s="87">
        <v>20</v>
      </c>
      <c r="C28" s="87">
        <v>20</v>
      </c>
      <c r="D28" s="90">
        <v>24</v>
      </c>
      <c r="E28" s="90">
        <v>19.5</v>
      </c>
      <c r="F28" s="90">
        <v>19</v>
      </c>
      <c r="G28" s="90">
        <v>19</v>
      </c>
      <c r="H28" s="90">
        <v>20</v>
      </c>
      <c r="I28" s="90">
        <v>20</v>
      </c>
      <c r="J28" s="91">
        <v>19</v>
      </c>
      <c r="K28" s="91">
        <v>19</v>
      </c>
      <c r="L28" s="91">
        <v>18</v>
      </c>
      <c r="M28" s="91">
        <v>18</v>
      </c>
      <c r="N28" s="91">
        <v>16</v>
      </c>
      <c r="O28" s="91">
        <v>16</v>
      </c>
      <c r="P28" s="91">
        <v>19</v>
      </c>
      <c r="Q28" s="91">
        <v>19</v>
      </c>
      <c r="R28" s="91">
        <v>19</v>
      </c>
      <c r="S28" s="91">
        <v>19</v>
      </c>
      <c r="T28" s="91">
        <v>18.5</v>
      </c>
      <c r="U28" s="91">
        <v>18.5</v>
      </c>
      <c r="V28" s="91">
        <v>18.5</v>
      </c>
      <c r="W28" s="91">
        <v>18.5</v>
      </c>
      <c r="X28" s="93">
        <v>18.5</v>
      </c>
      <c r="Y28" s="87">
        <f t="shared" si="0"/>
        <v>18.956521739130434</v>
      </c>
      <c r="Z28" s="87">
        <f t="shared" si="1"/>
        <v>24</v>
      </c>
      <c r="AA28" s="87">
        <f t="shared" si="2"/>
        <v>16</v>
      </c>
    </row>
    <row r="29" spans="1:27" x14ac:dyDescent="0.25">
      <c r="A29" s="43" t="s">
        <v>21</v>
      </c>
      <c r="B29" s="87">
        <v>32</v>
      </c>
      <c r="C29" s="87">
        <v>34</v>
      </c>
      <c r="D29" s="90">
        <v>34</v>
      </c>
      <c r="E29" s="90">
        <v>32</v>
      </c>
      <c r="F29" s="90">
        <v>32</v>
      </c>
      <c r="G29" s="90">
        <v>32</v>
      </c>
      <c r="H29" s="90">
        <v>30</v>
      </c>
      <c r="I29" s="90">
        <v>31</v>
      </c>
      <c r="J29" s="91">
        <v>30</v>
      </c>
      <c r="K29" s="91">
        <v>29</v>
      </c>
      <c r="L29" s="91">
        <v>26</v>
      </c>
      <c r="M29" s="91">
        <v>27</v>
      </c>
      <c r="N29" s="91">
        <v>27</v>
      </c>
      <c r="O29" s="91">
        <v>27</v>
      </c>
      <c r="P29" s="91">
        <v>26</v>
      </c>
      <c r="Q29" s="91">
        <v>28</v>
      </c>
      <c r="R29" s="91">
        <v>28</v>
      </c>
      <c r="S29" s="91">
        <v>26</v>
      </c>
      <c r="T29" s="91">
        <v>27</v>
      </c>
      <c r="U29" s="91">
        <v>26</v>
      </c>
      <c r="V29" s="91">
        <v>26</v>
      </c>
      <c r="W29" s="91">
        <v>26</v>
      </c>
      <c r="X29" s="93">
        <v>29</v>
      </c>
      <c r="Y29" s="87">
        <f t="shared" si="0"/>
        <v>28.913043478260871</v>
      </c>
      <c r="Z29" s="87">
        <f t="shared" si="1"/>
        <v>34</v>
      </c>
      <c r="AA29" s="87">
        <f t="shared" si="2"/>
        <v>26</v>
      </c>
    </row>
    <row r="30" spans="1:27" x14ac:dyDescent="0.25">
      <c r="A30" s="43" t="s">
        <v>22</v>
      </c>
      <c r="B30" s="87">
        <v>14</v>
      </c>
      <c r="C30" s="87">
        <v>14</v>
      </c>
      <c r="D30" s="90">
        <v>14</v>
      </c>
      <c r="E30" s="90">
        <v>14</v>
      </c>
      <c r="F30" s="90">
        <v>14</v>
      </c>
      <c r="G30" s="90">
        <v>14</v>
      </c>
      <c r="H30" s="90">
        <v>14</v>
      </c>
      <c r="I30" s="90">
        <v>14</v>
      </c>
      <c r="J30" s="91">
        <v>14</v>
      </c>
      <c r="K30" s="91">
        <v>14</v>
      </c>
      <c r="L30" s="91">
        <v>14</v>
      </c>
      <c r="M30" s="91">
        <v>14</v>
      </c>
      <c r="N30" s="91">
        <v>14</v>
      </c>
      <c r="O30" s="91">
        <v>14</v>
      </c>
      <c r="P30" s="91">
        <v>14</v>
      </c>
      <c r="Q30" s="91">
        <v>14</v>
      </c>
      <c r="R30" s="91">
        <v>14</v>
      </c>
      <c r="S30" s="91">
        <v>14</v>
      </c>
      <c r="T30" s="91">
        <v>14</v>
      </c>
      <c r="U30" s="91">
        <v>14</v>
      </c>
      <c r="V30" s="91">
        <v>14</v>
      </c>
      <c r="W30" s="91">
        <v>14</v>
      </c>
      <c r="X30" s="93">
        <v>14</v>
      </c>
      <c r="Y30" s="87">
        <f t="shared" si="0"/>
        <v>14</v>
      </c>
      <c r="Z30" s="87">
        <f t="shared" si="1"/>
        <v>14</v>
      </c>
      <c r="AA30" s="87">
        <f t="shared" si="2"/>
        <v>14</v>
      </c>
    </row>
    <row r="31" spans="1:27" x14ac:dyDescent="0.25">
      <c r="A31" s="43" t="s">
        <v>23</v>
      </c>
      <c r="B31" s="87">
        <v>40</v>
      </c>
      <c r="C31" s="87">
        <v>38</v>
      </c>
      <c r="D31" s="90">
        <v>37</v>
      </c>
      <c r="E31" s="90">
        <v>35</v>
      </c>
      <c r="F31" s="90">
        <v>35</v>
      </c>
      <c r="G31" s="90">
        <v>34</v>
      </c>
      <c r="H31" s="90">
        <v>34</v>
      </c>
      <c r="I31" s="90">
        <v>36</v>
      </c>
      <c r="J31" s="91">
        <v>36</v>
      </c>
      <c r="K31" s="91">
        <v>37</v>
      </c>
      <c r="L31" s="91">
        <v>37</v>
      </c>
      <c r="M31" s="91">
        <v>43</v>
      </c>
      <c r="N31" s="91">
        <v>46</v>
      </c>
      <c r="O31" s="91">
        <v>48</v>
      </c>
      <c r="P31" s="91">
        <v>48</v>
      </c>
      <c r="Q31" s="91">
        <v>48</v>
      </c>
      <c r="R31" s="91">
        <v>48</v>
      </c>
      <c r="S31" s="91">
        <v>47</v>
      </c>
      <c r="T31" s="91">
        <v>47</v>
      </c>
      <c r="U31" s="91">
        <v>43</v>
      </c>
      <c r="V31" s="91">
        <v>38</v>
      </c>
      <c r="W31" s="91">
        <v>38</v>
      </c>
      <c r="X31" s="93">
        <v>38</v>
      </c>
      <c r="Y31" s="87">
        <f t="shared" si="0"/>
        <v>40.478260869565219</v>
      </c>
      <c r="Z31" s="87">
        <f t="shared" si="1"/>
        <v>48</v>
      </c>
      <c r="AA31" s="87">
        <f t="shared" si="2"/>
        <v>34</v>
      </c>
    </row>
    <row r="32" spans="1:27" x14ac:dyDescent="0.25">
      <c r="A32" s="43" t="s">
        <v>24</v>
      </c>
      <c r="B32" s="87">
        <v>33</v>
      </c>
      <c r="C32" s="87">
        <v>33</v>
      </c>
      <c r="D32" s="90">
        <v>33</v>
      </c>
      <c r="E32" s="90">
        <v>31</v>
      </c>
      <c r="F32" s="90">
        <v>31</v>
      </c>
      <c r="G32" s="90">
        <v>33</v>
      </c>
      <c r="H32" s="90">
        <v>33</v>
      </c>
      <c r="I32" s="90">
        <v>35</v>
      </c>
      <c r="J32" s="91">
        <v>36</v>
      </c>
      <c r="K32" s="91">
        <v>35</v>
      </c>
      <c r="L32" s="91">
        <v>36</v>
      </c>
      <c r="M32" s="91">
        <v>36</v>
      </c>
      <c r="N32" s="91">
        <v>39</v>
      </c>
      <c r="O32" s="91">
        <v>39</v>
      </c>
      <c r="P32" s="91">
        <v>41</v>
      </c>
      <c r="Q32" s="91">
        <v>41</v>
      </c>
      <c r="R32" s="91">
        <v>38</v>
      </c>
      <c r="S32" s="91">
        <v>38</v>
      </c>
      <c r="T32" s="91">
        <v>33</v>
      </c>
      <c r="U32" s="91">
        <v>42</v>
      </c>
      <c r="V32" s="91">
        <v>42</v>
      </c>
      <c r="W32" s="91">
        <v>42</v>
      </c>
      <c r="X32" s="93">
        <v>43</v>
      </c>
      <c r="Y32" s="87">
        <f t="shared" si="0"/>
        <v>36.652173913043477</v>
      </c>
      <c r="Z32" s="87">
        <f t="shared" si="1"/>
        <v>43</v>
      </c>
      <c r="AA32" s="87">
        <f t="shared" si="2"/>
        <v>31</v>
      </c>
    </row>
    <row r="33" spans="1:27" x14ac:dyDescent="0.25">
      <c r="A33" s="43" t="s">
        <v>25</v>
      </c>
      <c r="B33" s="87">
        <v>13</v>
      </c>
      <c r="C33" s="87">
        <v>13</v>
      </c>
      <c r="D33" s="90">
        <v>13</v>
      </c>
      <c r="E33" s="90">
        <v>14</v>
      </c>
      <c r="F33" s="90">
        <v>14</v>
      </c>
      <c r="G33" s="90">
        <v>23</v>
      </c>
      <c r="H33" s="90">
        <v>24</v>
      </c>
      <c r="I33" s="90">
        <v>25</v>
      </c>
      <c r="J33" s="91">
        <v>25</v>
      </c>
      <c r="K33" s="91">
        <v>20</v>
      </c>
      <c r="L33" s="91">
        <v>18</v>
      </c>
      <c r="M33" s="91">
        <v>16.5</v>
      </c>
      <c r="N33" s="91">
        <v>15</v>
      </c>
      <c r="O33" s="91">
        <v>16</v>
      </c>
      <c r="P33" s="91">
        <v>13</v>
      </c>
      <c r="Q33" s="91">
        <v>12</v>
      </c>
      <c r="R33" s="91">
        <v>12</v>
      </c>
      <c r="S33" s="91">
        <v>12</v>
      </c>
      <c r="T33" s="91">
        <v>12</v>
      </c>
      <c r="U33" s="91">
        <v>12</v>
      </c>
      <c r="V33" s="91">
        <v>11</v>
      </c>
      <c r="W33" s="91">
        <v>10</v>
      </c>
      <c r="X33" s="93">
        <v>11</v>
      </c>
      <c r="Y33" s="87">
        <f t="shared" si="0"/>
        <v>15.413043478260869</v>
      </c>
      <c r="Z33" s="87">
        <f t="shared" si="1"/>
        <v>25</v>
      </c>
      <c r="AA33" s="87">
        <f t="shared" si="2"/>
        <v>10</v>
      </c>
    </row>
    <row r="34" spans="1:27" x14ac:dyDescent="0.25">
      <c r="A34" s="43" t="s">
        <v>28</v>
      </c>
      <c r="B34" s="87">
        <v>28</v>
      </c>
      <c r="C34" s="87">
        <v>28</v>
      </c>
      <c r="D34" s="90">
        <v>26.5</v>
      </c>
      <c r="E34" s="90">
        <v>29</v>
      </c>
      <c r="F34" s="90">
        <v>29</v>
      </c>
      <c r="G34" s="90">
        <v>29</v>
      </c>
      <c r="H34" s="90">
        <v>29</v>
      </c>
      <c r="I34" s="90">
        <v>29</v>
      </c>
      <c r="J34" s="91">
        <v>29</v>
      </c>
      <c r="K34" s="91">
        <v>29</v>
      </c>
      <c r="L34" s="91">
        <v>29</v>
      </c>
      <c r="M34" s="91">
        <v>29</v>
      </c>
      <c r="N34" s="91">
        <v>29</v>
      </c>
      <c r="O34" s="91">
        <v>29</v>
      </c>
      <c r="P34" s="91">
        <v>29</v>
      </c>
      <c r="Q34" s="91">
        <v>29</v>
      </c>
      <c r="R34" s="91">
        <v>29</v>
      </c>
      <c r="S34" s="91">
        <v>32</v>
      </c>
      <c r="T34" s="91">
        <v>36</v>
      </c>
      <c r="U34" s="91">
        <v>36</v>
      </c>
      <c r="V34" s="91">
        <v>36</v>
      </c>
      <c r="W34" s="91">
        <v>36</v>
      </c>
      <c r="X34" s="93">
        <v>36</v>
      </c>
      <c r="Y34" s="87">
        <f t="shared" si="0"/>
        <v>30.456521739130434</v>
      </c>
      <c r="Z34" s="87">
        <f t="shared" si="1"/>
        <v>36</v>
      </c>
      <c r="AA34" s="87">
        <f t="shared" si="2"/>
        <v>26.5</v>
      </c>
    </row>
    <row r="35" spans="1:27" x14ac:dyDescent="0.25">
      <c r="A35" s="43" t="s">
        <v>29</v>
      </c>
      <c r="B35" s="87">
        <v>17</v>
      </c>
      <c r="C35" s="87">
        <v>20</v>
      </c>
      <c r="D35" s="90">
        <v>20</v>
      </c>
      <c r="E35" s="90">
        <v>20</v>
      </c>
      <c r="F35" s="90">
        <v>20</v>
      </c>
      <c r="G35" s="90">
        <v>21</v>
      </c>
      <c r="H35" s="90">
        <v>24</v>
      </c>
      <c r="I35" s="90">
        <v>24</v>
      </c>
      <c r="J35" s="91">
        <v>24</v>
      </c>
      <c r="K35" s="91">
        <v>24</v>
      </c>
      <c r="L35" s="91">
        <v>24</v>
      </c>
      <c r="M35" s="91">
        <v>26</v>
      </c>
      <c r="N35" s="91">
        <v>26</v>
      </c>
      <c r="O35" s="91">
        <v>27</v>
      </c>
      <c r="P35" s="91">
        <v>27</v>
      </c>
      <c r="Q35" s="91">
        <v>28</v>
      </c>
      <c r="R35" s="91">
        <v>28</v>
      </c>
      <c r="S35" s="91">
        <v>28</v>
      </c>
      <c r="T35" s="91">
        <v>28</v>
      </c>
      <c r="U35" s="91">
        <v>28</v>
      </c>
      <c r="V35" s="91">
        <v>29</v>
      </c>
      <c r="W35" s="91">
        <v>29</v>
      </c>
      <c r="X35" s="93">
        <v>29</v>
      </c>
      <c r="Y35" s="87">
        <f t="shared" si="0"/>
        <v>24.826086956521738</v>
      </c>
      <c r="Z35" s="87">
        <f t="shared" si="1"/>
        <v>29</v>
      </c>
      <c r="AA35" s="87">
        <f t="shared" si="2"/>
        <v>17</v>
      </c>
    </row>
    <row r="36" spans="1:27" x14ac:dyDescent="0.25">
      <c r="A36" s="43" t="s">
        <v>30</v>
      </c>
      <c r="B36" s="87">
        <v>21</v>
      </c>
      <c r="C36" s="87">
        <v>21</v>
      </c>
      <c r="D36" s="90">
        <v>26</v>
      </c>
      <c r="E36" s="90">
        <v>27</v>
      </c>
      <c r="F36" s="90">
        <v>27</v>
      </c>
      <c r="G36" s="90">
        <v>28</v>
      </c>
      <c r="H36" s="90">
        <v>31</v>
      </c>
      <c r="I36" s="90">
        <v>31</v>
      </c>
      <c r="J36" s="91">
        <v>31</v>
      </c>
      <c r="K36" s="91">
        <v>31</v>
      </c>
      <c r="L36" s="91">
        <v>31</v>
      </c>
      <c r="M36" s="91">
        <v>30</v>
      </c>
      <c r="N36" s="91">
        <v>30</v>
      </c>
      <c r="O36" s="91">
        <v>27</v>
      </c>
      <c r="P36" s="91">
        <v>27</v>
      </c>
      <c r="Q36" s="91">
        <v>25</v>
      </c>
      <c r="R36" s="91">
        <v>25</v>
      </c>
      <c r="S36" s="91">
        <v>24</v>
      </c>
      <c r="T36" s="91">
        <v>23</v>
      </c>
      <c r="U36" s="91">
        <v>22</v>
      </c>
      <c r="V36" s="91">
        <v>22</v>
      </c>
      <c r="W36" s="91">
        <v>22</v>
      </c>
      <c r="X36" s="93">
        <v>22</v>
      </c>
      <c r="Y36" s="87">
        <f t="shared" si="0"/>
        <v>26.260869565217391</v>
      </c>
      <c r="Z36" s="87">
        <f t="shared" si="1"/>
        <v>31</v>
      </c>
      <c r="AA36" s="87">
        <f t="shared" si="2"/>
        <v>21</v>
      </c>
    </row>
    <row r="37" spans="1:27" x14ac:dyDescent="0.25">
      <c r="A37" s="43" t="s">
        <v>783</v>
      </c>
      <c r="B37" s="87">
        <v>31</v>
      </c>
      <c r="C37" s="87">
        <v>31</v>
      </c>
      <c r="D37" s="90">
        <v>31</v>
      </c>
      <c r="E37" s="90">
        <v>35</v>
      </c>
      <c r="F37" s="90">
        <v>35</v>
      </c>
      <c r="G37" s="90">
        <v>36</v>
      </c>
      <c r="H37" s="90">
        <v>35</v>
      </c>
      <c r="I37" s="90">
        <v>35</v>
      </c>
      <c r="J37" s="91">
        <v>35</v>
      </c>
      <c r="K37" s="91">
        <v>35</v>
      </c>
      <c r="L37" s="91">
        <v>35</v>
      </c>
      <c r="M37" s="91">
        <v>35</v>
      </c>
      <c r="N37" s="91">
        <v>35</v>
      </c>
      <c r="O37" s="91">
        <v>35</v>
      </c>
      <c r="P37" s="91">
        <v>35</v>
      </c>
      <c r="Q37" s="91">
        <v>35</v>
      </c>
      <c r="R37" s="91">
        <v>35</v>
      </c>
      <c r="S37" s="91">
        <v>35</v>
      </c>
      <c r="T37" s="91">
        <v>36</v>
      </c>
      <c r="U37" s="91">
        <v>36</v>
      </c>
      <c r="V37" s="91">
        <v>36</v>
      </c>
      <c r="W37" s="91">
        <v>36</v>
      </c>
      <c r="X37" s="93">
        <v>36</v>
      </c>
      <c r="Y37" s="87">
        <f t="shared" si="0"/>
        <v>34.739130434782609</v>
      </c>
      <c r="Z37" s="87">
        <f t="shared" si="1"/>
        <v>36</v>
      </c>
      <c r="AA37" s="87">
        <f t="shared" si="2"/>
        <v>31</v>
      </c>
    </row>
    <row r="38" spans="1:27" x14ac:dyDescent="0.25">
      <c r="A38" s="43" t="s">
        <v>784</v>
      </c>
      <c r="B38" s="87">
        <v>22</v>
      </c>
      <c r="C38" s="87">
        <v>22</v>
      </c>
      <c r="D38" s="90">
        <v>22</v>
      </c>
      <c r="E38" s="90">
        <v>22</v>
      </c>
      <c r="F38" s="90">
        <v>22</v>
      </c>
      <c r="G38" s="90">
        <v>22</v>
      </c>
      <c r="H38" s="90">
        <v>22</v>
      </c>
      <c r="I38" s="90">
        <v>22</v>
      </c>
      <c r="J38" s="91">
        <v>22</v>
      </c>
      <c r="K38" s="91">
        <v>22</v>
      </c>
      <c r="L38" s="91">
        <v>22</v>
      </c>
      <c r="M38" s="91">
        <v>22</v>
      </c>
      <c r="N38" s="91">
        <v>22</v>
      </c>
      <c r="O38" s="91">
        <v>22</v>
      </c>
      <c r="P38" s="91">
        <v>22</v>
      </c>
      <c r="Q38" s="91"/>
      <c r="R38" s="91"/>
      <c r="S38" s="91"/>
      <c r="T38" s="91"/>
      <c r="U38" s="91"/>
      <c r="V38" s="91"/>
      <c r="W38" s="91"/>
      <c r="X38" s="93"/>
      <c r="Y38" s="87">
        <f t="shared" si="0"/>
        <v>22</v>
      </c>
      <c r="Z38" s="87">
        <f t="shared" si="1"/>
        <v>22</v>
      </c>
      <c r="AA38" s="87">
        <f t="shared" si="2"/>
        <v>22</v>
      </c>
    </row>
    <row r="39" spans="1:27" x14ac:dyDescent="0.25">
      <c r="A39" s="43" t="s">
        <v>33</v>
      </c>
      <c r="B39" s="87"/>
      <c r="C39" s="87"/>
      <c r="D39" s="87"/>
      <c r="E39" s="90"/>
      <c r="F39" s="90"/>
      <c r="G39" s="90"/>
      <c r="H39" s="90"/>
      <c r="I39" s="90"/>
      <c r="J39" s="91"/>
      <c r="K39" s="91"/>
      <c r="L39" s="91">
        <v>28</v>
      </c>
      <c r="M39" s="91">
        <v>28</v>
      </c>
      <c r="N39" s="91">
        <v>28</v>
      </c>
      <c r="O39" s="91">
        <v>28</v>
      </c>
      <c r="P39" s="91">
        <v>27</v>
      </c>
      <c r="Q39" s="91">
        <v>27</v>
      </c>
      <c r="R39" s="91">
        <v>27</v>
      </c>
      <c r="S39" s="91">
        <v>27</v>
      </c>
      <c r="T39" s="91">
        <v>27</v>
      </c>
      <c r="U39" s="91">
        <v>27</v>
      </c>
      <c r="V39" s="91">
        <v>27</v>
      </c>
      <c r="W39" s="91">
        <v>27</v>
      </c>
      <c r="X39" s="93">
        <v>27</v>
      </c>
      <c r="Y39" s="87">
        <f t="shared" si="0"/>
        <v>27.307692307692307</v>
      </c>
      <c r="Z39" s="87">
        <f t="shared" si="1"/>
        <v>28</v>
      </c>
      <c r="AA39" s="87">
        <f t="shared" si="2"/>
        <v>27</v>
      </c>
    </row>
    <row r="40" spans="1:27" x14ac:dyDescent="0.25">
      <c r="A40" s="43" t="s">
        <v>35</v>
      </c>
      <c r="B40" s="87">
        <v>38</v>
      </c>
      <c r="C40" s="87">
        <v>38</v>
      </c>
      <c r="D40" s="87">
        <v>38</v>
      </c>
      <c r="E40" s="90">
        <v>38</v>
      </c>
      <c r="F40" s="90">
        <v>38</v>
      </c>
      <c r="G40" s="90">
        <v>38</v>
      </c>
      <c r="H40" s="90">
        <v>38</v>
      </c>
      <c r="I40" s="90">
        <v>36</v>
      </c>
      <c r="J40" s="91">
        <v>36</v>
      </c>
      <c r="K40" s="91">
        <v>36</v>
      </c>
      <c r="L40" s="91">
        <v>36</v>
      </c>
      <c r="M40" s="91">
        <v>36</v>
      </c>
      <c r="N40" s="91">
        <v>36</v>
      </c>
      <c r="O40" s="91">
        <v>36</v>
      </c>
      <c r="P40" s="91">
        <v>36</v>
      </c>
      <c r="Q40" s="91">
        <v>36</v>
      </c>
      <c r="R40" s="91">
        <v>36</v>
      </c>
      <c r="S40" s="91">
        <v>48</v>
      </c>
      <c r="T40" s="91">
        <v>48</v>
      </c>
      <c r="U40" s="91">
        <v>48</v>
      </c>
      <c r="V40" s="91">
        <v>48</v>
      </c>
      <c r="W40" s="91">
        <v>48</v>
      </c>
      <c r="X40" s="93">
        <v>48</v>
      </c>
      <c r="Y40" s="87">
        <f t="shared" si="0"/>
        <v>39.739130434782609</v>
      </c>
      <c r="Z40" s="87">
        <f t="shared" si="1"/>
        <v>48</v>
      </c>
      <c r="AA40" s="87">
        <f t="shared" si="2"/>
        <v>36</v>
      </c>
    </row>
    <row r="41" spans="1:27" x14ac:dyDescent="0.25">
      <c r="A41" s="43" t="s">
        <v>36</v>
      </c>
      <c r="B41" s="87">
        <v>18</v>
      </c>
      <c r="C41" s="87">
        <v>25</v>
      </c>
      <c r="D41" s="87">
        <v>26</v>
      </c>
      <c r="E41" s="90">
        <v>25</v>
      </c>
      <c r="F41" s="90">
        <v>18</v>
      </c>
      <c r="G41" s="90">
        <v>24</v>
      </c>
      <c r="H41" s="90">
        <v>32</v>
      </c>
      <c r="I41" s="90">
        <v>30</v>
      </c>
      <c r="J41" s="91">
        <v>24</v>
      </c>
      <c r="K41" s="91">
        <v>24</v>
      </c>
      <c r="L41" s="91">
        <v>18.5</v>
      </c>
      <c r="M41" s="91">
        <v>18.5</v>
      </c>
      <c r="N41" s="91">
        <v>18.5</v>
      </c>
      <c r="O41" s="91">
        <v>16</v>
      </c>
      <c r="P41" s="91">
        <v>16</v>
      </c>
      <c r="Q41" s="91">
        <v>17</v>
      </c>
      <c r="R41" s="91">
        <v>17</v>
      </c>
      <c r="S41" s="91">
        <v>17</v>
      </c>
      <c r="T41" s="91">
        <v>17</v>
      </c>
      <c r="U41" s="91">
        <v>14</v>
      </c>
      <c r="V41" s="91">
        <v>14</v>
      </c>
      <c r="W41" s="91">
        <v>14</v>
      </c>
      <c r="X41" s="93">
        <v>14</v>
      </c>
      <c r="Y41" s="87">
        <f t="shared" si="0"/>
        <v>19.891304347826086</v>
      </c>
      <c r="Z41" s="87">
        <f t="shared" si="1"/>
        <v>32</v>
      </c>
      <c r="AA41" s="87">
        <f t="shared" si="2"/>
        <v>14</v>
      </c>
    </row>
    <row r="42" spans="1:27" x14ac:dyDescent="0.25">
      <c r="A42" s="43" t="s">
        <v>37</v>
      </c>
      <c r="B42" s="87">
        <v>52</v>
      </c>
      <c r="C42" s="87">
        <v>52</v>
      </c>
      <c r="D42" s="87">
        <v>38</v>
      </c>
      <c r="E42" s="90">
        <v>42</v>
      </c>
      <c r="F42" s="90">
        <v>42</v>
      </c>
      <c r="G42" s="90">
        <v>42</v>
      </c>
      <c r="H42" s="90">
        <v>34</v>
      </c>
      <c r="I42" s="90">
        <v>35</v>
      </c>
      <c r="J42" s="91">
        <v>35</v>
      </c>
      <c r="K42" s="91">
        <v>35</v>
      </c>
      <c r="L42" s="91">
        <v>38</v>
      </c>
      <c r="M42" s="91">
        <v>41</v>
      </c>
      <c r="N42" s="91">
        <v>45</v>
      </c>
      <c r="O42" s="91">
        <v>45</v>
      </c>
      <c r="P42" s="91">
        <v>45</v>
      </c>
      <c r="Q42" s="91">
        <v>35</v>
      </c>
      <c r="R42" s="91">
        <v>34</v>
      </c>
      <c r="S42" s="91">
        <v>35</v>
      </c>
      <c r="T42" s="91">
        <v>34</v>
      </c>
      <c r="U42" s="91">
        <v>34</v>
      </c>
      <c r="V42" s="91">
        <v>34</v>
      </c>
      <c r="W42" s="91">
        <v>34</v>
      </c>
      <c r="X42" s="93">
        <v>34</v>
      </c>
      <c r="Y42" s="87">
        <f t="shared" si="0"/>
        <v>38.913043478260867</v>
      </c>
      <c r="Z42" s="87">
        <f t="shared" si="1"/>
        <v>52</v>
      </c>
      <c r="AA42" s="87">
        <f t="shared" si="2"/>
        <v>34</v>
      </c>
    </row>
    <row r="43" spans="1:27" x14ac:dyDescent="0.25">
      <c r="A43" s="43" t="s">
        <v>38</v>
      </c>
      <c r="B43" s="87">
        <v>49</v>
      </c>
      <c r="C43" s="87">
        <v>52</v>
      </c>
      <c r="D43" s="87">
        <v>33</v>
      </c>
      <c r="E43" s="90">
        <v>36</v>
      </c>
      <c r="F43" s="90">
        <v>36</v>
      </c>
      <c r="G43" s="90">
        <v>36</v>
      </c>
      <c r="H43" s="90">
        <v>34</v>
      </c>
      <c r="I43" s="90">
        <v>35</v>
      </c>
      <c r="J43" s="91">
        <v>35</v>
      </c>
      <c r="K43" s="91">
        <v>35</v>
      </c>
      <c r="L43" s="91">
        <v>35</v>
      </c>
      <c r="M43" s="91">
        <v>35</v>
      </c>
      <c r="N43" s="91">
        <v>35</v>
      </c>
      <c r="O43" s="91">
        <v>35</v>
      </c>
      <c r="P43" s="91">
        <v>35</v>
      </c>
      <c r="Q43" s="91">
        <v>35</v>
      </c>
      <c r="R43" s="91">
        <v>34</v>
      </c>
      <c r="S43" s="91">
        <v>35</v>
      </c>
      <c r="T43" s="91">
        <v>34</v>
      </c>
      <c r="U43" s="91">
        <v>34</v>
      </c>
      <c r="V43" s="91">
        <v>34</v>
      </c>
      <c r="W43" s="91">
        <v>34</v>
      </c>
      <c r="X43" s="93">
        <v>34</v>
      </c>
      <c r="Y43" s="87">
        <f t="shared" si="0"/>
        <v>36.086956521739133</v>
      </c>
      <c r="Z43" s="87">
        <f t="shared" si="1"/>
        <v>52</v>
      </c>
      <c r="AA43" s="87">
        <f t="shared" si="2"/>
        <v>33</v>
      </c>
    </row>
    <row r="44" spans="1:27" x14ac:dyDescent="0.25">
      <c r="A44" s="43" t="s">
        <v>39</v>
      </c>
      <c r="B44" s="87">
        <v>13.75</v>
      </c>
      <c r="C44" s="87">
        <v>13.75</v>
      </c>
      <c r="D44" s="87">
        <v>13.75</v>
      </c>
      <c r="E44" s="90">
        <v>13.75</v>
      </c>
      <c r="F44" s="90">
        <v>14.25</v>
      </c>
      <c r="G44" s="90">
        <v>14.25</v>
      </c>
      <c r="H44" s="90">
        <v>14.25</v>
      </c>
      <c r="I44" s="90">
        <v>15</v>
      </c>
      <c r="J44" s="91">
        <v>15</v>
      </c>
      <c r="K44" s="91">
        <v>15</v>
      </c>
      <c r="L44" s="91">
        <v>15</v>
      </c>
      <c r="M44" s="91">
        <v>15</v>
      </c>
      <c r="N44" s="91">
        <v>17</v>
      </c>
      <c r="O44" s="91">
        <v>20</v>
      </c>
      <c r="P44" s="91">
        <v>21</v>
      </c>
      <c r="Q44" s="91">
        <v>21</v>
      </c>
      <c r="R44" s="91">
        <v>21</v>
      </c>
      <c r="S44" s="91">
        <v>24</v>
      </c>
      <c r="T44" s="91">
        <v>24</v>
      </c>
      <c r="U44" s="91">
        <v>24</v>
      </c>
      <c r="V44" s="91">
        <v>24</v>
      </c>
      <c r="W44" s="91">
        <v>24</v>
      </c>
      <c r="X44" s="93">
        <v>24</v>
      </c>
      <c r="Y44" s="87">
        <f t="shared" si="0"/>
        <v>18.119565217391305</v>
      </c>
      <c r="Z44" s="87">
        <f t="shared" si="1"/>
        <v>24</v>
      </c>
      <c r="AA44" s="87">
        <f t="shared" si="2"/>
        <v>13.75</v>
      </c>
    </row>
    <row r="45" spans="1:27" x14ac:dyDescent="0.25">
      <c r="A45" s="43" t="s">
        <v>791</v>
      </c>
      <c r="B45" s="87">
        <v>23.5</v>
      </c>
      <c r="C45" s="87">
        <v>23.5</v>
      </c>
      <c r="D45" s="87">
        <v>23.5</v>
      </c>
      <c r="E45" s="90">
        <v>21</v>
      </c>
      <c r="F45" s="90">
        <v>21</v>
      </c>
      <c r="G45" s="90">
        <v>21</v>
      </c>
      <c r="H45" s="90">
        <v>21</v>
      </c>
      <c r="I45" s="90">
        <v>21</v>
      </c>
      <c r="J45" s="91">
        <v>21</v>
      </c>
      <c r="K45" s="91">
        <v>21</v>
      </c>
      <c r="L45" s="91">
        <v>21</v>
      </c>
      <c r="M45" s="91">
        <v>21</v>
      </c>
      <c r="N45" s="91">
        <v>21</v>
      </c>
      <c r="O45" s="91">
        <v>21</v>
      </c>
      <c r="P45" s="91">
        <v>21</v>
      </c>
      <c r="Q45" s="91">
        <v>21</v>
      </c>
      <c r="R45" s="91">
        <v>21</v>
      </c>
      <c r="S45" s="91">
        <v>21</v>
      </c>
      <c r="T45" s="91">
        <v>21</v>
      </c>
      <c r="U45" s="91">
        <v>21</v>
      </c>
      <c r="V45" s="91">
        <v>21</v>
      </c>
      <c r="W45" s="91">
        <v>21</v>
      </c>
      <c r="X45" s="93">
        <v>21</v>
      </c>
      <c r="Y45" s="87">
        <f t="shared" si="0"/>
        <v>21.326086956521738</v>
      </c>
      <c r="Z45" s="87">
        <f t="shared" si="1"/>
        <v>23.5</v>
      </c>
      <c r="AA45" s="87">
        <f t="shared" si="2"/>
        <v>21</v>
      </c>
    </row>
    <row r="46" spans="1:27" x14ac:dyDescent="0.25">
      <c r="A46" s="43" t="s">
        <v>792</v>
      </c>
      <c r="B46" s="87">
        <v>22.5</v>
      </c>
      <c r="C46" s="87">
        <v>22.5</v>
      </c>
      <c r="D46" s="87">
        <v>22.5</v>
      </c>
      <c r="E46" s="90">
        <v>20</v>
      </c>
      <c r="F46" s="90">
        <v>20</v>
      </c>
      <c r="G46" s="90">
        <v>20</v>
      </c>
      <c r="H46" s="90">
        <v>20</v>
      </c>
      <c r="I46" s="90">
        <v>20</v>
      </c>
      <c r="J46" s="91">
        <v>20</v>
      </c>
      <c r="K46" s="91">
        <v>20</v>
      </c>
      <c r="L46" s="91">
        <v>20</v>
      </c>
      <c r="M46" s="91">
        <v>20</v>
      </c>
      <c r="N46" s="91">
        <v>20</v>
      </c>
      <c r="O46" s="91">
        <v>20</v>
      </c>
      <c r="P46" s="91">
        <v>20</v>
      </c>
      <c r="Q46" s="91">
        <v>20</v>
      </c>
      <c r="R46" s="91">
        <v>20</v>
      </c>
      <c r="S46" s="91">
        <v>20</v>
      </c>
      <c r="T46" s="91">
        <v>20</v>
      </c>
      <c r="U46" s="91">
        <v>20</v>
      </c>
      <c r="V46" s="91">
        <v>20</v>
      </c>
      <c r="W46" s="91">
        <v>20</v>
      </c>
      <c r="X46" s="93">
        <v>20</v>
      </c>
      <c r="Y46" s="87">
        <f t="shared" si="0"/>
        <v>20.326086956521738</v>
      </c>
      <c r="Z46" s="87">
        <f t="shared" si="1"/>
        <v>22.5</v>
      </c>
      <c r="AA46" s="87">
        <f t="shared" si="2"/>
        <v>20</v>
      </c>
    </row>
    <row r="47" spans="1:27" x14ac:dyDescent="0.25">
      <c r="A47" s="43" t="s">
        <v>794</v>
      </c>
      <c r="B47" s="87">
        <v>24</v>
      </c>
      <c r="C47" s="87">
        <v>24</v>
      </c>
      <c r="D47" s="87">
        <v>24</v>
      </c>
      <c r="E47" s="90">
        <v>24</v>
      </c>
      <c r="F47" s="90">
        <v>24</v>
      </c>
      <c r="G47" s="90">
        <v>24</v>
      </c>
      <c r="H47" s="90">
        <v>24</v>
      </c>
      <c r="I47" s="90">
        <v>24</v>
      </c>
      <c r="J47" s="91">
        <v>24</v>
      </c>
      <c r="K47" s="91">
        <v>24</v>
      </c>
      <c r="L47" s="91">
        <v>24</v>
      </c>
      <c r="M47" s="91">
        <v>24</v>
      </c>
      <c r="N47" s="91">
        <v>24</v>
      </c>
      <c r="O47" s="91">
        <v>24</v>
      </c>
      <c r="P47" s="91">
        <v>24</v>
      </c>
      <c r="Q47" s="91">
        <v>24</v>
      </c>
      <c r="R47" s="91">
        <v>24</v>
      </c>
      <c r="S47" s="91">
        <v>24</v>
      </c>
      <c r="T47" s="91">
        <v>24</v>
      </c>
      <c r="U47" s="91">
        <v>24</v>
      </c>
      <c r="V47" s="91">
        <v>24</v>
      </c>
      <c r="W47" s="91">
        <v>24</v>
      </c>
      <c r="X47" s="93">
        <v>24</v>
      </c>
      <c r="Y47" s="87">
        <f t="shared" si="0"/>
        <v>24</v>
      </c>
      <c r="Z47" s="87">
        <f t="shared" si="1"/>
        <v>24</v>
      </c>
      <c r="AA47" s="87">
        <f t="shared" si="2"/>
        <v>24</v>
      </c>
    </row>
    <row r="48" spans="1:27" x14ac:dyDescent="0.25">
      <c r="A48" s="43" t="s">
        <v>41</v>
      </c>
      <c r="B48" s="87">
        <v>19.5</v>
      </c>
      <c r="C48" s="87">
        <v>19.5</v>
      </c>
      <c r="D48" s="87">
        <v>19.5</v>
      </c>
      <c r="E48" s="90">
        <v>17</v>
      </c>
      <c r="F48" s="90">
        <v>17</v>
      </c>
      <c r="G48" s="90">
        <v>17</v>
      </c>
      <c r="H48" s="90">
        <v>17</v>
      </c>
      <c r="I48" s="90">
        <v>17</v>
      </c>
      <c r="J48" s="91">
        <v>17</v>
      </c>
      <c r="K48" s="91">
        <v>17</v>
      </c>
      <c r="L48" s="91">
        <v>26</v>
      </c>
      <c r="M48" s="91">
        <v>26</v>
      </c>
      <c r="N48" s="91">
        <v>26</v>
      </c>
      <c r="O48" s="91">
        <v>26</v>
      </c>
      <c r="P48" s="91">
        <v>26</v>
      </c>
      <c r="Q48" s="91">
        <v>26</v>
      </c>
      <c r="R48" s="91">
        <v>26</v>
      </c>
      <c r="S48" s="91">
        <v>24</v>
      </c>
      <c r="T48" s="91">
        <v>24</v>
      </c>
      <c r="U48" s="91">
        <v>24</v>
      </c>
      <c r="V48" s="91">
        <v>24</v>
      </c>
      <c r="W48" s="91">
        <v>24</v>
      </c>
      <c r="X48" s="93">
        <v>24</v>
      </c>
      <c r="Y48" s="87">
        <f t="shared" si="0"/>
        <v>21.891304347826086</v>
      </c>
      <c r="Z48" s="87">
        <f t="shared" si="1"/>
        <v>26</v>
      </c>
      <c r="AA48" s="87">
        <f t="shared" si="2"/>
        <v>17</v>
      </c>
    </row>
    <row r="49" spans="1:27" x14ac:dyDescent="0.25">
      <c r="A49" s="43" t="s">
        <v>42</v>
      </c>
      <c r="B49" s="87">
        <v>14</v>
      </c>
      <c r="C49" s="87">
        <v>14</v>
      </c>
      <c r="D49" s="87">
        <v>14</v>
      </c>
      <c r="E49" s="90">
        <v>14</v>
      </c>
      <c r="F49" s="90">
        <v>14</v>
      </c>
      <c r="G49" s="90">
        <v>14</v>
      </c>
      <c r="H49" s="90">
        <v>14</v>
      </c>
      <c r="I49" s="90">
        <v>14</v>
      </c>
      <c r="J49" s="91">
        <v>14</v>
      </c>
      <c r="K49" s="91">
        <v>14</v>
      </c>
      <c r="L49" s="91">
        <v>14</v>
      </c>
      <c r="M49" s="91">
        <v>14</v>
      </c>
      <c r="N49" s="91">
        <v>14</v>
      </c>
      <c r="O49" s="91">
        <v>14</v>
      </c>
      <c r="P49" s="91">
        <v>14</v>
      </c>
      <c r="Q49" s="91">
        <v>14</v>
      </c>
      <c r="R49" s="91">
        <v>14</v>
      </c>
      <c r="S49" s="91">
        <v>14</v>
      </c>
      <c r="T49" s="91">
        <v>14</v>
      </c>
      <c r="U49" s="91">
        <v>14</v>
      </c>
      <c r="V49" s="91">
        <v>14</v>
      </c>
      <c r="W49" s="91">
        <v>14</v>
      </c>
      <c r="X49" s="93">
        <v>14</v>
      </c>
      <c r="Y49" s="87">
        <f t="shared" si="0"/>
        <v>14</v>
      </c>
      <c r="Z49" s="87">
        <f t="shared" si="1"/>
        <v>14</v>
      </c>
      <c r="AA49" s="87">
        <f t="shared" si="2"/>
        <v>14</v>
      </c>
    </row>
    <row r="50" spans="1:27" x14ac:dyDescent="0.25">
      <c r="A50" s="43" t="s">
        <v>797</v>
      </c>
      <c r="B50" s="87">
        <v>24</v>
      </c>
      <c r="C50" s="87">
        <v>24</v>
      </c>
      <c r="D50" s="87">
        <v>24</v>
      </c>
      <c r="E50" s="90">
        <v>24</v>
      </c>
      <c r="F50" s="90">
        <v>24</v>
      </c>
      <c r="G50" s="90">
        <v>24</v>
      </c>
      <c r="H50" s="90">
        <v>24</v>
      </c>
      <c r="I50" s="90">
        <v>24</v>
      </c>
      <c r="J50" s="91">
        <v>24</v>
      </c>
      <c r="K50" s="91">
        <v>24</v>
      </c>
      <c r="L50" s="91">
        <v>24</v>
      </c>
      <c r="M50" s="91">
        <v>24</v>
      </c>
      <c r="N50" s="91">
        <v>24</v>
      </c>
      <c r="O50" s="91">
        <v>24</v>
      </c>
      <c r="P50" s="91">
        <v>24</v>
      </c>
      <c r="Q50" s="91">
        <v>24</v>
      </c>
      <c r="R50" s="91">
        <v>24</v>
      </c>
      <c r="S50" s="91">
        <v>24</v>
      </c>
      <c r="T50" s="91">
        <v>24</v>
      </c>
      <c r="U50" s="91">
        <v>24</v>
      </c>
      <c r="V50" s="91">
        <v>24</v>
      </c>
      <c r="W50" s="91">
        <v>24</v>
      </c>
      <c r="X50" s="93">
        <v>24</v>
      </c>
      <c r="Y50" s="87">
        <f t="shared" si="0"/>
        <v>24</v>
      </c>
      <c r="Z50" s="87">
        <f t="shared" si="1"/>
        <v>24</v>
      </c>
      <c r="AA50" s="87">
        <f t="shared" si="2"/>
        <v>24</v>
      </c>
    </row>
    <row r="51" spans="1:27" x14ac:dyDescent="0.25">
      <c r="A51" s="43" t="s">
        <v>798</v>
      </c>
      <c r="B51" s="87">
        <v>28.5</v>
      </c>
      <c r="C51" s="87">
        <v>28.5</v>
      </c>
      <c r="D51" s="87">
        <v>28.5</v>
      </c>
      <c r="E51" s="90">
        <v>28.5</v>
      </c>
      <c r="F51" s="90">
        <v>28.5</v>
      </c>
      <c r="G51" s="90">
        <v>28.5</v>
      </c>
      <c r="H51" s="90">
        <v>28.5</v>
      </c>
      <c r="I51" s="90">
        <v>28.5</v>
      </c>
      <c r="J51" s="91">
        <v>28.5</v>
      </c>
      <c r="K51" s="91">
        <v>28.5</v>
      </c>
      <c r="L51" s="91">
        <v>29</v>
      </c>
      <c r="M51" s="91">
        <v>29</v>
      </c>
      <c r="N51" s="91">
        <v>29</v>
      </c>
      <c r="O51" s="91">
        <v>29</v>
      </c>
      <c r="P51" s="91">
        <v>29</v>
      </c>
      <c r="Q51" s="91">
        <v>29</v>
      </c>
      <c r="R51" s="91">
        <v>29</v>
      </c>
      <c r="S51" s="91">
        <v>29</v>
      </c>
      <c r="T51" s="91">
        <v>29</v>
      </c>
      <c r="U51" s="91">
        <v>29</v>
      </c>
      <c r="V51" s="91">
        <v>29</v>
      </c>
      <c r="W51" s="91">
        <v>29</v>
      </c>
      <c r="X51" s="93">
        <v>29</v>
      </c>
      <c r="Y51" s="87">
        <f t="shared" si="0"/>
        <v>28.782608695652176</v>
      </c>
      <c r="Z51" s="87">
        <f t="shared" si="1"/>
        <v>29</v>
      </c>
      <c r="AA51" s="87">
        <f t="shared" si="2"/>
        <v>28.5</v>
      </c>
    </row>
    <row r="52" spans="1:27" x14ac:dyDescent="0.25">
      <c r="A52" s="43" t="s">
        <v>799</v>
      </c>
      <c r="B52" s="87">
        <v>34</v>
      </c>
      <c r="C52" s="87">
        <v>34</v>
      </c>
      <c r="D52" s="87">
        <v>34</v>
      </c>
      <c r="E52" s="90">
        <v>34</v>
      </c>
      <c r="F52" s="90">
        <v>34</v>
      </c>
      <c r="G52" s="90">
        <v>34</v>
      </c>
      <c r="H52" s="90">
        <v>34</v>
      </c>
      <c r="I52" s="90">
        <v>23</v>
      </c>
      <c r="J52" s="91">
        <v>23</v>
      </c>
      <c r="K52" s="91">
        <v>23</v>
      </c>
      <c r="L52" s="91">
        <v>20</v>
      </c>
      <c r="M52" s="91">
        <v>20</v>
      </c>
      <c r="N52" s="91">
        <v>14</v>
      </c>
      <c r="O52" s="91">
        <v>14</v>
      </c>
      <c r="P52" s="91">
        <v>14</v>
      </c>
      <c r="Q52" s="91">
        <v>22</v>
      </c>
      <c r="R52" s="91">
        <v>22</v>
      </c>
      <c r="S52" s="91">
        <v>22</v>
      </c>
      <c r="T52" s="91">
        <v>22</v>
      </c>
      <c r="U52" s="91">
        <v>41</v>
      </c>
      <c r="V52" s="91">
        <v>41</v>
      </c>
      <c r="W52" s="91">
        <v>41</v>
      </c>
      <c r="X52" s="93">
        <v>41</v>
      </c>
      <c r="Y52" s="87">
        <f t="shared" si="0"/>
        <v>27.869565217391305</v>
      </c>
      <c r="Z52" s="87">
        <f t="shared" si="1"/>
        <v>41</v>
      </c>
      <c r="AA52" s="87">
        <f t="shared" si="2"/>
        <v>14</v>
      </c>
    </row>
    <row r="53" spans="1:27" x14ac:dyDescent="0.25">
      <c r="A53" s="43" t="s">
        <v>51</v>
      </c>
      <c r="B53" s="87">
        <v>22</v>
      </c>
      <c r="C53" s="87">
        <v>22</v>
      </c>
      <c r="D53" s="87">
        <v>22</v>
      </c>
      <c r="E53" s="90">
        <v>22</v>
      </c>
      <c r="F53" s="90">
        <v>22</v>
      </c>
      <c r="G53" s="90">
        <v>22</v>
      </c>
      <c r="H53" s="90">
        <v>30</v>
      </c>
      <c r="I53" s="90">
        <v>30</v>
      </c>
      <c r="J53" s="91">
        <v>30</v>
      </c>
      <c r="K53" s="91">
        <v>30</v>
      </c>
      <c r="L53" s="91">
        <v>26</v>
      </c>
      <c r="M53" s="91">
        <v>26</v>
      </c>
      <c r="N53" s="91">
        <v>26</v>
      </c>
      <c r="O53" s="91">
        <v>22</v>
      </c>
      <c r="P53" s="91">
        <v>20</v>
      </c>
      <c r="Q53" s="91">
        <v>21</v>
      </c>
      <c r="R53" s="91">
        <v>21</v>
      </c>
      <c r="S53" s="91">
        <v>21</v>
      </c>
      <c r="T53" s="91">
        <v>21</v>
      </c>
      <c r="U53" s="91">
        <v>21</v>
      </c>
      <c r="V53" s="91">
        <v>21</v>
      </c>
      <c r="W53" s="91">
        <v>21</v>
      </c>
      <c r="X53" s="93">
        <v>21</v>
      </c>
      <c r="Y53" s="87">
        <f t="shared" si="0"/>
        <v>23.478260869565219</v>
      </c>
      <c r="Z53" s="87">
        <f t="shared" si="1"/>
        <v>30</v>
      </c>
      <c r="AA53" s="87">
        <f t="shared" si="2"/>
        <v>20</v>
      </c>
    </row>
    <row r="54" spans="1:27" x14ac:dyDescent="0.25">
      <c r="A54" s="43" t="s">
        <v>52</v>
      </c>
      <c r="B54" s="87">
        <v>22</v>
      </c>
      <c r="C54" s="87">
        <v>22</v>
      </c>
      <c r="D54" s="87">
        <v>22</v>
      </c>
      <c r="E54" s="90">
        <v>22</v>
      </c>
      <c r="F54" s="90">
        <v>22</v>
      </c>
      <c r="G54" s="90">
        <v>22</v>
      </c>
      <c r="H54" s="90">
        <v>22</v>
      </c>
      <c r="I54" s="90">
        <v>30</v>
      </c>
      <c r="J54" s="91">
        <v>30</v>
      </c>
      <c r="K54" s="91">
        <v>30</v>
      </c>
      <c r="L54" s="91">
        <v>26</v>
      </c>
      <c r="M54" s="91">
        <v>26</v>
      </c>
      <c r="N54" s="91">
        <v>26</v>
      </c>
      <c r="O54" s="91">
        <v>22</v>
      </c>
      <c r="P54" s="91">
        <v>20</v>
      </c>
      <c r="Q54" s="91">
        <v>21</v>
      </c>
      <c r="R54" s="91">
        <v>21</v>
      </c>
      <c r="S54" s="91">
        <v>21</v>
      </c>
      <c r="T54" s="91">
        <v>21</v>
      </c>
      <c r="U54" s="91">
        <v>18</v>
      </c>
      <c r="V54" s="91">
        <v>18</v>
      </c>
      <c r="W54" s="91">
        <v>18</v>
      </c>
      <c r="X54" s="93">
        <v>18</v>
      </c>
      <c r="Y54" s="87">
        <f t="shared" si="0"/>
        <v>22.608695652173914</v>
      </c>
      <c r="Z54" s="87">
        <f t="shared" si="1"/>
        <v>30</v>
      </c>
      <c r="AA54" s="87">
        <f t="shared" si="2"/>
        <v>18</v>
      </c>
    </row>
    <row r="55" spans="1:27" x14ac:dyDescent="0.25">
      <c r="A55" s="43" t="s">
        <v>772</v>
      </c>
      <c r="B55" s="87"/>
      <c r="C55" s="87"/>
      <c r="D55" s="87"/>
      <c r="E55" s="90"/>
      <c r="F55" s="87">
        <v>28</v>
      </c>
      <c r="G55" s="87">
        <v>28</v>
      </c>
      <c r="H55" s="87">
        <v>28</v>
      </c>
      <c r="I55" s="87">
        <v>28</v>
      </c>
      <c r="J55" s="92">
        <v>28</v>
      </c>
      <c r="K55" s="92">
        <v>28</v>
      </c>
      <c r="L55" s="92">
        <v>28</v>
      </c>
      <c r="M55" s="92">
        <v>28</v>
      </c>
      <c r="N55" s="92">
        <v>28</v>
      </c>
      <c r="O55" s="92">
        <v>28</v>
      </c>
      <c r="P55" s="92">
        <v>28</v>
      </c>
      <c r="Q55" s="92">
        <v>28</v>
      </c>
      <c r="R55" s="92">
        <v>28</v>
      </c>
      <c r="S55" s="92">
        <v>28</v>
      </c>
      <c r="T55" s="92">
        <v>28</v>
      </c>
      <c r="U55" s="92">
        <v>28</v>
      </c>
      <c r="V55" s="92">
        <v>28</v>
      </c>
      <c r="W55" s="92">
        <v>28</v>
      </c>
      <c r="X55" s="94">
        <v>28</v>
      </c>
      <c r="Y55" s="87">
        <f t="shared" si="0"/>
        <v>28</v>
      </c>
      <c r="Z55" s="87">
        <f t="shared" si="1"/>
        <v>28</v>
      </c>
      <c r="AA55" s="87">
        <f t="shared" si="2"/>
        <v>28</v>
      </c>
    </row>
    <row r="56" spans="1:27" x14ac:dyDescent="0.25">
      <c r="A56" s="43" t="s">
        <v>53</v>
      </c>
      <c r="B56" s="87">
        <v>26</v>
      </c>
      <c r="C56" s="87">
        <v>26</v>
      </c>
      <c r="D56" s="87">
        <v>28</v>
      </c>
      <c r="E56" s="90">
        <v>34</v>
      </c>
      <c r="F56" s="90">
        <v>40</v>
      </c>
      <c r="G56" s="90">
        <v>40</v>
      </c>
      <c r="H56" s="90">
        <v>28</v>
      </c>
      <c r="I56" s="90">
        <v>20</v>
      </c>
      <c r="J56" s="91">
        <v>20</v>
      </c>
      <c r="K56" s="91">
        <v>20</v>
      </c>
      <c r="L56" s="91">
        <v>21</v>
      </c>
      <c r="M56" s="91">
        <v>21</v>
      </c>
      <c r="N56" s="91">
        <v>16</v>
      </c>
      <c r="O56" s="91">
        <v>16</v>
      </c>
      <c r="P56" s="91">
        <v>14</v>
      </c>
      <c r="Q56" s="91">
        <v>21</v>
      </c>
      <c r="R56" s="91">
        <v>20</v>
      </c>
      <c r="S56" s="91">
        <v>20</v>
      </c>
      <c r="T56" s="91">
        <v>12.5</v>
      </c>
      <c r="U56" s="91">
        <v>10</v>
      </c>
      <c r="V56" s="91">
        <v>13</v>
      </c>
      <c r="W56" s="91">
        <v>13</v>
      </c>
      <c r="X56" s="93">
        <v>13</v>
      </c>
      <c r="Y56" s="87">
        <f t="shared" si="0"/>
        <v>21.413043478260871</v>
      </c>
      <c r="Z56" s="87">
        <f t="shared" si="1"/>
        <v>40</v>
      </c>
      <c r="AA56" s="87">
        <f t="shared" si="2"/>
        <v>10</v>
      </c>
    </row>
    <row r="57" spans="1:27" x14ac:dyDescent="0.25">
      <c r="A57" s="43" t="s">
        <v>54</v>
      </c>
      <c r="B57" s="87">
        <v>17</v>
      </c>
      <c r="C57" s="87">
        <v>17</v>
      </c>
      <c r="D57" s="87">
        <v>21</v>
      </c>
      <c r="E57" s="90">
        <v>40</v>
      </c>
      <c r="F57" s="90">
        <v>40</v>
      </c>
      <c r="G57" s="90">
        <v>40</v>
      </c>
      <c r="H57" s="90">
        <v>40</v>
      </c>
      <c r="I57" s="90">
        <v>40</v>
      </c>
      <c r="J57" s="91"/>
      <c r="K57" s="91"/>
      <c r="L57" s="91"/>
      <c r="M57" s="91"/>
      <c r="N57" s="91"/>
      <c r="O57" s="91"/>
      <c r="P57" s="91">
        <v>16</v>
      </c>
      <c r="Q57" s="91">
        <v>16</v>
      </c>
      <c r="R57" s="91">
        <v>16</v>
      </c>
      <c r="S57" s="91">
        <v>16</v>
      </c>
      <c r="T57" s="91">
        <v>16</v>
      </c>
      <c r="U57" s="91">
        <v>16</v>
      </c>
      <c r="V57" s="91">
        <v>16</v>
      </c>
      <c r="W57" s="91">
        <v>16</v>
      </c>
      <c r="X57" s="93">
        <v>16</v>
      </c>
      <c r="Y57" s="87">
        <f t="shared" si="0"/>
        <v>23.470588235294116</v>
      </c>
      <c r="Z57" s="87">
        <f t="shared" si="1"/>
        <v>40</v>
      </c>
      <c r="AA57" s="87">
        <f t="shared" si="2"/>
        <v>16</v>
      </c>
    </row>
    <row r="58" spans="1:27" x14ac:dyDescent="0.25">
      <c r="A58" s="43" t="s">
        <v>55</v>
      </c>
      <c r="B58" s="87">
        <v>24</v>
      </c>
      <c r="C58" s="87">
        <v>26</v>
      </c>
      <c r="D58" s="87">
        <v>30</v>
      </c>
      <c r="E58" s="90">
        <v>34</v>
      </c>
      <c r="F58" s="90">
        <v>40</v>
      </c>
      <c r="G58" s="90">
        <v>40</v>
      </c>
      <c r="H58" s="90">
        <v>28</v>
      </c>
      <c r="I58" s="90">
        <v>12</v>
      </c>
      <c r="J58" s="91">
        <v>14</v>
      </c>
      <c r="K58" s="91">
        <v>14</v>
      </c>
      <c r="L58" s="91">
        <v>14</v>
      </c>
      <c r="M58" s="91">
        <v>14</v>
      </c>
      <c r="N58" s="91">
        <v>15</v>
      </c>
      <c r="O58" s="91">
        <v>10</v>
      </c>
      <c r="P58" s="91">
        <v>10</v>
      </c>
      <c r="Q58" s="91">
        <v>15</v>
      </c>
      <c r="R58" s="91">
        <v>12</v>
      </c>
      <c r="S58" s="91">
        <v>12</v>
      </c>
      <c r="T58" s="91">
        <v>10.5</v>
      </c>
      <c r="U58" s="91">
        <v>10.5</v>
      </c>
      <c r="V58" s="91">
        <v>12</v>
      </c>
      <c r="W58" s="91">
        <v>12</v>
      </c>
      <c r="X58" s="93">
        <v>12</v>
      </c>
      <c r="Y58" s="87">
        <f t="shared" si="0"/>
        <v>18.304347826086957</v>
      </c>
      <c r="Z58" s="87">
        <f t="shared" si="1"/>
        <v>40</v>
      </c>
      <c r="AA58" s="87">
        <f t="shared" si="2"/>
        <v>10</v>
      </c>
    </row>
    <row r="59" spans="1:27" x14ac:dyDescent="0.25">
      <c r="A59" s="43" t="s">
        <v>56</v>
      </c>
      <c r="B59" s="87"/>
      <c r="C59" s="87"/>
      <c r="D59" s="87"/>
      <c r="E59" s="90"/>
      <c r="F59" s="90"/>
      <c r="G59" s="90"/>
      <c r="H59" s="90"/>
      <c r="I59" s="90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3">
        <v>0</v>
      </c>
      <c r="Y59" s="87">
        <f t="shared" si="0"/>
        <v>0</v>
      </c>
      <c r="Z59" s="87">
        <f t="shared" si="1"/>
        <v>0</v>
      </c>
      <c r="AA59" s="87">
        <f t="shared" si="2"/>
        <v>0</v>
      </c>
    </row>
    <row r="60" spans="1:27" x14ac:dyDescent="0.25">
      <c r="A60" s="43" t="s">
        <v>1005</v>
      </c>
      <c r="B60" s="87"/>
      <c r="C60" s="87"/>
      <c r="D60" s="87"/>
      <c r="E60" s="90"/>
      <c r="F60" s="90"/>
      <c r="G60" s="90"/>
      <c r="H60" s="90"/>
      <c r="I60" s="90"/>
      <c r="J60" s="91">
        <v>0</v>
      </c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3"/>
      <c r="Y60" s="87">
        <f t="shared" si="0"/>
        <v>0</v>
      </c>
      <c r="Z60" s="87">
        <f t="shared" si="1"/>
        <v>0</v>
      </c>
      <c r="AA60" s="87">
        <f t="shared" si="2"/>
        <v>0</v>
      </c>
    </row>
    <row r="61" spans="1:27" x14ac:dyDescent="0.25">
      <c r="A61" s="43" t="s">
        <v>803</v>
      </c>
      <c r="B61" s="87">
        <v>40</v>
      </c>
      <c r="C61" s="87">
        <v>40</v>
      </c>
      <c r="D61" s="87">
        <v>36.5</v>
      </c>
      <c r="E61" s="90">
        <v>36.5</v>
      </c>
      <c r="F61" s="90">
        <v>24</v>
      </c>
      <c r="G61" s="90">
        <v>24</v>
      </c>
      <c r="H61" s="90">
        <v>24</v>
      </c>
      <c r="I61" s="90">
        <v>24</v>
      </c>
      <c r="J61" s="91">
        <v>20</v>
      </c>
      <c r="K61" s="91">
        <v>18</v>
      </c>
      <c r="L61" s="91">
        <v>16</v>
      </c>
      <c r="M61" s="91">
        <v>16</v>
      </c>
      <c r="N61" s="91">
        <v>15</v>
      </c>
      <c r="O61" s="91">
        <v>15</v>
      </c>
      <c r="P61" s="91">
        <v>19</v>
      </c>
      <c r="Q61" s="91">
        <v>19</v>
      </c>
      <c r="R61" s="91">
        <v>20</v>
      </c>
      <c r="S61" s="91">
        <v>21</v>
      </c>
      <c r="T61" s="91">
        <v>20</v>
      </c>
      <c r="U61" s="91">
        <v>20</v>
      </c>
      <c r="V61" s="91">
        <v>20</v>
      </c>
      <c r="W61" s="91">
        <v>16</v>
      </c>
      <c r="X61" s="93">
        <v>16</v>
      </c>
      <c r="Y61" s="87">
        <f t="shared" si="0"/>
        <v>22.608695652173914</v>
      </c>
      <c r="Z61" s="87">
        <f t="shared" si="1"/>
        <v>40</v>
      </c>
      <c r="AA61" s="87">
        <f t="shared" si="2"/>
        <v>15</v>
      </c>
    </row>
    <row r="62" spans="1:27" x14ac:dyDescent="0.25">
      <c r="A62" s="43" t="s">
        <v>57</v>
      </c>
      <c r="B62" s="87">
        <v>35</v>
      </c>
      <c r="C62" s="87">
        <v>30</v>
      </c>
      <c r="D62" s="87">
        <v>30</v>
      </c>
      <c r="E62" s="90">
        <v>33</v>
      </c>
      <c r="F62" s="90">
        <v>30</v>
      </c>
      <c r="G62" s="90">
        <v>30</v>
      </c>
      <c r="H62" s="90">
        <v>30</v>
      </c>
      <c r="I62" s="90">
        <v>23</v>
      </c>
      <c r="J62" s="91">
        <v>23</v>
      </c>
      <c r="K62" s="91">
        <v>23</v>
      </c>
      <c r="L62" s="91">
        <v>24</v>
      </c>
      <c r="M62" s="91">
        <v>24</v>
      </c>
      <c r="N62" s="91">
        <v>24</v>
      </c>
      <c r="O62" s="91">
        <v>24</v>
      </c>
      <c r="P62" s="91">
        <v>30</v>
      </c>
      <c r="Q62" s="91">
        <v>30</v>
      </c>
      <c r="R62" s="91">
        <v>30</v>
      </c>
      <c r="S62" s="91">
        <v>34</v>
      </c>
      <c r="T62" s="91">
        <v>34</v>
      </c>
      <c r="U62" s="91">
        <v>34</v>
      </c>
      <c r="V62" s="91">
        <v>32</v>
      </c>
      <c r="W62" s="91">
        <v>32</v>
      </c>
      <c r="X62" s="93">
        <v>32</v>
      </c>
      <c r="Y62" s="87">
        <f t="shared" si="0"/>
        <v>29.173913043478262</v>
      </c>
      <c r="Z62" s="87">
        <f t="shared" si="1"/>
        <v>35</v>
      </c>
      <c r="AA62" s="87">
        <f t="shared" si="2"/>
        <v>23</v>
      </c>
    </row>
    <row r="63" spans="1:27" x14ac:dyDescent="0.25">
      <c r="A63" s="43" t="s">
        <v>46</v>
      </c>
      <c r="B63" s="87">
        <v>36</v>
      </c>
      <c r="C63" s="87">
        <v>32</v>
      </c>
      <c r="D63" s="87">
        <v>27</v>
      </c>
      <c r="E63" s="90">
        <v>29</v>
      </c>
      <c r="F63" s="90">
        <v>38</v>
      </c>
      <c r="G63" s="90">
        <v>37</v>
      </c>
      <c r="H63" s="90">
        <v>30</v>
      </c>
      <c r="I63" s="90">
        <v>36</v>
      </c>
      <c r="J63" s="91">
        <v>42</v>
      </c>
      <c r="K63" s="91">
        <v>42</v>
      </c>
      <c r="L63" s="91">
        <v>30</v>
      </c>
      <c r="M63" s="91">
        <v>22</v>
      </c>
      <c r="N63" s="91">
        <v>24</v>
      </c>
      <c r="O63" s="91">
        <v>31</v>
      </c>
      <c r="P63" s="91">
        <v>33</v>
      </c>
      <c r="Q63" s="91">
        <v>31</v>
      </c>
      <c r="R63" s="91">
        <v>31</v>
      </c>
      <c r="S63" s="91">
        <v>33</v>
      </c>
      <c r="T63" s="91">
        <v>32</v>
      </c>
      <c r="U63" s="91">
        <v>26</v>
      </c>
      <c r="V63" s="91">
        <v>17</v>
      </c>
      <c r="W63" s="91">
        <v>16</v>
      </c>
      <c r="X63" s="93">
        <v>14</v>
      </c>
      <c r="Y63" s="87">
        <f t="shared" si="0"/>
        <v>29.956521739130434</v>
      </c>
      <c r="Z63" s="87">
        <f t="shared" si="1"/>
        <v>42</v>
      </c>
      <c r="AA63" s="87">
        <f t="shared" si="2"/>
        <v>14</v>
      </c>
    </row>
    <row r="64" spans="1:27" x14ac:dyDescent="0.25">
      <c r="A64" s="43" t="s">
        <v>45</v>
      </c>
      <c r="B64" s="87">
        <v>34</v>
      </c>
      <c r="C64" s="87">
        <v>38</v>
      </c>
      <c r="D64" s="87">
        <v>36</v>
      </c>
      <c r="E64" s="90">
        <v>37</v>
      </c>
      <c r="F64" s="90">
        <v>37</v>
      </c>
      <c r="G64" s="90">
        <v>37</v>
      </c>
      <c r="H64" s="90">
        <v>37</v>
      </c>
      <c r="I64" s="90">
        <v>43</v>
      </c>
      <c r="J64" s="91">
        <v>41</v>
      </c>
      <c r="K64" s="91">
        <v>41</v>
      </c>
      <c r="L64" s="91">
        <v>41</v>
      </c>
      <c r="M64" s="91">
        <v>41</v>
      </c>
      <c r="N64" s="91">
        <v>37</v>
      </c>
      <c r="O64" s="91">
        <v>27</v>
      </c>
      <c r="P64" s="91">
        <v>25</v>
      </c>
      <c r="Q64" s="91">
        <v>18</v>
      </c>
      <c r="R64" s="91">
        <v>18</v>
      </c>
      <c r="S64" s="91">
        <v>18</v>
      </c>
      <c r="T64" s="91">
        <v>15</v>
      </c>
      <c r="U64" s="91">
        <v>15</v>
      </c>
      <c r="V64" s="91">
        <v>15</v>
      </c>
      <c r="W64" s="91">
        <v>15</v>
      </c>
      <c r="X64" s="93">
        <v>15</v>
      </c>
      <c r="Y64" s="87">
        <f t="shared" si="0"/>
        <v>29.608695652173914</v>
      </c>
      <c r="Z64" s="87">
        <f t="shared" si="1"/>
        <v>43</v>
      </c>
      <c r="AA64" s="87">
        <f t="shared" si="2"/>
        <v>15</v>
      </c>
    </row>
    <row r="65" spans="1:27" x14ac:dyDescent="0.25">
      <c r="A65" s="43" t="s">
        <v>44</v>
      </c>
      <c r="B65" s="87">
        <v>42</v>
      </c>
      <c r="C65" s="87">
        <v>38</v>
      </c>
      <c r="D65" s="87">
        <v>36</v>
      </c>
      <c r="E65" s="90">
        <v>37</v>
      </c>
      <c r="F65" s="90">
        <v>37</v>
      </c>
      <c r="G65" s="90">
        <v>37</v>
      </c>
      <c r="H65" s="90">
        <v>30</v>
      </c>
      <c r="I65" s="90">
        <v>30</v>
      </c>
      <c r="J65" s="91">
        <v>25</v>
      </c>
      <c r="K65" s="91">
        <v>25</v>
      </c>
      <c r="L65" s="91">
        <v>20</v>
      </c>
      <c r="M65" s="91">
        <v>16</v>
      </c>
      <c r="N65" s="91">
        <v>18</v>
      </c>
      <c r="O65" s="91">
        <v>17</v>
      </c>
      <c r="P65" s="91">
        <v>14</v>
      </c>
      <c r="Q65" s="91">
        <v>14</v>
      </c>
      <c r="R65" s="91">
        <v>14</v>
      </c>
      <c r="S65" s="91">
        <v>14</v>
      </c>
      <c r="T65" s="91">
        <v>13</v>
      </c>
      <c r="U65" s="91">
        <v>13</v>
      </c>
      <c r="V65" s="91">
        <v>13</v>
      </c>
      <c r="W65" s="91">
        <v>13</v>
      </c>
      <c r="X65" s="93">
        <v>13</v>
      </c>
      <c r="Y65" s="87">
        <f t="shared" si="0"/>
        <v>23</v>
      </c>
      <c r="Z65" s="87">
        <f t="shared" si="1"/>
        <v>42</v>
      </c>
      <c r="AA65" s="87">
        <f t="shared" si="2"/>
        <v>13</v>
      </c>
    </row>
    <row r="66" spans="1:27" x14ac:dyDescent="0.25">
      <c r="A66" s="43" t="s">
        <v>43</v>
      </c>
      <c r="B66" s="87">
        <v>42</v>
      </c>
      <c r="C66" s="87">
        <v>35</v>
      </c>
      <c r="D66" s="87">
        <v>38</v>
      </c>
      <c r="E66" s="90">
        <v>38</v>
      </c>
      <c r="F66" s="90">
        <v>38</v>
      </c>
      <c r="G66" s="90">
        <v>25</v>
      </c>
      <c r="H66" s="90">
        <v>20</v>
      </c>
      <c r="I66" s="90">
        <v>19</v>
      </c>
      <c r="J66" s="91">
        <v>21</v>
      </c>
      <c r="K66" s="91">
        <v>20</v>
      </c>
      <c r="L66" s="91">
        <v>22</v>
      </c>
      <c r="M66" s="91">
        <v>22</v>
      </c>
      <c r="N66" s="91">
        <v>24</v>
      </c>
      <c r="O66" s="91">
        <v>28</v>
      </c>
      <c r="P66" s="91">
        <v>28</v>
      </c>
      <c r="Q66" s="91">
        <v>26</v>
      </c>
      <c r="R66" s="91">
        <v>24</v>
      </c>
      <c r="S66" s="91">
        <v>26</v>
      </c>
      <c r="T66" s="91">
        <v>25</v>
      </c>
      <c r="U66" s="91">
        <v>25</v>
      </c>
      <c r="V66" s="91">
        <v>25</v>
      </c>
      <c r="W66" s="91">
        <v>22</v>
      </c>
      <c r="X66" s="93">
        <v>20</v>
      </c>
      <c r="Y66" s="87">
        <f t="shared" si="0"/>
        <v>26.652173913043477</v>
      </c>
      <c r="Z66" s="87">
        <f t="shared" si="1"/>
        <v>42</v>
      </c>
      <c r="AA66" s="87">
        <f t="shared" si="2"/>
        <v>19</v>
      </c>
    </row>
    <row r="67" spans="1:27" x14ac:dyDescent="0.25">
      <c r="A67" s="43" t="s">
        <v>47</v>
      </c>
      <c r="B67" s="87">
        <v>18</v>
      </c>
      <c r="C67" s="87">
        <v>18</v>
      </c>
      <c r="D67" s="87">
        <v>18</v>
      </c>
      <c r="E67" s="90">
        <v>18</v>
      </c>
      <c r="F67" s="90">
        <v>18</v>
      </c>
      <c r="G67" s="90">
        <v>18</v>
      </c>
      <c r="H67" s="90">
        <v>18</v>
      </c>
      <c r="I67" s="90">
        <v>18</v>
      </c>
      <c r="J67" s="91">
        <v>18</v>
      </c>
      <c r="K67" s="91">
        <v>18</v>
      </c>
      <c r="L67" s="91">
        <v>18</v>
      </c>
      <c r="M67" s="91">
        <v>18</v>
      </c>
      <c r="N67" s="91">
        <v>18</v>
      </c>
      <c r="O67" s="91">
        <v>18</v>
      </c>
      <c r="P67" s="91">
        <v>18</v>
      </c>
      <c r="Q67" s="91">
        <v>18</v>
      </c>
      <c r="R67" s="91">
        <v>18</v>
      </c>
      <c r="S67" s="91">
        <v>18</v>
      </c>
      <c r="T67" s="91">
        <v>18</v>
      </c>
      <c r="U67" s="91">
        <v>18</v>
      </c>
      <c r="V67" s="91">
        <v>18</v>
      </c>
      <c r="W67" s="91">
        <v>18</v>
      </c>
      <c r="X67" s="93">
        <v>18</v>
      </c>
      <c r="Y67" s="87">
        <f t="shared" ref="Y67:Y68" si="3">AVERAGE(B67:X67)</f>
        <v>18</v>
      </c>
      <c r="Z67" s="87">
        <f t="shared" ref="Z67:Z68" si="4">MAX(B67:X67)</f>
        <v>18</v>
      </c>
      <c r="AA67" s="87">
        <f t="shared" ref="AA67:AA68" si="5">MIN(B67:X67)</f>
        <v>18</v>
      </c>
    </row>
    <row r="68" spans="1:27" x14ac:dyDescent="0.25">
      <c r="A68" s="43" t="s">
        <v>59</v>
      </c>
      <c r="B68" s="87">
        <v>11</v>
      </c>
      <c r="C68" s="87">
        <v>11</v>
      </c>
      <c r="D68" s="87">
        <v>11</v>
      </c>
      <c r="E68" s="90">
        <v>11</v>
      </c>
      <c r="F68" s="90">
        <v>11</v>
      </c>
      <c r="G68" s="90">
        <v>11</v>
      </c>
      <c r="H68" s="90">
        <v>11</v>
      </c>
      <c r="I68" s="90">
        <v>11</v>
      </c>
      <c r="J68" s="91">
        <v>11</v>
      </c>
      <c r="K68" s="91">
        <v>11</v>
      </c>
      <c r="L68" s="91">
        <v>11</v>
      </c>
      <c r="M68" s="91">
        <v>11</v>
      </c>
      <c r="N68" s="91">
        <v>11</v>
      </c>
      <c r="O68" s="91">
        <v>11</v>
      </c>
      <c r="P68" s="91">
        <v>11</v>
      </c>
      <c r="Q68" s="91">
        <v>11</v>
      </c>
      <c r="R68" s="91">
        <v>11</v>
      </c>
      <c r="S68" s="91">
        <v>10</v>
      </c>
      <c r="T68" s="91">
        <v>10</v>
      </c>
      <c r="U68" s="91">
        <v>10</v>
      </c>
      <c r="V68" s="91">
        <v>8</v>
      </c>
      <c r="W68" s="91">
        <v>8</v>
      </c>
      <c r="X68" s="93">
        <v>8</v>
      </c>
      <c r="Y68" s="87">
        <f t="shared" si="3"/>
        <v>10.478260869565217</v>
      </c>
      <c r="Z68" s="87">
        <f t="shared" si="4"/>
        <v>11</v>
      </c>
      <c r="AA68" s="87">
        <f t="shared" si="5"/>
        <v>8</v>
      </c>
    </row>
    <row r="69" spans="1:27" x14ac:dyDescent="0.2">
      <c r="C69" s="88"/>
      <c r="G69" s="88"/>
      <c r="Y69" s="88"/>
      <c r="Z69" s="89"/>
    </row>
  </sheetData>
  <conditionalFormatting sqref="X2:X68">
    <cfRule type="cellIs" dxfId="0" priority="1" operator="equal">
      <formula>0</formula>
    </cfRule>
  </conditionalFormatting>
  <pageMargins left="0.7" right="0.7" top="0.75" bottom="0.75" header="0.3" footer="0.3"/>
  <pageSetup scale="52" orientation="portrait" horizontalDpi="0" verticalDpi="0"/>
  <legacy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Raw Cost</vt:lpstr>
      <vt:lpstr>Master Item List</vt:lpstr>
      <vt:lpstr>Combo Pricing</vt:lpstr>
      <vt:lpstr>Packaging Cost</vt:lpstr>
      <vt:lpstr>Labor Cost</vt:lpstr>
      <vt:lpstr>SENN CURRENT TALLY</vt:lpstr>
      <vt:lpstr>SENN PREVIOUS TALLY</vt:lpstr>
      <vt:lpstr>SENN PRICE SHEET </vt:lpstr>
      <vt:lpstr>TAYLORS MARK UP</vt:lpstr>
      <vt:lpstr>TAYLORS PRICE SHEET</vt:lpstr>
      <vt:lpstr>LEO'S</vt:lpstr>
      <vt:lpstr>LEO'S PRODUCE PRICE SHEET</vt:lpstr>
      <vt:lpstr>HONEYCUTT</vt:lpstr>
      <vt:lpstr>L&amp;N</vt:lpstr>
      <vt:lpstr>PRICE TRACKER</vt:lpstr>
      <vt:lpstr>'Master Item List'!_FilterDatabase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Southern Produce Inc.</dc:creator>
  <cp:lastModifiedBy>Luis Hernandez</cp:lastModifiedBy>
  <cp:lastPrinted>2024-06-14T11:12:10Z</cp:lastPrinted>
  <dcterms:created xsi:type="dcterms:W3CDTF">2020-07-21T14:42:18Z</dcterms:created>
  <dcterms:modified xsi:type="dcterms:W3CDTF">2025-05-20T17:50:15Z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2020-07-21T15:43:05Z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96e129c6-eb4f-485b-8358-022ee047ea19</vt:lpwstr>
  </property>
  <property fmtid="{D5CDD505-2E9C-101B-9397-08002B2CF9AE}" pid="8" name="MSIP_Label_f42aa342-8706-4288-bd11-ebb85995028c_ContentBits">
    <vt:lpwstr>0</vt:lpwstr>
  </property>
</Properties>
</file>