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si-my.sharepoint.com/personal/matteo_cadoni_supsi_ch/Documents/A.A. 2022-2023/Corsi/SA/Economia Aziendale 1/"/>
    </mc:Choice>
  </mc:AlternateContent>
  <xr:revisionPtr revIDLastSave="166" documentId="8_{712E2C71-A5BE-423B-AD78-EB65D2CBD370}" xr6:coauthVersionLast="47" xr6:coauthVersionMax="47" xr10:uidLastSave="{54A07782-71B5-42A1-B3CE-9AD37058D4A5}"/>
  <bookViews>
    <workbookView xWindow="11955" yWindow="4575" windowWidth="28800" windowHeight="15435" activeTab="1" xr2:uid="{E8CC8A11-C1B5-4D0D-ABCD-FFCB31E4411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E29" i="2"/>
  <c r="E28" i="2"/>
  <c r="F28" i="2" s="1"/>
  <c r="E27" i="2"/>
  <c r="E26" i="2"/>
  <c r="F26" i="2" s="1"/>
  <c r="F29" i="2"/>
  <c r="E25" i="2"/>
  <c r="F25" i="2"/>
  <c r="F31" i="2"/>
  <c r="F27" i="2"/>
  <c r="C26" i="2"/>
  <c r="C27" i="2"/>
  <c r="D27" i="2" s="1"/>
  <c r="C28" i="2"/>
  <c r="C29" i="2"/>
  <c r="C25" i="2"/>
  <c r="B26" i="2"/>
  <c r="B27" i="2"/>
  <c r="B28" i="2"/>
  <c r="B29" i="2"/>
  <c r="B25" i="2"/>
  <c r="D28" i="2"/>
  <c r="B22" i="2"/>
  <c r="B15" i="2"/>
  <c r="D13" i="2"/>
  <c r="L22" i="1"/>
  <c r="G9" i="1"/>
  <c r="F9" i="1"/>
  <c r="B109" i="1"/>
  <c r="B108" i="1"/>
  <c r="B111" i="1" s="1"/>
  <c r="B106" i="1"/>
  <c r="B113" i="1" s="1"/>
  <c r="D104" i="1"/>
  <c r="B104" i="1"/>
  <c r="D103" i="1"/>
  <c r="B103" i="1"/>
  <c r="G11" i="1"/>
  <c r="I11" i="1" s="1"/>
  <c r="D105" i="1" s="1"/>
  <c r="D106" i="1" s="1"/>
  <c r="B93" i="1"/>
  <c r="B92" i="1"/>
  <c r="D98" i="1"/>
  <c r="B97" i="1"/>
  <c r="B96" i="1"/>
  <c r="B98" i="1" s="1"/>
  <c r="D94" i="1"/>
  <c r="B94" i="1"/>
  <c r="D93" i="1"/>
  <c r="D92" i="1"/>
  <c r="B81" i="1"/>
  <c r="B86" i="1"/>
  <c r="D87" i="1"/>
  <c r="B85" i="1"/>
  <c r="B87" i="1" s="1"/>
  <c r="D83" i="1"/>
  <c r="B83" i="1"/>
  <c r="D82" i="1"/>
  <c r="B82" i="1"/>
  <c r="D81" i="1"/>
  <c r="D71" i="1"/>
  <c r="D72" i="1" s="1"/>
  <c r="B70" i="1"/>
  <c r="B72" i="1" s="1"/>
  <c r="D76" i="1"/>
  <c r="B75" i="1"/>
  <c r="B74" i="1"/>
  <c r="B76" i="1" s="1"/>
  <c r="B71" i="1"/>
  <c r="D70" i="1"/>
  <c r="B64" i="1"/>
  <c r="B63" i="1"/>
  <c r="D65" i="1"/>
  <c r="B60" i="1"/>
  <c r="B61" i="1" s="1"/>
  <c r="D59" i="1"/>
  <c r="D61" i="1" s="1"/>
  <c r="B59" i="1"/>
  <c r="B48" i="1"/>
  <c r="D54" i="1"/>
  <c r="B54" i="1"/>
  <c r="B49" i="1"/>
  <c r="D48" i="1"/>
  <c r="D50" i="1" s="1"/>
  <c r="D56" i="1" s="1"/>
  <c r="B50" i="1"/>
  <c r="B56" i="1" s="1"/>
  <c r="D43" i="1"/>
  <c r="B43" i="1"/>
  <c r="B38" i="1"/>
  <c r="D37" i="1"/>
  <c r="D39" i="1" s="1"/>
  <c r="B37" i="1"/>
  <c r="B39" i="1" s="1"/>
  <c r="B45" i="1" s="1"/>
  <c r="B26" i="1"/>
  <c r="B28" i="1" s="1"/>
  <c r="B34" i="1" s="1"/>
  <c r="D26" i="1"/>
  <c r="D28" i="1" s="1"/>
  <c r="D32" i="1"/>
  <c r="B32" i="1"/>
  <c r="B27" i="1"/>
  <c r="B16" i="1"/>
  <c r="B15" i="1"/>
  <c r="B17" i="1" s="1"/>
  <c r="B23" i="1" s="1"/>
  <c r="D21" i="1"/>
  <c r="B21" i="1"/>
  <c r="D17" i="1"/>
  <c r="D10" i="1"/>
  <c r="B10" i="1"/>
  <c r="D6" i="1"/>
  <c r="D12" i="1" s="1"/>
  <c r="F32" i="2" l="1"/>
  <c r="D29" i="2"/>
  <c r="D26" i="2"/>
  <c r="D25" i="2"/>
  <c r="G12" i="1"/>
  <c r="D110" i="1" s="1"/>
  <c r="D111" i="1" s="1"/>
  <c r="D113" i="1"/>
  <c r="B78" i="1"/>
  <c r="B65" i="1"/>
  <c r="D100" i="1"/>
  <c r="D45" i="1"/>
  <c r="D23" i="1"/>
  <c r="D89" i="1"/>
  <c r="B100" i="1"/>
  <c r="B89" i="1"/>
  <c r="D78" i="1"/>
  <c r="B67" i="1"/>
  <c r="D67" i="1"/>
  <c r="D34" i="1"/>
  <c r="B6" i="1"/>
  <c r="B12" i="1" s="1"/>
</calcChain>
</file>

<file path=xl/sharedStrings.xml><?xml version="1.0" encoding="utf-8"?>
<sst xmlns="http://schemas.openxmlformats.org/spreadsheetml/2006/main" count="216" uniqueCount="72">
  <si>
    <t>Attivo</t>
  </si>
  <si>
    <t>Passivo</t>
  </si>
  <si>
    <t>Banca</t>
  </si>
  <si>
    <t>Debitori</t>
  </si>
  <si>
    <t>Sistanza circolante</t>
  </si>
  <si>
    <t>Computer</t>
  </si>
  <si>
    <t>Mobili</t>
  </si>
  <si>
    <t>Sostanza Fissa</t>
  </si>
  <si>
    <t>Creditori</t>
  </si>
  <si>
    <t>Prestito</t>
  </si>
  <si>
    <t>Capitale dei terzi</t>
  </si>
  <si>
    <t>Capitale di partecipazione</t>
  </si>
  <si>
    <t>Utile riportato</t>
  </si>
  <si>
    <t>Capitale proprio</t>
  </si>
  <si>
    <t>Totale attivo</t>
  </si>
  <si>
    <t>Totale Passivo</t>
  </si>
  <si>
    <t>Ricavi</t>
  </si>
  <si>
    <t>Costi</t>
  </si>
  <si>
    <t>Utile Lordo</t>
  </si>
  <si>
    <t>Utile Netto</t>
  </si>
  <si>
    <t>Imposte</t>
  </si>
  <si>
    <t>Accantonamento</t>
  </si>
  <si>
    <t>Utile Annuo</t>
  </si>
  <si>
    <t>Totale</t>
  </si>
  <si>
    <t>– Fatture per servizi di consulenza CHF 183’000 (di cui 153’000
incassate).</t>
  </si>
  <si>
    <t>Spese operative CHF 20’000 (di cui 15’000 pagate).</t>
  </si>
  <si>
    <t>Salari e oneri sociali CHF 100’000 (pagati al 100%)</t>
  </si>
  <si>
    <t>Ammortamento della sostanza fissa in 5 anni</t>
  </si>
  <si>
    <t>Rimborso del prestito dei soci nel corso dell’anno</t>
  </si>
  <si>
    <t>– Acquisto di mobili per CHF 5’000 (a fine anno).</t>
  </si>
  <si>
    <t>Incasso di tutte le fatture “aperte ” all’inizio dell’anno.</t>
  </si>
  <si>
    <t>Accantonamento per imposte pari al 25% dell’utile prima delle imposte.</t>
  </si>
  <si>
    <t>Rendiconto Finanziario</t>
  </si>
  <si>
    <t>Utile netto</t>
  </si>
  <si>
    <t>Ammortamenti</t>
  </si>
  <si>
    <t>Accantonamenti</t>
  </si>
  <si>
    <t>Incremento Debitori</t>
  </si>
  <si>
    <t>Incremento creditori</t>
  </si>
  <si>
    <t>Cashflow operativo</t>
  </si>
  <si>
    <t>Cashflow da finanziamenti</t>
  </si>
  <si>
    <t>Cash flow da investimenti</t>
  </si>
  <si>
    <t>P1</t>
  </si>
  <si>
    <t>P2</t>
  </si>
  <si>
    <t>durata</t>
  </si>
  <si>
    <t>costi fissi</t>
  </si>
  <si>
    <t>costi variabili</t>
  </si>
  <si>
    <t>prezzo di vendita</t>
  </si>
  <si>
    <t>vendite ogni anno</t>
  </si>
  <si>
    <t>prezzo d'acquisto</t>
  </si>
  <si>
    <t>valori</t>
  </si>
  <si>
    <t>BE</t>
  </si>
  <si>
    <t>6,5*x-2*x-250000=0</t>
  </si>
  <si>
    <t>4,5*x=250000</t>
  </si>
  <si>
    <t>6,5*x-[2*x+50000+-1000000/5]</t>
  </si>
  <si>
    <t>7,5*x-[1*x+75000+-1500000/5]</t>
  </si>
  <si>
    <t xml:space="preserve">        x = 62’500 pezzi per anno</t>
  </si>
  <si>
    <t>x=</t>
  </si>
  <si>
    <t xml:space="preserve"> 6.5x – (2x + 50’000 + 1’000’000/5) = 7.5x – (1x + 75’000 +   1’500’000/5)</t>
  </si>
  <si>
    <t>payback</t>
  </si>
  <si>
    <t>NPV</t>
  </si>
  <si>
    <t>entrate</t>
  </si>
  <si>
    <t>e-u</t>
  </si>
  <si>
    <t>tasso di sconto</t>
  </si>
  <si>
    <t>valore attuale</t>
  </si>
  <si>
    <t>anno1</t>
  </si>
  <si>
    <t>anno2</t>
  </si>
  <si>
    <t>anno3</t>
  </si>
  <si>
    <t>anno4</t>
  </si>
  <si>
    <t>anno5</t>
  </si>
  <si>
    <t>uscite</t>
  </si>
  <si>
    <t>investimento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</si>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</sst>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4" fontId="0" fillId="0" borderId="0" xfId="0" applyNumberFormat="1"/>
    <xf numFmtId="0" fontId="1" fillId="0" borderId="1" xfId="0" applyFont="1" applyBorder="1"/>
    <xf numFmtId="0" fontId="0" fillId="0" borderId="1" xfId="0" applyBorder="1"/>
    <xf numFmtId="44" fontId="0" fillId="0" borderId="1" xfId="0" applyNumberFormat="1" applyBorder="1"/>
    <xf numFmtId="0" fontId="0" fillId="0" borderId="0" xfId="0" applyAlignment="1">
      <alignment wrapText="1"/>
    </xf>
    <xf numFmtId="0" fontId="0" fillId="2" borderId="1" xfId="0" applyFill="1" applyBorder="1"/>
    <xf numFmtId="44" fontId="0" fillId="2" borderId="1" xfId="0" applyNumberFormat="1" applyFill="1" applyBorder="1"/>
    <xf numFmtId="0" fontId="0" fillId="0" borderId="2" xfId="0" applyBorder="1"/>
    <xf numFmtId="4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03D-192B-4714-8935-164B014BFAB2}">
  <dimension ref="A3:L113"/>
  <sheetViews>
    <sheetView topLeftCell="A7" workbookViewId="0">
      <selection activeCell="L32" sqref="L32"/>
    </sheetView>
  </sheetViews>
  <sheetFormatPr defaultRowHeight="15" x14ac:dyDescent="0.25"/>
  <cols>
    <col min="1" max="1" width="17.5703125" bestFit="1" customWidth="1"/>
    <col min="2" max="2" width="21.140625" customWidth="1"/>
    <col min="3" max="3" width="24.42578125" bestFit="1" customWidth="1"/>
    <col min="4" max="4" width="17.5703125" customWidth="1"/>
    <col min="6" max="6" width="18.140625" customWidth="1"/>
    <col min="7" max="7" width="15.7109375" customWidth="1"/>
    <col min="9" max="9" width="12" bestFit="1" customWidth="1"/>
    <col min="11" max="11" width="24.85546875" bestFit="1" customWidth="1"/>
    <col min="12" max="12" width="12" bestFit="1" customWidth="1"/>
  </cols>
  <sheetData>
    <row r="3" spans="1:12" x14ac:dyDescent="0.25">
      <c r="A3" s="3" t="s">
        <v>0</v>
      </c>
      <c r="B3" s="3"/>
      <c r="C3" s="3" t="s">
        <v>1</v>
      </c>
      <c r="D3" s="3"/>
      <c r="E3" s="1"/>
      <c r="F3" t="s">
        <v>16</v>
      </c>
      <c r="G3" t="s">
        <v>17</v>
      </c>
    </row>
    <row r="4" spans="1:12" x14ac:dyDescent="0.25">
      <c r="A4" s="4" t="s">
        <v>2</v>
      </c>
      <c r="B4" s="5">
        <v>22000</v>
      </c>
      <c r="C4" s="4" t="s">
        <v>8</v>
      </c>
      <c r="D4" s="5">
        <v>0</v>
      </c>
      <c r="F4" s="2">
        <v>183000</v>
      </c>
      <c r="G4" s="2">
        <v>20000</v>
      </c>
    </row>
    <row r="5" spans="1:12" x14ac:dyDescent="0.25">
      <c r="A5" s="4" t="s">
        <v>3</v>
      </c>
      <c r="B5" s="5">
        <v>5000</v>
      </c>
      <c r="C5" s="4" t="s">
        <v>9</v>
      </c>
      <c r="D5" s="5">
        <v>10000</v>
      </c>
      <c r="G5" s="2">
        <v>100000</v>
      </c>
    </row>
    <row r="6" spans="1:12" x14ac:dyDescent="0.25">
      <c r="A6" s="3" t="s">
        <v>4</v>
      </c>
      <c r="B6" s="5">
        <f>SUM(B4:B5)</f>
        <v>27000</v>
      </c>
      <c r="C6" s="3" t="s">
        <v>10</v>
      </c>
      <c r="D6" s="5">
        <f>SUM(D4:D5)</f>
        <v>10000</v>
      </c>
      <c r="G6" s="2">
        <v>2000</v>
      </c>
    </row>
    <row r="7" spans="1:12" x14ac:dyDescent="0.25">
      <c r="A7" s="4"/>
      <c r="B7" s="5"/>
      <c r="C7" s="4"/>
      <c r="D7" s="4"/>
      <c r="G7" s="2">
        <v>1000</v>
      </c>
    </row>
    <row r="8" spans="1:12" x14ac:dyDescent="0.25">
      <c r="A8" s="4" t="s">
        <v>5</v>
      </c>
      <c r="B8" s="5">
        <v>10000</v>
      </c>
      <c r="C8" s="4" t="s">
        <v>11</v>
      </c>
      <c r="D8" s="5">
        <v>20000</v>
      </c>
      <c r="G8" s="2"/>
    </row>
    <row r="9" spans="1:12" x14ac:dyDescent="0.25">
      <c r="A9" s="4" t="s">
        <v>6</v>
      </c>
      <c r="B9" s="5">
        <v>5000</v>
      </c>
      <c r="C9" s="4" t="s">
        <v>12</v>
      </c>
      <c r="D9" s="5">
        <v>12000</v>
      </c>
      <c r="E9" t="s">
        <v>23</v>
      </c>
      <c r="F9" s="2">
        <f>F4</f>
        <v>183000</v>
      </c>
      <c r="G9" s="2">
        <f>SUM(G4:G8)</f>
        <v>123000</v>
      </c>
    </row>
    <row r="10" spans="1:12" x14ac:dyDescent="0.25">
      <c r="A10" s="3" t="s">
        <v>7</v>
      </c>
      <c r="B10" s="5">
        <f>SUM(B8:B9)</f>
        <v>15000</v>
      </c>
      <c r="C10" s="3" t="s">
        <v>13</v>
      </c>
      <c r="D10" s="5">
        <f>SUM(D8:D9)</f>
        <v>32000</v>
      </c>
      <c r="G10" s="2"/>
    </row>
    <row r="11" spans="1:12" x14ac:dyDescent="0.25">
      <c r="A11" s="4"/>
      <c r="B11" s="5"/>
      <c r="C11" s="4"/>
      <c r="D11" s="5"/>
      <c r="F11" t="s">
        <v>18</v>
      </c>
      <c r="G11" s="2">
        <f>F4-SUM(G4:G8)</f>
        <v>60000</v>
      </c>
      <c r="H11" t="s">
        <v>20</v>
      </c>
      <c r="I11" s="2">
        <f>G11*0.25</f>
        <v>15000</v>
      </c>
    </row>
    <row r="12" spans="1:12" x14ac:dyDescent="0.25">
      <c r="A12" s="3" t="s">
        <v>14</v>
      </c>
      <c r="B12" s="5">
        <f>B6+B10</f>
        <v>42000</v>
      </c>
      <c r="C12" s="3" t="s">
        <v>15</v>
      </c>
      <c r="D12" s="5">
        <f>D10+D6</f>
        <v>42000</v>
      </c>
      <c r="F12" t="s">
        <v>19</v>
      </c>
      <c r="G12" s="2">
        <f>G11-G11*0.25</f>
        <v>45000</v>
      </c>
    </row>
    <row r="13" spans="1:12" x14ac:dyDescent="0.25">
      <c r="B13" s="2"/>
      <c r="G13" s="2"/>
    </row>
    <row r="14" spans="1:12" ht="90" x14ac:dyDescent="0.25">
      <c r="A14" s="3" t="s">
        <v>0</v>
      </c>
      <c r="B14" s="3"/>
      <c r="C14" s="3" t="s">
        <v>1</v>
      </c>
      <c r="D14" s="3"/>
      <c r="E14">
        <v>1</v>
      </c>
      <c r="F14" s="6" t="s">
        <v>24</v>
      </c>
      <c r="G14" s="2"/>
    </row>
    <row r="15" spans="1:12" x14ac:dyDescent="0.25">
      <c r="A15" s="4" t="s">
        <v>2</v>
      </c>
      <c r="B15" s="5">
        <f>22000+153000</f>
        <v>175000</v>
      </c>
      <c r="C15" s="4" t="s">
        <v>8</v>
      </c>
      <c r="D15" s="5">
        <v>0</v>
      </c>
      <c r="G15" s="2"/>
    </row>
    <row r="16" spans="1:12" x14ac:dyDescent="0.25">
      <c r="A16" s="4" t="s">
        <v>3</v>
      </c>
      <c r="B16" s="5">
        <f>5000+30000</f>
        <v>35000</v>
      </c>
      <c r="C16" s="4" t="s">
        <v>9</v>
      </c>
      <c r="D16" s="5">
        <v>10000</v>
      </c>
      <c r="F16" s="2"/>
      <c r="G16" s="2"/>
      <c r="K16" s="7" t="s">
        <v>32</v>
      </c>
      <c r="L16" s="8"/>
    </row>
    <row r="17" spans="1:12" x14ac:dyDescent="0.25">
      <c r="A17" s="3" t="s">
        <v>4</v>
      </c>
      <c r="B17" s="5">
        <f>SUM(B15:B16)</f>
        <v>210000</v>
      </c>
      <c r="C17" s="3" t="s">
        <v>10</v>
      </c>
      <c r="D17" s="5">
        <f>SUM(D15:D16)</f>
        <v>10000</v>
      </c>
      <c r="F17" s="2"/>
      <c r="G17" s="2"/>
      <c r="K17" s="4" t="s">
        <v>33</v>
      </c>
      <c r="L17" s="5">
        <v>45000</v>
      </c>
    </row>
    <row r="18" spans="1:12" x14ac:dyDescent="0.25">
      <c r="A18" s="4"/>
      <c r="B18" s="5"/>
      <c r="C18" s="4"/>
      <c r="D18" s="4"/>
      <c r="F18" s="2"/>
      <c r="G18" s="2"/>
      <c r="K18" s="4" t="s">
        <v>34</v>
      </c>
      <c r="L18" s="5">
        <v>3000</v>
      </c>
    </row>
    <row r="19" spans="1:12" x14ac:dyDescent="0.25">
      <c r="A19" s="4" t="s">
        <v>5</v>
      </c>
      <c r="B19" s="5">
        <v>10000</v>
      </c>
      <c r="C19" s="4" t="s">
        <v>11</v>
      </c>
      <c r="D19" s="5">
        <v>20000</v>
      </c>
      <c r="F19" s="2"/>
      <c r="G19" s="2"/>
      <c r="K19" s="4" t="s">
        <v>35</v>
      </c>
      <c r="L19" s="5">
        <v>15000</v>
      </c>
    </row>
    <row r="20" spans="1:12" x14ac:dyDescent="0.25">
      <c r="A20" s="4" t="s">
        <v>6</v>
      </c>
      <c r="B20" s="5">
        <v>5000</v>
      </c>
      <c r="C20" s="4" t="s">
        <v>12</v>
      </c>
      <c r="D20" s="5">
        <v>12000</v>
      </c>
      <c r="F20" s="2"/>
      <c r="G20" s="2"/>
      <c r="K20" s="4" t="s">
        <v>36</v>
      </c>
      <c r="L20" s="5">
        <v>-25000</v>
      </c>
    </row>
    <row r="21" spans="1:12" x14ac:dyDescent="0.25">
      <c r="A21" s="3" t="s">
        <v>7</v>
      </c>
      <c r="B21" s="5">
        <f>SUM(B19:B20)</f>
        <v>15000</v>
      </c>
      <c r="C21" s="3" t="s">
        <v>13</v>
      </c>
      <c r="D21" s="5">
        <f>SUM(D19:D20)</f>
        <v>32000</v>
      </c>
      <c r="F21" s="2"/>
      <c r="G21" s="2"/>
      <c r="K21" s="4" t="s">
        <v>37</v>
      </c>
      <c r="L21" s="5">
        <v>5000</v>
      </c>
    </row>
    <row r="22" spans="1:12" x14ac:dyDescent="0.25">
      <c r="A22" s="4"/>
      <c r="B22" s="5"/>
      <c r="C22" s="4"/>
      <c r="D22" s="5"/>
      <c r="F22" s="2"/>
      <c r="G22" s="2"/>
      <c r="K22" s="4" t="s">
        <v>38</v>
      </c>
      <c r="L22" s="5">
        <f>SUM(L17:L21)</f>
        <v>43000</v>
      </c>
    </row>
    <row r="23" spans="1:12" x14ac:dyDescent="0.25">
      <c r="A23" s="3" t="s">
        <v>14</v>
      </c>
      <c r="B23" s="5">
        <f>B17+B21</f>
        <v>225000</v>
      </c>
      <c r="C23" s="3" t="s">
        <v>15</v>
      </c>
      <c r="D23" s="5">
        <f>D21+D17</f>
        <v>42000</v>
      </c>
      <c r="F23" s="2"/>
      <c r="G23" s="2"/>
      <c r="K23" s="9" t="s">
        <v>39</v>
      </c>
      <c r="L23" s="10">
        <v>-10000</v>
      </c>
    </row>
    <row r="24" spans="1:12" x14ac:dyDescent="0.25">
      <c r="F24" s="2"/>
      <c r="G24" s="2"/>
      <c r="K24" s="9" t="s">
        <v>40</v>
      </c>
      <c r="L24" s="10">
        <v>5000</v>
      </c>
    </row>
    <row r="25" spans="1:12" x14ac:dyDescent="0.25">
      <c r="A25" s="3" t="s">
        <v>0</v>
      </c>
      <c r="B25" s="3"/>
      <c r="C25" s="3" t="s">
        <v>1</v>
      </c>
      <c r="D25" s="3"/>
      <c r="E25">
        <v>2</v>
      </c>
      <c r="F25" t="s">
        <v>25</v>
      </c>
      <c r="K25" s="9"/>
      <c r="L25" s="2"/>
    </row>
    <row r="26" spans="1:12" x14ac:dyDescent="0.25">
      <c r="A26" s="4" t="s">
        <v>2</v>
      </c>
      <c r="B26" s="5">
        <f>22000+153000-15000</f>
        <v>160000</v>
      </c>
      <c r="C26" s="4" t="s">
        <v>8</v>
      </c>
      <c r="D26" s="5">
        <f>5000</f>
        <v>5000</v>
      </c>
    </row>
    <row r="27" spans="1:12" x14ac:dyDescent="0.25">
      <c r="A27" s="4" t="s">
        <v>3</v>
      </c>
      <c r="B27" s="5">
        <f>5000+30000</f>
        <v>35000</v>
      </c>
      <c r="C27" s="4" t="s">
        <v>9</v>
      </c>
      <c r="D27" s="5">
        <v>10000</v>
      </c>
    </row>
    <row r="28" spans="1:12" x14ac:dyDescent="0.25">
      <c r="A28" s="3" t="s">
        <v>4</v>
      </c>
      <c r="B28" s="5">
        <f>SUM(B26:B27)</f>
        <v>195000</v>
      </c>
      <c r="C28" s="3" t="s">
        <v>10</v>
      </c>
      <c r="D28" s="5">
        <f>SUM(D26:D27)</f>
        <v>15000</v>
      </c>
    </row>
    <row r="29" spans="1:12" x14ac:dyDescent="0.25">
      <c r="A29" s="4"/>
      <c r="B29" s="5"/>
      <c r="C29" s="4"/>
      <c r="D29" s="4"/>
    </row>
    <row r="30" spans="1:12" x14ac:dyDescent="0.25">
      <c r="A30" s="4" t="s">
        <v>5</v>
      </c>
      <c r="B30" s="5">
        <v>10000</v>
      </c>
      <c r="C30" s="4" t="s">
        <v>11</v>
      </c>
      <c r="D30" s="5">
        <v>20000</v>
      </c>
    </row>
    <row r="31" spans="1:12" x14ac:dyDescent="0.25">
      <c r="A31" s="4" t="s">
        <v>6</v>
      </c>
      <c r="B31" s="5">
        <v>5000</v>
      </c>
      <c r="C31" s="4" t="s">
        <v>12</v>
      </c>
      <c r="D31" s="5">
        <v>12000</v>
      </c>
    </row>
    <row r="32" spans="1:12" x14ac:dyDescent="0.25">
      <c r="A32" s="3" t="s">
        <v>7</v>
      </c>
      <c r="B32" s="5">
        <f>SUM(B30:B31)</f>
        <v>15000</v>
      </c>
      <c r="C32" s="3" t="s">
        <v>13</v>
      </c>
      <c r="D32" s="5">
        <f>SUM(D30:D31)</f>
        <v>32000</v>
      </c>
    </row>
    <row r="33" spans="1:6" x14ac:dyDescent="0.25">
      <c r="A33" s="4"/>
      <c r="B33" s="5"/>
      <c r="C33" s="4"/>
      <c r="D33" s="5"/>
    </row>
    <row r="34" spans="1:6" x14ac:dyDescent="0.25">
      <c r="A34" s="3" t="s">
        <v>14</v>
      </c>
      <c r="B34" s="5">
        <f>B28+B32</f>
        <v>210000</v>
      </c>
      <c r="C34" s="3" t="s">
        <v>15</v>
      </c>
      <c r="D34" s="5">
        <f>D32+D28</f>
        <v>47000</v>
      </c>
    </row>
    <row r="36" spans="1:6" x14ac:dyDescent="0.25">
      <c r="A36" s="3" t="s">
        <v>0</v>
      </c>
      <c r="B36" s="3"/>
      <c r="C36" s="3" t="s">
        <v>1</v>
      </c>
      <c r="D36" s="3"/>
      <c r="E36">
        <v>3</v>
      </c>
      <c r="F36" t="s">
        <v>26</v>
      </c>
    </row>
    <row r="37" spans="1:6" x14ac:dyDescent="0.25">
      <c r="A37" s="4" t="s">
        <v>2</v>
      </c>
      <c r="B37" s="5">
        <f>22000+153000-15000</f>
        <v>160000</v>
      </c>
      <c r="C37" s="4" t="s">
        <v>8</v>
      </c>
      <c r="D37" s="5">
        <f>5000</f>
        <v>5000</v>
      </c>
    </row>
    <row r="38" spans="1:6" x14ac:dyDescent="0.25">
      <c r="A38" s="4" t="s">
        <v>3</v>
      </c>
      <c r="B38" s="5">
        <f>5000+30000</f>
        <v>35000</v>
      </c>
      <c r="C38" s="4" t="s">
        <v>9</v>
      </c>
      <c r="D38" s="5">
        <v>10000</v>
      </c>
    </row>
    <row r="39" spans="1:6" x14ac:dyDescent="0.25">
      <c r="A39" s="3" t="s">
        <v>4</v>
      </c>
      <c r="B39" s="5">
        <f>SUM(B37:B38)</f>
        <v>195000</v>
      </c>
      <c r="C39" s="3" t="s">
        <v>10</v>
      </c>
      <c r="D39" s="5">
        <f>SUM(D37:D38)</f>
        <v>15000</v>
      </c>
    </row>
    <row r="40" spans="1:6" x14ac:dyDescent="0.25">
      <c r="A40" s="4"/>
      <c r="B40" s="5"/>
      <c r="C40" s="4"/>
      <c r="D40" s="4"/>
    </row>
    <row r="41" spans="1:6" x14ac:dyDescent="0.25">
      <c r="A41" s="4" t="s">
        <v>5</v>
      </c>
      <c r="B41" s="5">
        <v>10000</v>
      </c>
      <c r="C41" s="4" t="s">
        <v>11</v>
      </c>
      <c r="D41" s="5">
        <v>20000</v>
      </c>
    </row>
    <row r="42" spans="1:6" x14ac:dyDescent="0.25">
      <c r="A42" s="4" t="s">
        <v>6</v>
      </c>
      <c r="B42" s="5">
        <v>5000</v>
      </c>
      <c r="C42" s="4" t="s">
        <v>12</v>
      </c>
      <c r="D42" s="5">
        <v>12000</v>
      </c>
    </row>
    <row r="43" spans="1:6" x14ac:dyDescent="0.25">
      <c r="A43" s="3" t="s">
        <v>7</v>
      </c>
      <c r="B43" s="5">
        <f>SUM(B41:B42)</f>
        <v>15000</v>
      </c>
      <c r="C43" s="3" t="s">
        <v>13</v>
      </c>
      <c r="D43" s="5">
        <f>SUM(D41:D42)</f>
        <v>32000</v>
      </c>
    </row>
    <row r="44" spans="1:6" x14ac:dyDescent="0.25">
      <c r="A44" s="4"/>
      <c r="B44" s="5"/>
      <c r="C44" s="4"/>
      <c r="D44" s="5"/>
    </row>
    <row r="45" spans="1:6" x14ac:dyDescent="0.25">
      <c r="A45" s="3" t="s">
        <v>14</v>
      </c>
      <c r="B45" s="5">
        <f>B39+B43</f>
        <v>210000</v>
      </c>
      <c r="C45" s="3" t="s">
        <v>15</v>
      </c>
      <c r="D45" s="5">
        <f>D43+D39</f>
        <v>47000</v>
      </c>
    </row>
    <row r="47" spans="1:6" x14ac:dyDescent="0.25">
      <c r="A47" s="3" t="s">
        <v>0</v>
      </c>
      <c r="B47" s="3"/>
      <c r="C47" s="3" t="s">
        <v>1</v>
      </c>
      <c r="D47" s="3"/>
      <c r="E47">
        <v>4</v>
      </c>
      <c r="F47" t="s">
        <v>27</v>
      </c>
    </row>
    <row r="48" spans="1:6" x14ac:dyDescent="0.25">
      <c r="A48" s="4" t="s">
        <v>2</v>
      </c>
      <c r="B48" s="5">
        <f>22000+153000-15000-100000</f>
        <v>60000</v>
      </c>
      <c r="C48" s="4" t="s">
        <v>8</v>
      </c>
      <c r="D48" s="5">
        <f>5000</f>
        <v>5000</v>
      </c>
    </row>
    <row r="49" spans="1:6" x14ac:dyDescent="0.25">
      <c r="A49" s="4" t="s">
        <v>3</v>
      </c>
      <c r="B49" s="5">
        <f>5000+30000</f>
        <v>35000</v>
      </c>
      <c r="C49" s="4" t="s">
        <v>9</v>
      </c>
      <c r="D49" s="5">
        <v>10000</v>
      </c>
    </row>
    <row r="50" spans="1:6" x14ac:dyDescent="0.25">
      <c r="A50" s="3" t="s">
        <v>4</v>
      </c>
      <c r="B50" s="5">
        <f>SUM(B48:B49)</f>
        <v>95000</v>
      </c>
      <c r="C50" s="3" t="s">
        <v>10</v>
      </c>
      <c r="D50" s="5">
        <f>SUM(D48:D49)</f>
        <v>15000</v>
      </c>
    </row>
    <row r="51" spans="1:6" x14ac:dyDescent="0.25">
      <c r="A51" s="4"/>
      <c r="B51" s="5"/>
      <c r="C51" s="4"/>
      <c r="D51" s="4"/>
    </row>
    <row r="52" spans="1:6" x14ac:dyDescent="0.25">
      <c r="A52" s="4" t="s">
        <v>5</v>
      </c>
      <c r="B52" s="5">
        <v>10000</v>
      </c>
      <c r="C52" s="4" t="s">
        <v>11</v>
      </c>
      <c r="D52" s="5">
        <v>20000</v>
      </c>
    </row>
    <row r="53" spans="1:6" x14ac:dyDescent="0.25">
      <c r="A53" s="4" t="s">
        <v>6</v>
      </c>
      <c r="B53" s="5">
        <v>5000</v>
      </c>
      <c r="C53" s="4" t="s">
        <v>12</v>
      </c>
      <c r="D53" s="5">
        <v>12000</v>
      </c>
    </row>
    <row r="54" spans="1:6" x14ac:dyDescent="0.25">
      <c r="A54" s="3" t="s">
        <v>7</v>
      </c>
      <c r="B54" s="5">
        <f>SUM(B52:B53)</f>
        <v>15000</v>
      </c>
      <c r="C54" s="3" t="s">
        <v>13</v>
      </c>
      <c r="D54" s="5">
        <f>SUM(D52:D53)</f>
        <v>32000</v>
      </c>
    </row>
    <row r="55" spans="1:6" x14ac:dyDescent="0.25">
      <c r="A55" s="4"/>
      <c r="B55" s="5"/>
      <c r="C55" s="4"/>
      <c r="D55" s="5"/>
    </row>
    <row r="56" spans="1:6" x14ac:dyDescent="0.25">
      <c r="A56" s="3" t="s">
        <v>14</v>
      </c>
      <c r="B56" s="5">
        <f>B50+B54</f>
        <v>110000</v>
      </c>
      <c r="C56" s="3" t="s">
        <v>15</v>
      </c>
      <c r="D56" s="5">
        <f>D54+D50</f>
        <v>47000</v>
      </c>
    </row>
    <row r="58" spans="1:6" x14ac:dyDescent="0.25">
      <c r="A58" s="3" t="s">
        <v>0</v>
      </c>
      <c r="B58" s="3"/>
      <c r="C58" s="3" t="s">
        <v>1</v>
      </c>
      <c r="D58" s="3"/>
      <c r="E58">
        <v>5</v>
      </c>
      <c r="F58" t="s">
        <v>28</v>
      </c>
    </row>
    <row r="59" spans="1:6" x14ac:dyDescent="0.25">
      <c r="A59" s="4" t="s">
        <v>2</v>
      </c>
      <c r="B59" s="5">
        <f>22000+153000-15000-100000</f>
        <v>60000</v>
      </c>
      <c r="C59" s="4" t="s">
        <v>8</v>
      </c>
      <c r="D59" s="5">
        <f>5000</f>
        <v>5000</v>
      </c>
    </row>
    <row r="60" spans="1:6" x14ac:dyDescent="0.25">
      <c r="A60" s="4" t="s">
        <v>3</v>
      </c>
      <c r="B60" s="5">
        <f>5000+30000</f>
        <v>35000</v>
      </c>
      <c r="C60" s="4" t="s">
        <v>9</v>
      </c>
      <c r="D60" s="5">
        <v>10000</v>
      </c>
    </row>
    <row r="61" spans="1:6" x14ac:dyDescent="0.25">
      <c r="A61" s="3" t="s">
        <v>4</v>
      </c>
      <c r="B61" s="5">
        <f>SUM(B59:B60)</f>
        <v>95000</v>
      </c>
      <c r="C61" s="3" t="s">
        <v>10</v>
      </c>
      <c r="D61" s="5">
        <f>SUM(D59:D60)</f>
        <v>15000</v>
      </c>
    </row>
    <row r="62" spans="1:6" x14ac:dyDescent="0.25">
      <c r="A62" s="4"/>
      <c r="B62" s="5"/>
      <c r="C62" s="4"/>
      <c r="D62" s="4"/>
    </row>
    <row r="63" spans="1:6" x14ac:dyDescent="0.25">
      <c r="A63" s="4" t="s">
        <v>5</v>
      </c>
      <c r="B63" s="5">
        <f>10000-2000</f>
        <v>8000</v>
      </c>
      <c r="C63" s="4" t="s">
        <v>11</v>
      </c>
      <c r="D63" s="5">
        <v>20000</v>
      </c>
    </row>
    <row r="64" spans="1:6" x14ac:dyDescent="0.25">
      <c r="A64" s="4" t="s">
        <v>6</v>
      </c>
      <c r="B64" s="5">
        <f>5000-1000</f>
        <v>4000</v>
      </c>
      <c r="C64" s="4" t="s">
        <v>12</v>
      </c>
      <c r="D64" s="5">
        <v>12000</v>
      </c>
    </row>
    <row r="65" spans="1:6" x14ac:dyDescent="0.25">
      <c r="A65" s="3" t="s">
        <v>7</v>
      </c>
      <c r="B65" s="5">
        <f>SUM(B63:B64)</f>
        <v>12000</v>
      </c>
      <c r="C65" s="3" t="s">
        <v>13</v>
      </c>
      <c r="D65" s="5">
        <f>SUM(D63:D64)</f>
        <v>32000</v>
      </c>
    </row>
    <row r="66" spans="1:6" x14ac:dyDescent="0.25">
      <c r="A66" s="4"/>
      <c r="B66" s="5"/>
      <c r="C66" s="4"/>
      <c r="D66" s="5"/>
    </row>
    <row r="67" spans="1:6" x14ac:dyDescent="0.25">
      <c r="A67" s="3" t="s">
        <v>14</v>
      </c>
      <c r="B67" s="5">
        <f>B61+B65</f>
        <v>107000</v>
      </c>
      <c r="C67" s="3" t="s">
        <v>15</v>
      </c>
      <c r="D67" s="5">
        <f>D65+D61</f>
        <v>47000</v>
      </c>
    </row>
    <row r="69" spans="1:6" x14ac:dyDescent="0.25">
      <c r="A69" s="3" t="s">
        <v>0</v>
      </c>
      <c r="B69" s="3"/>
      <c r="C69" s="3" t="s">
        <v>1</v>
      </c>
      <c r="D69" s="3"/>
      <c r="E69">
        <v>6</v>
      </c>
      <c r="F69" t="s">
        <v>29</v>
      </c>
    </row>
    <row r="70" spans="1:6" x14ac:dyDescent="0.25">
      <c r="A70" s="4" t="s">
        <v>2</v>
      </c>
      <c r="B70" s="5">
        <f>22000+153000-15000-100000-10000</f>
        <v>50000</v>
      </c>
      <c r="C70" s="4" t="s">
        <v>8</v>
      </c>
      <c r="D70" s="5">
        <f>5000</f>
        <v>5000</v>
      </c>
    </row>
    <row r="71" spans="1:6" x14ac:dyDescent="0.25">
      <c r="A71" s="4" t="s">
        <v>3</v>
      </c>
      <c r="B71" s="5">
        <f>5000+30000</f>
        <v>35000</v>
      </c>
      <c r="C71" s="4" t="s">
        <v>9</v>
      </c>
      <c r="D71" s="5">
        <f>10000-10000</f>
        <v>0</v>
      </c>
    </row>
    <row r="72" spans="1:6" x14ac:dyDescent="0.25">
      <c r="A72" s="3" t="s">
        <v>4</v>
      </c>
      <c r="B72" s="5">
        <f>SUM(B70:B71)</f>
        <v>85000</v>
      </c>
      <c r="C72" s="3" t="s">
        <v>10</v>
      </c>
      <c r="D72" s="5">
        <f>SUM(D70:D71)</f>
        <v>5000</v>
      </c>
    </row>
    <row r="73" spans="1:6" x14ac:dyDescent="0.25">
      <c r="A73" s="4"/>
      <c r="B73" s="5"/>
      <c r="C73" s="4"/>
      <c r="D73" s="4"/>
    </row>
    <row r="74" spans="1:6" x14ac:dyDescent="0.25">
      <c r="A74" s="4" t="s">
        <v>5</v>
      </c>
      <c r="B74" s="5">
        <f>10000-2000</f>
        <v>8000</v>
      </c>
      <c r="C74" s="4" t="s">
        <v>11</v>
      </c>
      <c r="D74" s="5">
        <v>20000</v>
      </c>
    </row>
    <row r="75" spans="1:6" x14ac:dyDescent="0.25">
      <c r="A75" s="4" t="s">
        <v>6</v>
      </c>
      <c r="B75" s="5">
        <f>5000-1000</f>
        <v>4000</v>
      </c>
      <c r="C75" s="4" t="s">
        <v>12</v>
      </c>
      <c r="D75" s="5">
        <v>12000</v>
      </c>
    </row>
    <row r="76" spans="1:6" x14ac:dyDescent="0.25">
      <c r="A76" s="3" t="s">
        <v>7</v>
      </c>
      <c r="B76" s="5">
        <f>SUM(B74:B75)</f>
        <v>12000</v>
      </c>
      <c r="C76" s="3" t="s">
        <v>13</v>
      </c>
      <c r="D76" s="5">
        <f>SUM(D74:D75)</f>
        <v>32000</v>
      </c>
    </row>
    <row r="77" spans="1:6" x14ac:dyDescent="0.25">
      <c r="A77" s="4"/>
      <c r="B77" s="5"/>
      <c r="C77" s="4"/>
      <c r="D77" s="5"/>
    </row>
    <row r="78" spans="1:6" x14ac:dyDescent="0.25">
      <c r="A78" s="3" t="s">
        <v>14</v>
      </c>
      <c r="B78" s="5">
        <f>B72+B76</f>
        <v>97000</v>
      </c>
      <c r="C78" s="3" t="s">
        <v>15</v>
      </c>
      <c r="D78" s="5">
        <f>D76+D72</f>
        <v>37000</v>
      </c>
    </row>
    <row r="80" spans="1:6" x14ac:dyDescent="0.25">
      <c r="A80" s="3" t="s">
        <v>0</v>
      </c>
      <c r="B80" s="3"/>
      <c r="C80" s="3" t="s">
        <v>1</v>
      </c>
      <c r="D80" s="3"/>
      <c r="E80">
        <v>7</v>
      </c>
    </row>
    <row r="81" spans="1:6" x14ac:dyDescent="0.25">
      <c r="A81" s="4" t="s">
        <v>2</v>
      </c>
      <c r="B81" s="5">
        <f>22000+153000-15000-100000-10000-5000</f>
        <v>45000</v>
      </c>
      <c r="C81" s="4" t="s">
        <v>8</v>
      </c>
      <c r="D81" s="5">
        <f>5000</f>
        <v>5000</v>
      </c>
    </row>
    <row r="82" spans="1:6" x14ac:dyDescent="0.25">
      <c r="A82" s="4" t="s">
        <v>3</v>
      </c>
      <c r="B82" s="5">
        <f>5000+30000</f>
        <v>35000</v>
      </c>
      <c r="C82" s="4" t="s">
        <v>9</v>
      </c>
      <c r="D82" s="5">
        <f>10000-10000</f>
        <v>0</v>
      </c>
    </row>
    <row r="83" spans="1:6" x14ac:dyDescent="0.25">
      <c r="A83" s="3" t="s">
        <v>4</v>
      </c>
      <c r="B83" s="5">
        <f>SUM(B81:B82)</f>
        <v>80000</v>
      </c>
      <c r="C83" s="3" t="s">
        <v>10</v>
      </c>
      <c r="D83" s="5">
        <f>SUM(D81:D82)</f>
        <v>5000</v>
      </c>
    </row>
    <row r="84" spans="1:6" x14ac:dyDescent="0.25">
      <c r="A84" s="4"/>
      <c r="B84" s="5"/>
      <c r="C84" s="4"/>
      <c r="D84" s="4"/>
    </row>
    <row r="85" spans="1:6" x14ac:dyDescent="0.25">
      <c r="A85" s="4" t="s">
        <v>5</v>
      </c>
      <c r="B85" s="5">
        <f>10000-2000</f>
        <v>8000</v>
      </c>
      <c r="C85" s="4" t="s">
        <v>11</v>
      </c>
      <c r="D85" s="5">
        <v>20000</v>
      </c>
    </row>
    <row r="86" spans="1:6" x14ac:dyDescent="0.25">
      <c r="A86" s="4" t="s">
        <v>6</v>
      </c>
      <c r="B86" s="5">
        <f>5000-1000+5000</f>
        <v>9000</v>
      </c>
      <c r="C86" s="4" t="s">
        <v>12</v>
      </c>
      <c r="D86" s="5">
        <v>12000</v>
      </c>
    </row>
    <row r="87" spans="1:6" x14ac:dyDescent="0.25">
      <c r="A87" s="3" t="s">
        <v>7</v>
      </c>
      <c r="B87" s="5">
        <f>SUM(B85:B86)</f>
        <v>17000</v>
      </c>
      <c r="C87" s="3" t="s">
        <v>13</v>
      </c>
      <c r="D87" s="5">
        <f>SUM(D85:D86)</f>
        <v>32000</v>
      </c>
    </row>
    <row r="88" spans="1:6" x14ac:dyDescent="0.25">
      <c r="A88" s="4"/>
      <c r="B88" s="5"/>
      <c r="C88" s="4"/>
      <c r="D88" s="5"/>
    </row>
    <row r="89" spans="1:6" x14ac:dyDescent="0.25">
      <c r="A89" s="3" t="s">
        <v>14</v>
      </c>
      <c r="B89" s="5">
        <f>B83+B87</f>
        <v>97000</v>
      </c>
      <c r="C89" s="3" t="s">
        <v>15</v>
      </c>
      <c r="D89" s="5">
        <f>D87+D83</f>
        <v>37000</v>
      </c>
    </row>
    <row r="91" spans="1:6" x14ac:dyDescent="0.25">
      <c r="A91" s="3" t="s">
        <v>0</v>
      </c>
      <c r="B91" s="3"/>
      <c r="C91" s="3" t="s">
        <v>1</v>
      </c>
      <c r="D91" s="3"/>
      <c r="E91">
        <v>8</v>
      </c>
      <c r="F91" t="s">
        <v>30</v>
      </c>
    </row>
    <row r="92" spans="1:6" x14ac:dyDescent="0.25">
      <c r="A92" s="4" t="s">
        <v>2</v>
      </c>
      <c r="B92" s="5">
        <f>22000+153000-15000-100000-10000-5000+5000</f>
        <v>50000</v>
      </c>
      <c r="C92" s="4" t="s">
        <v>8</v>
      </c>
      <c r="D92" s="5">
        <f>5000</f>
        <v>5000</v>
      </c>
    </row>
    <row r="93" spans="1:6" x14ac:dyDescent="0.25">
      <c r="A93" s="4" t="s">
        <v>3</v>
      </c>
      <c r="B93" s="5">
        <f>5000+30000-5000</f>
        <v>30000</v>
      </c>
      <c r="C93" s="4" t="s">
        <v>9</v>
      </c>
      <c r="D93" s="5">
        <f>10000-10000</f>
        <v>0</v>
      </c>
    </row>
    <row r="94" spans="1:6" x14ac:dyDescent="0.25">
      <c r="A94" s="3" t="s">
        <v>4</v>
      </c>
      <c r="B94" s="5">
        <f>SUM(B92:B93)</f>
        <v>80000</v>
      </c>
      <c r="C94" s="3" t="s">
        <v>10</v>
      </c>
      <c r="D94" s="5">
        <f>SUM(D92:D93)</f>
        <v>5000</v>
      </c>
    </row>
    <row r="95" spans="1:6" x14ac:dyDescent="0.25">
      <c r="A95" s="4"/>
      <c r="B95" s="5"/>
      <c r="C95" s="4"/>
      <c r="D95" s="4"/>
    </row>
    <row r="96" spans="1:6" x14ac:dyDescent="0.25">
      <c r="A96" s="4" t="s">
        <v>5</v>
      </c>
      <c r="B96" s="5">
        <f>10000-2000</f>
        <v>8000</v>
      </c>
      <c r="C96" s="4" t="s">
        <v>11</v>
      </c>
      <c r="D96" s="5">
        <v>20000</v>
      </c>
    </row>
    <row r="97" spans="1:6" x14ac:dyDescent="0.25">
      <c r="A97" s="4" t="s">
        <v>6</v>
      </c>
      <c r="B97" s="5">
        <f>5000-1000+5000</f>
        <v>9000</v>
      </c>
      <c r="C97" s="4" t="s">
        <v>12</v>
      </c>
      <c r="D97" s="5">
        <v>12000</v>
      </c>
    </row>
    <row r="98" spans="1:6" x14ac:dyDescent="0.25">
      <c r="A98" s="3" t="s">
        <v>7</v>
      </c>
      <c r="B98" s="5">
        <f>SUM(B96:B97)</f>
        <v>17000</v>
      </c>
      <c r="C98" s="3" t="s">
        <v>13</v>
      </c>
      <c r="D98" s="5">
        <f>SUM(D96:D97)</f>
        <v>32000</v>
      </c>
    </row>
    <row r="99" spans="1:6" x14ac:dyDescent="0.25">
      <c r="A99" s="4"/>
      <c r="B99" s="5"/>
      <c r="C99" s="4"/>
      <c r="D99" s="5"/>
    </row>
    <row r="100" spans="1:6" x14ac:dyDescent="0.25">
      <c r="A100" s="3" t="s">
        <v>14</v>
      </c>
      <c r="B100" s="5">
        <f>B94+B98</f>
        <v>97000</v>
      </c>
      <c r="C100" s="3" t="s">
        <v>15</v>
      </c>
      <c r="D100" s="5">
        <f>D98+D94</f>
        <v>37000</v>
      </c>
    </row>
    <row r="102" spans="1:6" x14ac:dyDescent="0.25">
      <c r="A102" s="3" t="s">
        <v>0</v>
      </c>
      <c r="B102" s="3"/>
      <c r="C102" s="3" t="s">
        <v>1</v>
      </c>
      <c r="D102" s="3"/>
      <c r="E102">
        <v>9</v>
      </c>
      <c r="F102" t="s">
        <v>31</v>
      </c>
    </row>
    <row r="103" spans="1:6" x14ac:dyDescent="0.25">
      <c r="A103" s="4" t="s">
        <v>2</v>
      </c>
      <c r="B103" s="5">
        <f>22000+153000-15000-100000-10000-5000+5000</f>
        <v>50000</v>
      </c>
      <c r="C103" s="4" t="s">
        <v>8</v>
      </c>
      <c r="D103" s="5">
        <f>5000</f>
        <v>5000</v>
      </c>
    </row>
    <row r="104" spans="1:6" x14ac:dyDescent="0.25">
      <c r="A104" s="4" t="s">
        <v>3</v>
      </c>
      <c r="B104" s="5">
        <f>5000+30000-5000</f>
        <v>30000</v>
      </c>
      <c r="C104" s="4" t="s">
        <v>9</v>
      </c>
      <c r="D104" s="5">
        <f>10000-10000</f>
        <v>0</v>
      </c>
    </row>
    <row r="105" spans="1:6" x14ac:dyDescent="0.25">
      <c r="A105" s="4"/>
      <c r="B105" s="4"/>
      <c r="C105" s="4" t="s">
        <v>21</v>
      </c>
      <c r="D105" s="5">
        <f>I11</f>
        <v>15000</v>
      </c>
    </row>
    <row r="106" spans="1:6" x14ac:dyDescent="0.25">
      <c r="A106" s="3" t="s">
        <v>4</v>
      </c>
      <c r="B106" s="5">
        <f>SUM(B103:B104)</f>
        <v>80000</v>
      </c>
      <c r="C106" s="3" t="s">
        <v>10</v>
      </c>
      <c r="D106" s="5">
        <f>SUM(D103:D105)</f>
        <v>20000</v>
      </c>
    </row>
    <row r="107" spans="1:6" x14ac:dyDescent="0.25">
      <c r="A107" s="4"/>
      <c r="B107" s="5"/>
      <c r="C107" s="4"/>
      <c r="D107" s="4"/>
    </row>
    <row r="108" spans="1:6" x14ac:dyDescent="0.25">
      <c r="A108" s="4" t="s">
        <v>5</v>
      </c>
      <c r="B108" s="5">
        <f>10000-2000</f>
        <v>8000</v>
      </c>
      <c r="C108" s="4" t="s">
        <v>11</v>
      </c>
      <c r="D108" s="5">
        <v>20000</v>
      </c>
    </row>
    <row r="109" spans="1:6" x14ac:dyDescent="0.25">
      <c r="A109" s="4" t="s">
        <v>6</v>
      </c>
      <c r="B109" s="5">
        <f>5000-1000+5000</f>
        <v>9000</v>
      </c>
      <c r="C109" s="4" t="s">
        <v>12</v>
      </c>
      <c r="D109" s="5">
        <v>12000</v>
      </c>
    </row>
    <row r="110" spans="1:6" x14ac:dyDescent="0.25">
      <c r="A110" s="4"/>
      <c r="B110" s="4"/>
      <c r="C110" s="4" t="s">
        <v>22</v>
      </c>
      <c r="D110" s="5">
        <f>G12</f>
        <v>45000</v>
      </c>
    </row>
    <row r="111" spans="1:6" x14ac:dyDescent="0.25">
      <c r="A111" s="3" t="s">
        <v>7</v>
      </c>
      <c r="B111" s="5">
        <f>SUM(B108:B109)</f>
        <v>17000</v>
      </c>
      <c r="C111" s="3" t="s">
        <v>13</v>
      </c>
      <c r="D111" s="5">
        <f>SUM(D108:D110)</f>
        <v>77000</v>
      </c>
    </row>
    <row r="112" spans="1:6" x14ac:dyDescent="0.25">
      <c r="A112" s="4"/>
      <c r="B112" s="5"/>
      <c r="C112" s="4"/>
      <c r="D112" s="5"/>
    </row>
    <row r="113" spans="1:4" x14ac:dyDescent="0.25">
      <c r="A113" s="3" t="s">
        <v>14</v>
      </c>
      <c r="B113" s="5">
        <f>B106+B111</f>
        <v>97000</v>
      </c>
      <c r="C113" s="3" t="s">
        <v>15</v>
      </c>
      <c r="D113" s="5">
        <f>D111+D106</f>
        <v>97000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4ACA-9900-49AC-B5AC-06A1B107844C}">
  <dimension ref="A1:F32"/>
  <sheetViews>
    <sheetView tabSelected="1" workbookViewId="0">
      <selection activeCell="E29" sqref="E29"/>
    </sheetView>
  </sheetViews>
  <sheetFormatPr defaultRowHeight="15" x14ac:dyDescent="0.25"/>
  <cols>
    <col min="1" max="1" width="17.28515625" bestFit="1" customWidth="1"/>
    <col min="2" max="2" width="14.7109375" bestFit="1" customWidth="1"/>
    <col min="3" max="3" width="13.140625" bestFit="1" customWidth="1"/>
    <col min="4" max="4" width="14.7109375" bestFit="1" customWidth="1"/>
    <col min="5" max="5" width="14.140625" bestFit="1" customWidth="1"/>
    <col min="6" max="6" width="27.85546875" bestFit="1" customWidth="1"/>
  </cols>
  <sheetData>
    <row r="1" spans="1:6" x14ac:dyDescent="0.25">
      <c r="A1" t="s">
        <v>41</v>
      </c>
      <c r="B1" t="s">
        <v>49</v>
      </c>
      <c r="D1" t="s">
        <v>42</v>
      </c>
    </row>
    <row r="2" spans="1:6" x14ac:dyDescent="0.25">
      <c r="A2" t="s">
        <v>48</v>
      </c>
      <c r="B2" s="2">
        <v>1000000</v>
      </c>
      <c r="D2" s="2">
        <v>1500000</v>
      </c>
    </row>
    <row r="3" spans="1:6" x14ac:dyDescent="0.25">
      <c r="A3" t="s">
        <v>43</v>
      </c>
      <c r="B3">
        <v>5</v>
      </c>
      <c r="D3">
        <v>5</v>
      </c>
    </row>
    <row r="4" spans="1:6" x14ac:dyDescent="0.25">
      <c r="A4" t="s">
        <v>44</v>
      </c>
      <c r="B4" s="2">
        <v>50000</v>
      </c>
      <c r="D4" s="2">
        <v>75000</v>
      </c>
    </row>
    <row r="5" spans="1:6" x14ac:dyDescent="0.25">
      <c r="A5" t="s">
        <v>45</v>
      </c>
      <c r="B5" s="2">
        <v>2</v>
      </c>
      <c r="D5" s="2">
        <v>1</v>
      </c>
    </row>
    <row r="6" spans="1:6" x14ac:dyDescent="0.25">
      <c r="A6" t="s">
        <v>46</v>
      </c>
      <c r="B6" s="2">
        <v>6.5</v>
      </c>
      <c r="D6" s="2">
        <v>7.5</v>
      </c>
    </row>
    <row r="7" spans="1:6" x14ac:dyDescent="0.25">
      <c r="A7" t="s">
        <v>47</v>
      </c>
      <c r="B7" s="2">
        <v>80000</v>
      </c>
      <c r="D7" s="2">
        <v>80000</v>
      </c>
    </row>
    <row r="11" spans="1:6" x14ac:dyDescent="0.25">
      <c r="A11" t="s">
        <v>50</v>
      </c>
      <c r="B11" t="s">
        <v>53</v>
      </c>
      <c r="F11" t="s">
        <v>54</v>
      </c>
    </row>
    <row r="13" spans="1:6" x14ac:dyDescent="0.25">
      <c r="B13" t="s">
        <v>51</v>
      </c>
      <c r="D13" s="2">
        <f>B4+B2/5</f>
        <v>250000</v>
      </c>
    </row>
    <row r="14" spans="1:6" x14ac:dyDescent="0.25">
      <c r="B14" t="s">
        <v>52</v>
      </c>
    </row>
    <row r="15" spans="1:6" x14ac:dyDescent="0.25">
      <c r="B15" s="2">
        <f>D13/4.5</f>
        <v>55555.555555555555</v>
      </c>
    </row>
    <row r="18" spans="1:6" x14ac:dyDescent="0.25">
      <c r="B18" s="2" t="s">
        <v>57</v>
      </c>
      <c r="C18" s="2"/>
      <c r="D18" s="2"/>
    </row>
    <row r="19" spans="1:6" x14ac:dyDescent="0.25">
      <c r="B19" t="s">
        <v>55</v>
      </c>
    </row>
    <row r="20" spans="1:6" x14ac:dyDescent="0.25">
      <c r="A20" t="s">
        <v>56</v>
      </c>
      <c r="B20" s="2">
        <v>62500</v>
      </c>
    </row>
    <row r="22" spans="1:6" x14ac:dyDescent="0.25">
      <c r="A22" t="s">
        <v>58</v>
      </c>
      <c r="B22">
        <f>B2/((B6-B5)*B7-(B4))</f>
        <v>3.225806451612903</v>
      </c>
    </row>
    <row r="24" spans="1:6" x14ac:dyDescent="0.25">
      <c r="B24" t="s">
        <v>60</v>
      </c>
      <c r="C24" t="s">
        <v>69</v>
      </c>
      <c r="D24" t="s">
        <v>61</v>
      </c>
      <c r="E24" t="s">
        <v>62</v>
      </c>
      <c r="F24" t="s">
        <v>63</v>
      </c>
    </row>
    <row r="25" spans="1:6" x14ac:dyDescent="0.25">
      <c r="A25" t="s">
        <v>64</v>
      </c>
      <c r="B25" s="2">
        <f>$B$7*$B$6</f>
        <v>520000</v>
      </c>
      <c r="C25" s="2">
        <f>$B$4+$B$5*$B$7</f>
        <v>210000</v>
      </c>
      <c r="D25" s="2">
        <f>B25-C25</f>
        <v>310000</v>
      </c>
      <c r="E25">
        <f>1/(1+0.1)^1</f>
        <v>0.90909090909090906</v>
      </c>
      <c r="F25" s="2">
        <f>D25*E25</f>
        <v>281818.18181818182</v>
      </c>
    </row>
    <row r="26" spans="1:6" x14ac:dyDescent="0.25">
      <c r="A26" t="s">
        <v>65</v>
      </c>
      <c r="B26" s="2">
        <f t="shared" ref="B26:B29" si="0">$B$7*$B$6</f>
        <v>520000</v>
      </c>
      <c r="C26" s="2">
        <f t="shared" ref="C26:C29" si="1">$B$4+$B$5*$B$7</f>
        <v>210000</v>
      </c>
      <c r="D26" s="2">
        <f t="shared" ref="D26:D29" si="2">B26-C26</f>
        <v>310000</v>
      </c>
      <c r="E26">
        <f>1/(1+0.1)^2</f>
        <v>0.82644628099173545</v>
      </c>
      <c r="F26" s="2">
        <f t="shared" ref="F26:F29" si="3">D26*E26</f>
        <v>256198.34710743799</v>
      </c>
    </row>
    <row r="27" spans="1:6" x14ac:dyDescent="0.25">
      <c r="A27" t="s">
        <v>66</v>
      </c>
      <c r="B27" s="2">
        <f t="shared" si="0"/>
        <v>520000</v>
      </c>
      <c r="C27" s="2">
        <f t="shared" si="1"/>
        <v>210000</v>
      </c>
      <c r="D27" s="2">
        <f t="shared" si="2"/>
        <v>310000</v>
      </c>
      <c r="E27">
        <f>1/(1+0.1)^3</f>
        <v>0.75131480090157754</v>
      </c>
      <c r="F27" s="2">
        <f t="shared" si="3"/>
        <v>232907.58827948905</v>
      </c>
    </row>
    <row r="28" spans="1:6" x14ac:dyDescent="0.25">
      <c r="A28" t="s">
        <v>67</v>
      </c>
      <c r="B28" s="2">
        <f t="shared" si="0"/>
        <v>520000</v>
      </c>
      <c r="C28" s="2">
        <f t="shared" si="1"/>
        <v>210000</v>
      </c>
      <c r="D28" s="2">
        <f t="shared" si="2"/>
        <v>310000</v>
      </c>
      <c r="E28">
        <f>1/(1+0.1)^4</f>
        <v>0.68301345536507052</v>
      </c>
      <c r="F28" s="2">
        <f t="shared" si="3"/>
        <v>211734.17116317185</v>
      </c>
    </row>
    <row r="29" spans="1:6" x14ac:dyDescent="0.25">
      <c r="A29" t="s">
        <v>68</v>
      </c>
      <c r="B29" s="2">
        <f t="shared" si="0"/>
        <v>520000</v>
      </c>
      <c r="C29" s="2">
        <f t="shared" si="1"/>
        <v>210000</v>
      </c>
      <c r="D29" s="2">
        <f t="shared" si="2"/>
        <v>310000</v>
      </c>
      <c r="E29">
        <f>1/(1+0.1)^5</f>
        <v>0.62092132305915493</v>
      </c>
      <c r="F29" s="2">
        <f t="shared" si="3"/>
        <v>192485.61014833802</v>
      </c>
    </row>
    <row r="30" spans="1:6" x14ac:dyDescent="0.25">
      <c r="E30" t="s">
        <v>71</v>
      </c>
      <c r="F30" s="2">
        <f>SUM(F25:F29)</f>
        <v>1175143.8985166186</v>
      </c>
    </row>
    <row r="31" spans="1:6" x14ac:dyDescent="0.25">
      <c r="E31" t="s">
        <v>70</v>
      </c>
      <c r="F31" s="2">
        <f>B2</f>
        <v>1000000</v>
      </c>
    </row>
    <row r="32" spans="1:6" x14ac:dyDescent="0.25">
      <c r="E32" t="s">
        <v>59</v>
      </c>
      <c r="F32">
        <f>F30/F31</f>
        <v>1.1751438985166187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Cadoni</dc:creator>
  <cp:lastModifiedBy>Matteo Cadoni</cp:lastModifiedBy>
  <dcterms:created xsi:type="dcterms:W3CDTF">2022-12-15T13:47:03Z</dcterms:created>
  <dcterms:modified xsi:type="dcterms:W3CDTF">2023-01-14T19:07:40Z</dcterms:modified>
</cp:coreProperties>
</file>