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wmf" ContentType="image/x-wmf"/>
  <Override PartName="/xl/media/image4.png" ContentType="image/png"/>
  <Override PartName="/xl/media/image5.png" ContentType="image/png"/>
  <Override PartName="/xl/media/image10.png" ContentType="image/png"/>
  <Override PartName="/xl/media/image6.png" ContentType="image/png"/>
  <Override PartName="/xl/media/image11.png" ContentType="image/png"/>
  <Override PartName="/xl/media/image7.png" ContentType="image/png"/>
  <Override PartName="/xl/media/image8.png" ContentType="image/png"/>
  <Override PartName="/xl/media/image9.png" ContentType="image/png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álise Harmonica " sheetId="1" state="visible" r:id="rId2"/>
    <sheet name="Planilha1" sheetId="2" state="visible" r:id="rId3"/>
    <sheet name="Diferenças Divididas" sheetId="3" state="visible" r:id="rId4"/>
    <sheet name="Trapézios" sheetId="4" state="visible" r:id="rId5"/>
    <sheet name="Simpson" sheetId="5" state="visible" r:id="rId6"/>
    <sheet name="Romberg" sheetId="6" state="visible" r:id="rId7"/>
    <sheet name="Gaussiana" sheetId="7" state="visible" r:id="rId8"/>
    <sheet name="Euler" sheetId="8" state="visible" r:id="rId9"/>
    <sheet name="Euler-Modificado" sheetId="9" state="visible" r:id="rId10"/>
    <sheet name="Runge-Kutta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<sst xmlns="http://schemas.openxmlformats.org/spreadsheetml/2006/main" count="206" uniqueCount="128">
  <si>
    <t xml:space="preserve">Algarismos significativos</t>
  </si>
  <si>
    <t xml:space="preserve">Fórmula do arredondamento:</t>
  </si>
  <si>
    <r>
      <rPr>
        <sz val="11"/>
        <color rgb="FF000000"/>
        <rFont val="Arial"/>
        <family val="2"/>
        <charset val="1"/>
      </rPr>
      <t xml:space="preserve">SE((</t>
    </r>
    <r>
      <rPr>
        <sz val="11"/>
        <color rgb="FFFF0000"/>
        <rFont val="Arial"/>
        <family val="2"/>
        <charset val="1"/>
      </rPr>
      <t xml:space="preserve">Valor</t>
    </r>
    <r>
      <rPr>
        <sz val="11"/>
        <color rgb="FF000000"/>
        <rFont val="Arial"/>
        <family val="2"/>
        <charset val="1"/>
      </rPr>
      <t xml:space="preserve">)=0;0;ARRED((</t>
    </r>
    <r>
      <rPr>
        <sz val="11"/>
        <color rgb="FFFF0000"/>
        <rFont val="Arial"/>
        <family val="2"/>
        <charset val="1"/>
      </rPr>
      <t xml:space="preserve">Valor</t>
    </r>
    <r>
      <rPr>
        <sz val="11"/>
        <color rgb="FF000000"/>
        <rFont val="Arial"/>
        <family val="2"/>
        <charset val="1"/>
      </rPr>
      <t xml:space="preserve">);($B$2-(1+INT(LOG10(ABS(</t>
    </r>
    <r>
      <rPr>
        <sz val="11"/>
        <color rgb="FFFF0000"/>
        <rFont val="Arial"/>
        <family val="2"/>
        <charset val="1"/>
      </rPr>
      <t xml:space="preserve">Valor</t>
    </r>
    <r>
      <rPr>
        <sz val="11"/>
        <color rgb="FF000000"/>
        <rFont val="Arial"/>
        <family val="2"/>
        <charset val="1"/>
      </rPr>
      <t xml:space="preserve">)))))))</t>
    </r>
  </si>
  <si>
    <t xml:space="preserve">(substituir a equação ou valor desejado na fórmula acima nos espaços em azul claro!)</t>
  </si>
  <si>
    <t xml:space="preserve">n</t>
  </si>
  <si>
    <t xml:space="preserve">k=</t>
  </si>
  <si>
    <t xml:space="preserve">Coeficientes</t>
  </si>
  <si>
    <t xml:space="preserve">Cálculo da Função</t>
  </si>
  <si>
    <t xml:space="preserve">j</t>
  </si>
  <si>
    <t xml:space="preserve">x</t>
  </si>
  <si>
    <t xml:space="preserve">f(x)</t>
  </si>
  <si>
    <t xml:space="preserve">f*cos(1*(pi/n)*j)</t>
  </si>
  <si>
    <t xml:space="preserve">f*sin(1*(pi/n)*j)</t>
  </si>
  <si>
    <t xml:space="preserve">f*cos(2*(pi/n)*j)</t>
  </si>
  <si>
    <t xml:space="preserve">f*sin(2*(pi/n)*j)</t>
  </si>
  <si>
    <t xml:space="preserve">f*cos(3*(pi/n)*j)</t>
  </si>
  <si>
    <t xml:space="preserve">f*sin(3*(pi/n)*j)</t>
  </si>
  <si>
    <t xml:space="preserve">f*cos(4*(pi/n)*j)</t>
  </si>
  <si>
    <t xml:space="preserve">f*sin(4*(pi/n)*j)</t>
  </si>
  <si>
    <t xml:space="preserve">a0</t>
  </si>
  <si>
    <t xml:space="preserve">a1</t>
  </si>
  <si>
    <t xml:space="preserve">1ª parte</t>
  </si>
  <si>
    <t xml:space="preserve">b1</t>
  </si>
  <si>
    <t xml:space="preserve">2ª parte</t>
  </si>
  <si>
    <t xml:space="preserve">a2</t>
  </si>
  <si>
    <t xml:space="preserve">Total</t>
  </si>
  <si>
    <t xml:space="preserve">b2</t>
  </si>
  <si>
    <t xml:space="preserve">a3</t>
  </si>
  <si>
    <t xml:space="preserve">b3</t>
  </si>
  <si>
    <t xml:space="preserve">a5</t>
  </si>
  <si>
    <t xml:space="preserve">a4</t>
  </si>
  <si>
    <t xml:space="preserve">b5</t>
  </si>
  <si>
    <t xml:space="preserve">b4</t>
  </si>
  <si>
    <t xml:space="preserve">Amplitudes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</si>
  <si>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</si>
  <si>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</si>
  <si>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</si>
  <si>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</si>
  <si>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</si>
  <si>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insira seus dados no amarelo</t>
  </si>
  <si>
    <t xml:space="preserve">linha superior da tabela</t>
  </si>
  <si>
    <t xml:space="preserve">Fórmula:</t>
  </si>
  <si>
    <t xml:space="preserve">linha inferior da tabela</t>
  </si>
  <si>
    <t xml:space="preserve">f(1)</t>
  </si>
  <si>
    <t xml:space="preserve">f(2)</t>
  </si>
  <si>
    <t xml:space="preserve">f(4)</t>
  </si>
  <si>
    <t xml:space="preserve">Polinomio</t>
  </si>
  <si>
    <t xml:space="preserve">(x-2)</t>
  </si>
  <si>
    <t xml:space="preserve">(x-4)</t>
  </si>
  <si>
    <t xml:space="preserve">(x-9)</t>
  </si>
  <si>
    <t xml:space="preserve">(x-1)</t>
  </si>
  <si>
    <t xml:space="preserve">Diferenças Divididas</t>
  </si>
  <si>
    <t xml:space="preserve">i</t>
  </si>
  <si>
    <t xml:space="preserve">f(x) = f0</t>
  </si>
  <si>
    <t xml:space="preserve">f1</t>
  </si>
  <si>
    <t xml:space="preserve">f2</t>
  </si>
  <si>
    <t xml:space="preserve">f3</t>
  </si>
  <si>
    <t xml:space="preserve">x-x0</t>
  </si>
  <si>
    <t xml:space="preserve">x-x1</t>
  </si>
  <si>
    <t xml:space="preserve">(x-x0)*(x-x1)</t>
  </si>
  <si>
    <t xml:space="preserve">x-x2</t>
  </si>
  <si>
    <t xml:space="preserve">(x-x0)*(x-x1)*(x-x2)</t>
  </si>
  <si>
    <t xml:space="preserve">p(x)</t>
  </si>
  <si>
    <t xml:space="preserve">a</t>
  </si>
  <si>
    <t xml:space="preserve">b</t>
  </si>
  <si>
    <t xml:space="preserve">b-a</t>
  </si>
  <si>
    <t xml:space="preserve">h</t>
  </si>
  <si>
    <t xml:space="preserve">T(h)</t>
  </si>
  <si>
    <t xml:space="preserve">R0 (Trapézio)</t>
  </si>
  <si>
    <t xml:space="preserve">R1 (Simpson)</t>
  </si>
  <si>
    <t xml:space="preserve">R2 (Romberg)</t>
  </si>
  <si>
    <t xml:space="preserve">i/k</t>
  </si>
  <si>
    <t xml:space="preserve">R0,0</t>
  </si>
  <si>
    <t xml:space="preserve">h/2</t>
  </si>
  <si>
    <t xml:space="preserve">R1,0</t>
  </si>
  <si>
    <t xml:space="preserve">R1,1</t>
  </si>
  <si>
    <t xml:space="preserve">h/4</t>
  </si>
  <si>
    <t xml:space="preserve">R2,0</t>
  </si>
  <si>
    <t xml:space="preserve">R2,1</t>
  </si>
  <si>
    <t xml:space="preserve">R2,2</t>
  </si>
  <si>
    <t xml:space="preserve">Valores padrões para a Gaussiana</t>
  </si>
  <si>
    <t xml:space="preserve">Mudança de Coeficiente</t>
  </si>
  <si>
    <t xml:space="preserve">k</t>
  </si>
  <si>
    <t xml:space="preserve">n=k+1</t>
  </si>
  <si>
    <t xml:space="preserve">Raízes pk+1(t)</t>
  </si>
  <si>
    <t xml:space="preserve">Intervalo</t>
  </si>
  <si>
    <t xml:space="preserve">Coeficientes Reais n=2</t>
  </si>
  <si>
    <t xml:space="preserve">Coeficientes Reais n=3</t>
  </si>
  <si>
    <t xml:space="preserve">(b-a)/2</t>
  </si>
  <si>
    <t xml:space="preserve">Mudança de Variável</t>
  </si>
  <si>
    <t xml:space="preserve">Valor da função</t>
  </si>
  <si>
    <t xml:space="preserve">Integral</t>
  </si>
  <si>
    <t xml:space="preserve">(b+a)/2</t>
  </si>
  <si>
    <t xml:space="preserve">m</t>
  </si>
  <si>
    <t xml:space="preserve">x0</t>
  </si>
  <si>
    <t xml:space="preserve">g(x0)</t>
  </si>
  <si>
    <t xml:space="preserve">x1</t>
  </si>
  <si>
    <t xml:space="preserve">g(x1)</t>
  </si>
  <si>
    <t xml:space="preserve">x2</t>
  </si>
  <si>
    <t xml:space="preserve">g(x2)</t>
  </si>
  <si>
    <t xml:space="preserve">Euler Simples</t>
  </si>
  <si>
    <t xml:space="preserve">Entrada</t>
  </si>
  <si>
    <t xml:space="preserve">y'</t>
  </si>
  <si>
    <t xml:space="preserve">y</t>
  </si>
  <si>
    <t xml:space="preserve">-</t>
  </si>
  <si>
    <t xml:space="preserve">Sistema Linear - Método de Euler</t>
  </si>
  <si>
    <t xml:space="preserve">t</t>
  </si>
  <si>
    <t xml:space="preserve">x'(t)</t>
  </si>
  <si>
    <t xml:space="preserve">x(t)</t>
  </si>
  <si>
    <t xml:space="preserve">y'(t)</t>
  </si>
  <si>
    <t xml:space="preserve">y(t)</t>
  </si>
  <si>
    <t xml:space="preserve">x(t) exato</t>
  </si>
  <si>
    <t xml:space="preserve">ERRO x(t)</t>
  </si>
  <si>
    <t xml:space="preserve">y(t) exato</t>
  </si>
  <si>
    <t xml:space="preserve">ERRO y(t)</t>
  </si>
  <si>
    <t xml:space="preserve">x_0</t>
  </si>
  <si>
    <t xml:space="preserve">y_0</t>
  </si>
  <si>
    <t xml:space="preserve">A</t>
  </si>
  <si>
    <t xml:space="preserve">Passo</t>
  </si>
  <si>
    <t xml:space="preserve">K1</t>
  </si>
  <si>
    <t xml:space="preserve">y+h*K1</t>
  </si>
  <si>
    <t xml:space="preserve">K2</t>
  </si>
  <si>
    <t xml:space="preserve">x+h/2</t>
  </si>
  <si>
    <t xml:space="preserve">y+h/2*K1</t>
  </si>
  <si>
    <t xml:space="preserve">y+h/2*K2</t>
  </si>
  <si>
    <t xml:space="preserve">K3</t>
  </si>
  <si>
    <t xml:space="preserve">y+h*K3</t>
  </si>
  <si>
    <t xml:space="preserve">K4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</si>
</sst>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# ?/?"/>
    <numFmt numFmtId="167" formatCode="0.00"/>
    <numFmt numFmtId="168" formatCode="General"/>
    <numFmt numFmtId="169" formatCode="0.000000"/>
    <numFmt numFmtId="170" formatCode="0.0000"/>
    <numFmt numFmtId="171" formatCode="mmm/yy"/>
  </numFmts>
  <fonts count="1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7"/>
      <color rgb="FF000000"/>
      <name val="Roboto"/>
      <family val="0"/>
      <charset val="1"/>
    </font>
    <font>
      <sz val="8"/>
      <color rgb="FF5F6368"/>
      <name val="Roboto"/>
      <family val="0"/>
      <charset val="1"/>
    </font>
    <font>
      <b val="true"/>
      <sz val="13"/>
      <color rgb="FF000000"/>
      <name val="Arial"/>
      <family val="2"/>
      <charset val="1"/>
    </font>
    <font>
      <sz val="14"/>
      <color rgb="FF000000"/>
      <name val="Cambria Math"/>
      <family val="1"/>
    </font>
    <font>
      <sz val="11"/>
      <color rgb="FF000000"/>
      <name val="Arial"/>
      <family val="0"/>
    </font>
    <font>
      <b val="true"/>
      <i val="true"/>
      <sz val="11"/>
      <color rgb="FF000000"/>
      <name val="Cambria Math"/>
      <family val="1"/>
    </font>
    <font>
      <sz val="11"/>
      <color rgb="FF000000"/>
      <name val="Cambria Math"/>
      <family val="1"/>
    </font>
  </fonts>
  <fills count="11">
    <fill>
      <patternFill patternType="none"/>
    </fill>
    <fill>
      <patternFill patternType="gray125"/>
    </fill>
    <fill>
      <patternFill patternType="solid">
        <fgColor rgb="FF8EB6F8"/>
        <bgColor rgb="FF8DB5F8"/>
      </patternFill>
    </fill>
    <fill>
      <patternFill patternType="solid">
        <fgColor rgb="FF8DB5F8"/>
        <bgColor rgb="FF8EB6F8"/>
      </patternFill>
    </fill>
    <fill>
      <patternFill patternType="solid">
        <fgColor rgb="FFD9E7FD"/>
        <bgColor rgb="FFD9D9D9"/>
      </patternFill>
    </fill>
    <fill>
      <patternFill patternType="solid">
        <fgColor rgb="FFFFFFFF"/>
        <bgColor rgb="FFF8F9FA"/>
      </patternFill>
    </fill>
    <fill>
      <patternFill patternType="solid">
        <fgColor rgb="FFF8F9FA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3CEFB"/>
        <bgColor rgb="FFCCCCCC"/>
      </patternFill>
    </fill>
    <fill>
      <patternFill patternType="solid">
        <fgColor rgb="FFD9D9D9"/>
        <bgColor rgb="FFCCCCCC"/>
      </patternFill>
    </fill>
    <fill>
      <patternFill patternType="solid">
        <fgColor rgb="FF808080"/>
        <bgColor rgb="FF969696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>
        <color rgb="FFCCCCCC"/>
      </right>
      <top/>
      <bottom style="medium">
        <color rgb="FFCCCCCC"/>
      </bottom>
      <diagonal/>
    </border>
    <border diagonalUp="false" diagonalDown="false">
      <left/>
      <right style="thick"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5" borderId="5" xfId="0" applyFont="true" applyBorder="true" applyAlignment="true" applyProtection="false">
      <alignment horizontal="left" vertical="bottom" textRotation="0" wrapText="false" indent="0" shrinkToFit="false" readingOrder="1"/>
      <protection locked="true" hidden="false"/>
    </xf>
    <xf numFmtId="164" fontId="10" fillId="5" borderId="6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11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8" xfId="0" applyFont="true" applyBorder="true" applyAlignment="true" applyProtection="false">
      <alignment horizontal="left" vertical="bottom" textRotation="0" wrapText="false" indent="0" shrinkToFit="false" readingOrder="1"/>
      <protection locked="true" hidden="false"/>
    </xf>
    <xf numFmtId="164" fontId="10" fillId="5" borderId="5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4" fontId="10" fillId="7" borderId="5" xfId="0" applyFont="true" applyBorder="true" applyAlignment="true" applyProtection="false">
      <alignment horizontal="left" vertical="bottom" textRotation="0" wrapText="false" indent="0" shrinkToFit="false" readingOrder="1"/>
      <protection locked="true" hidden="false"/>
    </xf>
    <xf numFmtId="171" fontId="10" fillId="5" borderId="5" xfId="0" applyFont="true" applyBorder="true" applyAlignment="true" applyProtection="false">
      <alignment horizontal="left" vertical="bottom" textRotation="0" wrapText="false" indent="0" shrinkToFit="false" readingOrder="1"/>
      <protection locked="true" hidden="false"/>
    </xf>
    <xf numFmtId="164" fontId="13" fillId="5" borderId="8" xfId="0" applyFont="true" applyBorder="true" applyAlignment="true" applyProtection="false">
      <alignment horizontal="left" vertical="bottom" textRotation="0" wrapText="false" indent="0" shrinkToFit="false" readingOrder="1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4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4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8DB5F8"/>
      <rgbColor rgb="FF993366"/>
      <rgbColor rgb="FFF8F9FA"/>
      <rgbColor rgb="FFD9E7FD"/>
      <rgbColor rgb="FF660066"/>
      <rgbColor rgb="FFFF8080"/>
      <rgbColor rgb="FF0066CC"/>
      <rgbColor rgb="FFB3C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EB6F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F636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wmf"/><Relationship Id="rId4" Type="http://schemas.openxmlformats.org/officeDocument/2006/relationships/image" Target="../media/image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212040</xdr:colOff>
      <xdr:row>21</xdr:row>
      <xdr:rowOff>114840</xdr:rowOff>
    </xdr:from>
    <xdr:to>
      <xdr:col>4</xdr:col>
      <xdr:colOff>164160</xdr:colOff>
      <xdr:row>26</xdr:row>
      <xdr:rowOff>45360</xdr:rowOff>
    </xdr:to>
    <xdr:pic>
      <xdr:nvPicPr>
        <xdr:cNvPr id="0" name="Imagem 3" descr=""/>
        <xdr:cNvPicPr/>
      </xdr:nvPicPr>
      <xdr:blipFill>
        <a:blip r:embed="rId1"/>
        <a:stretch/>
      </xdr:blipFill>
      <xdr:spPr>
        <a:xfrm>
          <a:off x="212040" y="3848400"/>
          <a:ext cx="3383640" cy="819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320760</xdr:colOff>
      <xdr:row>18</xdr:row>
      <xdr:rowOff>76320</xdr:rowOff>
    </xdr:from>
    <xdr:to>
      <xdr:col>1</xdr:col>
      <xdr:colOff>526680</xdr:colOff>
      <xdr:row>20</xdr:row>
      <xdr:rowOff>171000</xdr:rowOff>
    </xdr:to>
    <xdr:pic>
      <xdr:nvPicPr>
        <xdr:cNvPr id="1" name="Imagem 1" descr=""/>
        <xdr:cNvPicPr/>
      </xdr:nvPicPr>
      <xdr:blipFill>
        <a:blip r:embed="rId2"/>
        <a:stretch/>
      </xdr:blipFill>
      <xdr:spPr>
        <a:xfrm>
          <a:off x="320760" y="3276720"/>
          <a:ext cx="889560" cy="450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47520</xdr:colOff>
      <xdr:row>18</xdr:row>
      <xdr:rowOff>73080</xdr:rowOff>
    </xdr:from>
    <xdr:to>
      <xdr:col>9</xdr:col>
      <xdr:colOff>34560</xdr:colOff>
      <xdr:row>33</xdr:row>
      <xdr:rowOff>91800</xdr:rowOff>
    </xdr:to>
    <xdr:pic>
      <xdr:nvPicPr>
        <xdr:cNvPr id="2" name="Imagem 4" descr=""/>
        <xdr:cNvPicPr/>
      </xdr:nvPicPr>
      <xdr:blipFill>
        <a:blip r:embed="rId3"/>
        <a:stretch/>
      </xdr:blipFill>
      <xdr:spPr>
        <a:xfrm>
          <a:off x="4672080" y="3273480"/>
          <a:ext cx="4385520" cy="2685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657360</xdr:colOff>
      <xdr:row>19</xdr:row>
      <xdr:rowOff>34920</xdr:rowOff>
    </xdr:from>
    <xdr:to>
      <xdr:col>14</xdr:col>
      <xdr:colOff>355680</xdr:colOff>
      <xdr:row>33</xdr:row>
      <xdr:rowOff>151560</xdr:rowOff>
    </xdr:to>
    <xdr:pic>
      <xdr:nvPicPr>
        <xdr:cNvPr id="3" name="Imagem 2" descr=""/>
        <xdr:cNvPicPr/>
      </xdr:nvPicPr>
      <xdr:blipFill>
        <a:blip r:embed="rId4"/>
        <a:stretch/>
      </xdr:blipFill>
      <xdr:spPr>
        <a:xfrm>
          <a:off x="9680400" y="3412800"/>
          <a:ext cx="4722480" cy="2606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434880</xdr:colOff>
      <xdr:row>16</xdr:row>
      <xdr:rowOff>123840</xdr:rowOff>
    </xdr:from>
    <xdr:to>
      <xdr:col>4</xdr:col>
      <xdr:colOff>790200</xdr:colOff>
      <xdr:row>26</xdr:row>
      <xdr:rowOff>158400</xdr:rowOff>
    </xdr:to>
    <xdr:pic>
      <xdr:nvPicPr>
        <xdr:cNvPr id="4" name="Imagem 1" descr=""/>
        <xdr:cNvPicPr/>
      </xdr:nvPicPr>
      <xdr:blipFill>
        <a:blip r:embed="rId1"/>
        <a:stretch/>
      </xdr:blipFill>
      <xdr:spPr>
        <a:xfrm>
          <a:off x="434880" y="2968560"/>
          <a:ext cx="3688920" cy="1812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4</xdr:col>
      <xdr:colOff>0</xdr:colOff>
      <xdr:row>27</xdr:row>
      <xdr:rowOff>88920</xdr:rowOff>
    </xdr:from>
    <xdr:to>
      <xdr:col>13</xdr:col>
      <xdr:colOff>504360</xdr:colOff>
      <xdr:row>30</xdr:row>
      <xdr:rowOff>69840</xdr:rowOff>
    </xdr:to>
    <xdr:sp>
      <xdr:nvSpPr>
        <xdr:cNvPr id="5" name="CustomShape 1"/>
        <xdr:cNvSpPr/>
      </xdr:nvSpPr>
      <xdr:spPr>
        <a:xfrm>
          <a:off x="3333600" y="4889520"/>
          <a:ext cx="7752960" cy="51408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0" lang="pt-BR" sz="1400" spc="-1" strike="noStrike">
              <a:solidFill>
                <a:srgbClr val="000000"/>
              </a:solidFill>
              <a:latin typeface="Cambria Math"/>
              <a:ea typeface="Arial"/>
            </a:rPr>
            <a:t>𝑝</a:t>
          </a:r>
          <a:r>
            <a:rPr b="0" lang="pt-BR" sz="1400" spc="-1" strike="noStrike">
              <a:solidFill>
                <a:srgbClr val="000000"/>
              </a:solidFill>
              <a:latin typeface="Cambria Math"/>
              <a:ea typeface="Arial"/>
            </a:rPr>
            <a:t>(𝑥)=𝑎_0+𝑎_1∗(𝑥−𝑥_0 )+𝑎_2∗(𝑥−𝑥_0 )∗(𝑥−𝑥_1 )+…+𝑎_𝑛∗(𝑥−𝑥_0 )∗(𝑥−𝑥_1 )∗…∗(𝑥−𝑥_(𝑛−1))</a:t>
          </a:r>
          <a:endParaRPr b="0" lang="pt-BR" sz="14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13</xdr:row>
      <xdr:rowOff>0</xdr:rowOff>
    </xdr:from>
    <xdr:to>
      <xdr:col>5</xdr:col>
      <xdr:colOff>465840</xdr:colOff>
      <xdr:row>20</xdr:row>
      <xdr:rowOff>167760</xdr:rowOff>
    </xdr:to>
    <xdr:pic>
      <xdr:nvPicPr>
        <xdr:cNvPr id="6" name="Imagem 1" descr=""/>
        <xdr:cNvPicPr/>
      </xdr:nvPicPr>
      <xdr:blipFill>
        <a:blip r:embed="rId1"/>
        <a:stretch/>
      </xdr:blipFill>
      <xdr:spPr>
        <a:xfrm>
          <a:off x="670320" y="2311200"/>
          <a:ext cx="3148200" cy="141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9360</xdr:colOff>
      <xdr:row>9</xdr:row>
      <xdr:rowOff>142920</xdr:rowOff>
    </xdr:from>
    <xdr:to>
      <xdr:col>6</xdr:col>
      <xdr:colOff>521280</xdr:colOff>
      <xdr:row>12</xdr:row>
      <xdr:rowOff>149400</xdr:rowOff>
    </xdr:to>
    <xdr:pic>
      <xdr:nvPicPr>
        <xdr:cNvPr id="7" name="Imagem 1" descr=""/>
        <xdr:cNvPicPr/>
      </xdr:nvPicPr>
      <xdr:blipFill>
        <a:blip r:embed="rId1"/>
        <a:stretch/>
      </xdr:blipFill>
      <xdr:spPr>
        <a:xfrm>
          <a:off x="3342960" y="1743120"/>
          <a:ext cx="1178640" cy="53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368280</xdr:colOff>
      <xdr:row>10</xdr:row>
      <xdr:rowOff>92160</xdr:rowOff>
    </xdr:from>
    <xdr:to>
      <xdr:col>19</xdr:col>
      <xdr:colOff>183240</xdr:colOff>
      <xdr:row>12</xdr:row>
      <xdr:rowOff>171000</xdr:rowOff>
    </xdr:to>
    <xdr:pic>
      <xdr:nvPicPr>
        <xdr:cNvPr id="8" name="Imagem 2" descr=""/>
        <xdr:cNvPicPr/>
      </xdr:nvPicPr>
      <xdr:blipFill>
        <a:blip r:embed="rId2"/>
        <a:stretch/>
      </xdr:blipFill>
      <xdr:spPr>
        <a:xfrm>
          <a:off x="9702720" y="1869840"/>
          <a:ext cx="3148560" cy="4345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63360</xdr:colOff>
      <xdr:row>9</xdr:row>
      <xdr:rowOff>139680</xdr:rowOff>
    </xdr:from>
    <xdr:to>
      <xdr:col>4</xdr:col>
      <xdr:colOff>361440</xdr:colOff>
      <xdr:row>13</xdr:row>
      <xdr:rowOff>12600</xdr:rowOff>
    </xdr:to>
    <xdr:sp>
      <xdr:nvSpPr>
        <xdr:cNvPr id="9" name="CustomShape 1"/>
        <xdr:cNvSpPr/>
      </xdr:nvSpPr>
      <xdr:spPr>
        <a:xfrm>
          <a:off x="1396800" y="1739880"/>
          <a:ext cx="1631520" cy="5839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0">
          <a:solidFill>
            <a:schemeClr val="bg1">
              <a:lumMod val="50000"/>
            </a:schemeClr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Arial"/>
              <a:ea typeface="Arial"/>
            </a:rPr>
            <a:t>Índice ímpar: coef=4</a:t>
          </a:r>
          <a:endParaRPr b="0" lang="pt-BR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Arial"/>
              <a:ea typeface="Arial"/>
            </a:rPr>
            <a:t>Índice par: coef=2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638280</xdr:colOff>
      <xdr:row>25</xdr:row>
      <xdr:rowOff>120600</xdr:rowOff>
    </xdr:from>
    <xdr:to>
      <xdr:col>5</xdr:col>
      <xdr:colOff>345240</xdr:colOff>
      <xdr:row>29</xdr:row>
      <xdr:rowOff>131760</xdr:rowOff>
    </xdr:to>
    <xdr:pic>
      <xdr:nvPicPr>
        <xdr:cNvPr id="10" name="Imagem 1" descr=""/>
        <xdr:cNvPicPr/>
      </xdr:nvPicPr>
      <xdr:blipFill>
        <a:blip r:embed="rId1"/>
        <a:stretch/>
      </xdr:blipFill>
      <xdr:spPr>
        <a:xfrm>
          <a:off x="638280" y="4565520"/>
          <a:ext cx="3150360" cy="722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399960</xdr:colOff>
      <xdr:row>11</xdr:row>
      <xdr:rowOff>123840</xdr:rowOff>
    </xdr:from>
    <xdr:to>
      <xdr:col>5</xdr:col>
      <xdr:colOff>103680</xdr:colOff>
      <xdr:row>21</xdr:row>
      <xdr:rowOff>160920</xdr:rowOff>
    </xdr:to>
    <xdr:pic>
      <xdr:nvPicPr>
        <xdr:cNvPr id="11" name="Imagem 2" descr=""/>
        <xdr:cNvPicPr/>
      </xdr:nvPicPr>
      <xdr:blipFill>
        <a:blip r:embed="rId2"/>
        <a:stretch/>
      </xdr:blipFill>
      <xdr:spPr>
        <a:xfrm>
          <a:off x="399960" y="2079360"/>
          <a:ext cx="3147120" cy="1815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552600</xdr:colOff>
      <xdr:row>11</xdr:row>
      <xdr:rowOff>28440</xdr:rowOff>
    </xdr:from>
    <xdr:to>
      <xdr:col>3</xdr:col>
      <xdr:colOff>41760</xdr:colOff>
      <xdr:row>14</xdr:row>
      <xdr:rowOff>161280</xdr:rowOff>
    </xdr:to>
    <xdr:sp>
      <xdr:nvSpPr>
        <xdr:cNvPr id="12" name="CustomShape 1"/>
        <xdr:cNvSpPr/>
      </xdr:nvSpPr>
      <xdr:spPr>
        <a:xfrm>
          <a:off x="552600" y="1983960"/>
          <a:ext cx="1945800" cy="6663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0">
          <a:solidFill>
            <a:schemeClr val="bg1">
              <a:lumMod val="50000"/>
            </a:schemeClr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i="1" lang="pt-BR" sz="1100" spc="-1" strike="noStrike">
              <a:solidFill>
                <a:srgbClr val="000000"/>
              </a:solidFill>
              <a:latin typeface="Cambria Math"/>
              <a:ea typeface="Arial"/>
            </a:rPr>
            <a:t>Mudança de variável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mbria Math"/>
              <a:ea typeface="Arial"/>
            </a:rPr>
            <a:t>𝑥</a:t>
          </a:r>
          <a:r>
            <a:rPr b="0" lang="pt-BR" sz="1100" spc="-1" strike="noStrike">
              <a:solidFill>
                <a:srgbClr val="000000"/>
              </a:solidFill>
              <a:latin typeface="Cambria Math"/>
              <a:ea typeface="Arial"/>
            </a:rPr>
            <a:t>=(𝑏−𝑎)/2∗𝑡+(𝑏+𝑎)/2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628560</xdr:colOff>
      <xdr:row>15</xdr:row>
      <xdr:rowOff>123840</xdr:rowOff>
    </xdr:from>
    <xdr:to>
      <xdr:col>3</xdr:col>
      <xdr:colOff>152640</xdr:colOff>
      <xdr:row>20</xdr:row>
      <xdr:rowOff>15840</xdr:rowOff>
    </xdr:to>
    <xdr:sp>
      <xdr:nvSpPr>
        <xdr:cNvPr id="13" name="CustomShape 1"/>
        <xdr:cNvSpPr/>
      </xdr:nvSpPr>
      <xdr:spPr>
        <a:xfrm>
          <a:off x="628560" y="2790720"/>
          <a:ext cx="1980720" cy="78084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0">
          <a:solidFill>
            <a:schemeClr val="bg1">
              <a:lumMod val="50000"/>
            </a:schemeClr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Arial"/>
              <a:ea typeface="Arial"/>
            </a:rPr>
            <a:t>A integral é a somatória dos produtos dos coeficientes pelo valor da função no ponto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819000</xdr:colOff>
      <xdr:row>12</xdr:row>
      <xdr:rowOff>2880</xdr:rowOff>
    </xdr:from>
    <xdr:to>
      <xdr:col>11</xdr:col>
      <xdr:colOff>523440</xdr:colOff>
      <xdr:row>35</xdr:row>
      <xdr:rowOff>145080</xdr:rowOff>
    </xdr:to>
    <xdr:pic>
      <xdr:nvPicPr>
        <xdr:cNvPr id="14" name="Imagem 2" descr=""/>
        <xdr:cNvPicPr/>
      </xdr:nvPicPr>
      <xdr:blipFill>
        <a:blip r:embed="rId1"/>
        <a:stretch/>
      </xdr:blipFill>
      <xdr:spPr>
        <a:xfrm>
          <a:off x="3275640" y="2136240"/>
          <a:ext cx="6307920" cy="42318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8.828125" defaultRowHeight="14" zeroHeight="false" outlineLevelRow="0" outlineLevelCol="0"/>
  <cols>
    <col collapsed="false" customWidth="false" hidden="false" outlineLevel="0" max="2" min="1" style="1" width="8.84"/>
    <col collapsed="false" customWidth="true" hidden="false" outlineLevel="0" max="3" min="3" style="1" width="13.58"/>
    <col collapsed="false" customWidth="true" hidden="false" outlineLevel="0" max="4" min="4" style="1" width="13.08"/>
    <col collapsed="false" customWidth="true" hidden="false" outlineLevel="0" max="5" min="5" style="1" width="15.41"/>
    <col collapsed="false" customWidth="true" hidden="false" outlineLevel="0" max="6" min="6" style="1" width="13.92"/>
    <col collapsed="false" customWidth="true" hidden="false" outlineLevel="0" max="7" min="7" style="1" width="14.25"/>
    <col collapsed="false" customWidth="true" hidden="false" outlineLevel="0" max="8" min="8" style="1" width="13.75"/>
    <col collapsed="false" customWidth="true" hidden="false" outlineLevel="0" max="9" min="9" style="1" width="14.92"/>
    <col collapsed="false" customWidth="true" hidden="false" outlineLevel="0" max="11" min="10" style="1" width="13.58"/>
    <col collapsed="false" customWidth="true" hidden="false" outlineLevel="0" max="14" min="12" style="1" width="12.59"/>
    <col collapsed="false" customWidth="false" hidden="false" outlineLevel="0" max="15" min="15" style="1" width="8.84"/>
    <col collapsed="false" customWidth="true" hidden="false" outlineLevel="0" max="16" min="16" style="1" width="11.83"/>
    <col collapsed="false" customWidth="false" hidden="false" outlineLevel="0" max="19" min="17" style="1" width="8.84"/>
    <col collapsed="false" customWidth="true" hidden="false" outlineLevel="0" max="20" min="20" style="1" width="11.5"/>
    <col collapsed="false" customWidth="false" hidden="false" outlineLevel="0" max="1024" min="21" style="1" width="8.84"/>
  </cols>
  <sheetData>
    <row r="1" customFormat="false" ht="14" hidden="false" customHeight="false" outlineLevel="0" collapsed="false">
      <c r="A1" s="2" t="s">
        <v>0</v>
      </c>
      <c r="B1" s="2"/>
      <c r="C1" s="2"/>
      <c r="D1" s="3"/>
      <c r="E1" s="4" t="s">
        <v>1</v>
      </c>
      <c r="F1" s="4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</row>
    <row r="2" customFormat="false" ht="14" hidden="false" customHeight="false" outlineLevel="0" collapsed="false">
      <c r="A2" s="6" t="n">
        <v>4</v>
      </c>
      <c r="B2" s="6"/>
      <c r="E2" s="7" t="s">
        <v>3</v>
      </c>
    </row>
    <row r="4" customFormat="false" ht="14" hidden="false" customHeight="false" outlineLevel="0" collapsed="false">
      <c r="A4" s="8" t="s">
        <v>4</v>
      </c>
      <c r="B4" s="9" t="n">
        <v>4</v>
      </c>
      <c r="D4" s="7" t="s">
        <v>5</v>
      </c>
      <c r="E4" s="10" t="n">
        <v>1</v>
      </c>
      <c r="F4" s="10"/>
      <c r="G4" s="10" t="n">
        <v>2</v>
      </c>
      <c r="H4" s="10"/>
      <c r="I4" s="10" t="n">
        <v>3</v>
      </c>
      <c r="J4" s="10"/>
      <c r="K4" s="10" t="n">
        <v>4</v>
      </c>
      <c r="L4" s="1" t="n">
        <v>5</v>
      </c>
      <c r="O4" s="10" t="s">
        <v>6</v>
      </c>
      <c r="P4" s="10"/>
      <c r="Q4" s="10"/>
      <c r="S4" s="10" t="s">
        <v>7</v>
      </c>
      <c r="T4" s="10"/>
    </row>
    <row r="5" customFormat="false" ht="14" hidden="false" customHeight="false" outlineLevel="0" collapsed="false">
      <c r="A5" s="8" t="s">
        <v>8</v>
      </c>
      <c r="B5" s="8" t="s">
        <v>9</v>
      </c>
      <c r="C5" s="8" t="s">
        <v>10</v>
      </c>
      <c r="E5" s="8" t="s">
        <v>11</v>
      </c>
      <c r="F5" s="8" t="s">
        <v>12</v>
      </c>
      <c r="G5" s="8" t="s">
        <v>13</v>
      </c>
      <c r="H5" s="8" t="s">
        <v>14</v>
      </c>
      <c r="I5" s="8" t="s">
        <v>15</v>
      </c>
      <c r="J5" s="8" t="s">
        <v>16</v>
      </c>
      <c r="K5" s="8" t="s">
        <v>17</v>
      </c>
      <c r="L5" s="8" t="s">
        <v>18</v>
      </c>
      <c r="O5" s="11" t="s">
        <v>19</v>
      </c>
      <c r="P5" s="12" t="n">
        <f aca="false">(1/(2*B4))*SUM(C6:C17)</f>
        <v>16.5</v>
      </c>
      <c r="Q5" s="13" t="n">
        <f aca="false">P5</f>
        <v>16.5</v>
      </c>
      <c r="S5" s="14" t="s">
        <v>9</v>
      </c>
      <c r="T5" s="15" t="n">
        <f aca="false">B7</f>
        <v>44</v>
      </c>
      <c r="V5" s="14"/>
      <c r="W5" s="14"/>
      <c r="X5" s="14"/>
    </row>
    <row r="6" customFormat="false" ht="14" hidden="false" customHeight="false" outlineLevel="0" collapsed="false">
      <c r="A6" s="9" t="n">
        <v>1</v>
      </c>
      <c r="B6" s="16" t="n">
        <v>0</v>
      </c>
      <c r="C6" s="16" t="n">
        <v>0</v>
      </c>
      <c r="E6" s="17" t="n">
        <f aca="false">C6*COS($E$4*B6)</f>
        <v>0</v>
      </c>
      <c r="F6" s="17" t="n">
        <f aca="false">C6*SIN($E$4*B6)</f>
        <v>0</v>
      </c>
      <c r="G6" s="17" t="n">
        <f aca="false">C6*COS($G$4*B6)</f>
        <v>0</v>
      </c>
      <c r="H6" s="17" t="n">
        <f aca="false">C6*SIN($G$4*B6)</f>
        <v>0</v>
      </c>
      <c r="I6" s="17" t="n">
        <f aca="false">C6*COS($I$4*B6)</f>
        <v>0</v>
      </c>
      <c r="J6" s="17" t="n">
        <f aca="false">C6*SIN($I$4*B6)</f>
        <v>0</v>
      </c>
      <c r="K6" s="17" t="n">
        <f aca="false">C6*COS($K$4*B6)</f>
        <v>0</v>
      </c>
      <c r="L6" s="17" t="n">
        <f aca="false">C6*SIN($K$4*B6)</f>
        <v>0</v>
      </c>
      <c r="M6" s="17" t="n">
        <f aca="false">C6*COS($L$4*B6)</f>
        <v>0</v>
      </c>
      <c r="N6" s="17" t="n">
        <f aca="false">C6*SIN($L$4*B6)</f>
        <v>0</v>
      </c>
      <c r="O6" s="11" t="s">
        <v>20</v>
      </c>
      <c r="P6" s="12" t="n">
        <f aca="false">(1/B4)*SUM(E6:E17)</f>
        <v>32.9758733126109</v>
      </c>
      <c r="Q6" s="13" t="n">
        <f aca="false">P6</f>
        <v>32.9758733126109</v>
      </c>
      <c r="S6" s="14" t="s">
        <v>21</v>
      </c>
      <c r="T6" s="18" t="n">
        <f aca="false">P6*COS($E$4*$T$5)+P8*COS(G4*T5)+P10*COS(I4*T5)+P12*COS($K$4*$T$5)</f>
        <v>114.857233698561</v>
      </c>
      <c r="U6" s="18"/>
      <c r="V6" s="18"/>
      <c r="W6" s="18"/>
      <c r="X6" s="18"/>
    </row>
    <row r="7" customFormat="false" ht="14" hidden="false" customHeight="false" outlineLevel="0" collapsed="false">
      <c r="A7" s="9" t="n">
        <v>2</v>
      </c>
      <c r="B7" s="16" t="n">
        <v>44</v>
      </c>
      <c r="C7" s="16" t="n">
        <v>44</v>
      </c>
      <c r="E7" s="17" t="n">
        <f aca="false">C7*COS($E$4*B7)</f>
        <v>43.9931055804984</v>
      </c>
      <c r="F7" s="17" t="n">
        <f aca="false">C7*SIN($E$4*B7)</f>
        <v>0.778884704638197</v>
      </c>
      <c r="G7" s="17" t="n">
        <f aca="false">C7*COS($G$4*B7)</f>
        <v>43.9724244825855</v>
      </c>
      <c r="H7" s="17" t="n">
        <f aca="false">C7*SIN($G$4*B7)</f>
        <v>1.55752532028107</v>
      </c>
      <c r="I7" s="17" t="n">
        <f aca="false">C7*COS($I$4*B7)</f>
        <v>43.9379631873596</v>
      </c>
      <c r="J7" s="17" t="n">
        <f aca="false">C7*SIN($I$4*B7)</f>
        <v>2.33567783442656</v>
      </c>
      <c r="K7" s="17" t="n">
        <f aca="false">C7*COS($K$4*B7)</f>
        <v>43.8897324943947</v>
      </c>
      <c r="L7" s="17" t="n">
        <f aca="false">C7*SIN($K$4*B7)</f>
        <v>3.11309838753519</v>
      </c>
      <c r="M7" s="17" t="n">
        <f aca="false">C7*COS($L$4*B7)</f>
        <v>43.8277475183557</v>
      </c>
      <c r="N7" s="17" t="n">
        <f aca="false">C7*SIN($L$4*B7)</f>
        <v>3.88954334945139</v>
      </c>
      <c r="O7" s="11" t="s">
        <v>22</v>
      </c>
      <c r="P7" s="12" t="n">
        <f aca="false">(1/B4)*SUM(F6:F17)</f>
        <v>1.16802196483646</v>
      </c>
      <c r="Q7" s="13" t="n">
        <f aca="false">P7</f>
        <v>1.16802196483646</v>
      </c>
      <c r="S7" s="14" t="s">
        <v>23</v>
      </c>
      <c r="T7" s="18" t="n">
        <f aca="false">P7*SIN($E$4*$T$5)+P9*SIN($G$4*$T$5)+P11*SIN(I4*T5)</f>
        <v>0.288832959669785</v>
      </c>
      <c r="U7" s="18"/>
      <c r="V7" s="18"/>
      <c r="W7" s="18"/>
      <c r="X7" s="18"/>
    </row>
    <row r="8" customFormat="false" ht="14" hidden="false" customHeight="false" outlineLevel="0" collapsed="false">
      <c r="A8" s="9" t="n">
        <v>3</v>
      </c>
      <c r="B8" s="16" t="n">
        <v>88</v>
      </c>
      <c r="C8" s="16" t="n">
        <v>44</v>
      </c>
      <c r="E8" s="17" t="n">
        <f aca="false">C8*COS($E$4*B8)</f>
        <v>43.9724244825855</v>
      </c>
      <c r="F8" s="17" t="n">
        <f aca="false">C8*SIN($E$4*B8)</f>
        <v>1.55752532028107</v>
      </c>
      <c r="G8" s="17" t="n">
        <f aca="false">C8*COS($G$4*B8)</f>
        <v>43.8897324943947</v>
      </c>
      <c r="H8" s="17" t="n">
        <f aca="false">C8*SIN($G$4*B8)</f>
        <v>3.11309838753519</v>
      </c>
      <c r="I8" s="17" t="n">
        <f aca="false">C8*COS($I$4*B8)</f>
        <v>43.7520276842622</v>
      </c>
      <c r="J8" s="17" t="n">
        <f aca="false">C8*SIN($I$4*B8)</f>
        <v>4.66476939575301</v>
      </c>
      <c r="K8" s="17" t="n">
        <f aca="false">C8*COS($K$4*B8)</f>
        <v>43.5594826558875</v>
      </c>
      <c r="L8" s="17" t="n">
        <f aca="false">C8*SIN($K$4*B8)</f>
        <v>6.21059342989322</v>
      </c>
      <c r="M8" s="17" t="n">
        <f aca="false">C8*COS($L$4*B8)</f>
        <v>43.3123387514881</v>
      </c>
      <c r="N8" s="17" t="n">
        <f aca="false">C8*SIN($L$4*B8)</f>
        <v>7.7486329037025</v>
      </c>
      <c r="O8" s="11" t="s">
        <v>24</v>
      </c>
      <c r="P8" s="12" t="n">
        <f aca="false">(1/B4)*SUM(G6:G17)</f>
        <v>32.9035461653106</v>
      </c>
      <c r="Q8" s="13" t="n">
        <f aca="false">P8</f>
        <v>32.9035461653106</v>
      </c>
      <c r="S8" s="14" t="s">
        <v>25</v>
      </c>
      <c r="T8" s="19" t="n">
        <f aca="false">P5+T6+T7</f>
        <v>131.64606665823</v>
      </c>
      <c r="U8" s="18"/>
      <c r="V8" s="18"/>
      <c r="W8" s="18"/>
      <c r="X8" s="18"/>
    </row>
    <row r="9" customFormat="false" ht="14" hidden="false" customHeight="false" outlineLevel="0" collapsed="false">
      <c r="A9" s="9" t="n">
        <v>4</v>
      </c>
      <c r="B9" s="16" t="n">
        <v>132</v>
      </c>
      <c r="C9" s="16" t="n">
        <v>44</v>
      </c>
      <c r="E9" s="17" t="n">
        <f aca="false">C9*COS($E$4*B9)</f>
        <v>43.9379631873596</v>
      </c>
      <c r="F9" s="17" t="n">
        <f aca="false">C9*SIN($E$4*B9)</f>
        <v>2.33567783442656</v>
      </c>
      <c r="G9" s="17" t="n">
        <f aca="false">C9*COS($G$4*B9)</f>
        <v>43.7520276842622</v>
      </c>
      <c r="H9" s="17" t="n">
        <f aca="false">C9*SIN($G$4*B9)</f>
        <v>4.66476939575301</v>
      </c>
      <c r="I9" s="17" t="n">
        <f aca="false">C9*COS($I$4*B9)</f>
        <v>43.4427178018882</v>
      </c>
      <c r="J9" s="17" t="n">
        <f aca="false">C9*SIN($I$4*B9)</f>
        <v>6.98070698321513</v>
      </c>
      <c r="K9" s="17" t="n">
        <f aca="false">C9*COS($K$4*B9)</f>
        <v>43.010905749293</v>
      </c>
      <c r="L9" s="17" t="n">
        <f aca="false">C9*SIN($K$4*B9)</f>
        <v>9.2769599883493</v>
      </c>
      <c r="M9" s="17" t="n">
        <f aca="false">C9*COS($L$4*B9)</f>
        <v>42.4578091739041</v>
      </c>
      <c r="N9" s="17" t="n">
        <f aca="false">C9*SIN($L$4*B9)</f>
        <v>11.5470533103621</v>
      </c>
      <c r="O9" s="11" t="s">
        <v>26</v>
      </c>
      <c r="P9" s="12" t="n">
        <f aca="false">(1/B4)*SUM(H6:H17)</f>
        <v>2.33384827589232</v>
      </c>
      <c r="Q9" s="13" t="n">
        <f aca="false">P9</f>
        <v>2.33384827589232</v>
      </c>
    </row>
    <row r="10" customFormat="false" ht="14" hidden="false" customHeight="false" outlineLevel="0" collapsed="false">
      <c r="A10" s="9" t="n">
        <v>5</v>
      </c>
      <c r="B10" s="16" t="n">
        <v>176</v>
      </c>
      <c r="C10" s="16" t="n">
        <v>0</v>
      </c>
      <c r="E10" s="17" t="n">
        <f aca="false">C10*COS($E$4*B10)</f>
        <v>0</v>
      </c>
      <c r="F10" s="17" t="n">
        <f aca="false">C10*SIN($E$4*B10)</f>
        <v>0</v>
      </c>
      <c r="G10" s="17" t="n">
        <f aca="false">C10*COS($G$4*B10)</f>
        <v>0</v>
      </c>
      <c r="H10" s="17" t="n">
        <f aca="false">C10*SIN($G$4*B10)</f>
        <v>0</v>
      </c>
      <c r="I10" s="17" t="n">
        <f aca="false">C10*COS($I$4*B10)</f>
        <v>0</v>
      </c>
      <c r="J10" s="17" t="n">
        <f aca="false">C10*SIN($I$4*B10)</f>
        <v>0</v>
      </c>
      <c r="K10" s="17" t="n">
        <f aca="false">C10*COS($K$4*B10)</f>
        <v>0</v>
      </c>
      <c r="L10" s="17" t="n">
        <f aca="false">C10*SIN($K$4*B10)</f>
        <v>0</v>
      </c>
      <c r="M10" s="17" t="n">
        <f aca="false">C10*COS($L$4*B10)</f>
        <v>0</v>
      </c>
      <c r="N10" s="17" t="n">
        <f aca="false">C10*SIN($L$4*B10)</f>
        <v>0</v>
      </c>
      <c r="O10" s="11" t="s">
        <v>27</v>
      </c>
      <c r="P10" s="12" t="n">
        <f aca="false">(1/B4)*SUM(I6:I17)</f>
        <v>32.7831771683775</v>
      </c>
      <c r="Q10" s="13" t="n">
        <f aca="false">P10</f>
        <v>32.7831771683775</v>
      </c>
    </row>
    <row r="11" customFormat="false" ht="14" hidden="false" customHeight="false" outlineLevel="0" collapsed="false">
      <c r="A11" s="9" t="n">
        <v>6</v>
      </c>
      <c r="B11" s="16"/>
      <c r="C11" s="16"/>
      <c r="E11" s="17" t="n">
        <f aca="false">C11*COS($E$4*B11)</f>
        <v>0</v>
      </c>
      <c r="F11" s="17" t="n">
        <f aca="false">C11*SIN($E$4*B11)</f>
        <v>0</v>
      </c>
      <c r="G11" s="17" t="n">
        <f aca="false">C11*COS($G$4*B11)</f>
        <v>0</v>
      </c>
      <c r="H11" s="17" t="n">
        <f aca="false">C11*SIN($G$4*B11)</f>
        <v>0</v>
      </c>
      <c r="I11" s="17" t="n">
        <f aca="false">C11*COS($I$4*B11)</f>
        <v>0</v>
      </c>
      <c r="J11" s="17" t="n">
        <f aca="false">C11*SIN($I$4*B11)</f>
        <v>0</v>
      </c>
      <c r="K11" s="17" t="n">
        <f aca="false">C11*COS($K$4*B11)</f>
        <v>0</v>
      </c>
      <c r="L11" s="17" t="n">
        <f aca="false">C11*SIN($K$4*B11)</f>
        <v>0</v>
      </c>
      <c r="M11" s="17" t="n">
        <f aca="false">C11*COS($L$4*B11)</f>
        <v>0</v>
      </c>
      <c r="N11" s="17" t="n">
        <f aca="false">C11*SIN($L$4*B11)</f>
        <v>0</v>
      </c>
      <c r="O11" s="11" t="s">
        <v>28</v>
      </c>
      <c r="P11" s="12" t="n">
        <f aca="false">(1/B4)*SUM(J6:J17)</f>
        <v>3.49528855334868</v>
      </c>
      <c r="Q11" s="13" t="n">
        <f aca="false">P11</f>
        <v>3.49528855334868</v>
      </c>
      <c r="R11" s="7" t="s">
        <v>29</v>
      </c>
      <c r="S11" s="12" t="n">
        <f aca="false">(1/(2*B4))*SUM(M6:M17)</f>
        <v>16.1997369304685</v>
      </c>
      <c r="T11" s="13" t="n">
        <f aca="false">S11</f>
        <v>16.1997369304685</v>
      </c>
    </row>
    <row r="12" customFormat="false" ht="14" hidden="false" customHeight="false" outlineLevel="0" collapsed="false">
      <c r="A12" s="9" t="n">
        <v>7</v>
      </c>
      <c r="B12" s="16"/>
      <c r="C12" s="16"/>
      <c r="E12" s="17" t="n">
        <f aca="false">C12*COS($E$4*B12)</f>
        <v>0</v>
      </c>
      <c r="F12" s="17" t="n">
        <f aca="false">C12*SIN($E$4*B12)</f>
        <v>0</v>
      </c>
      <c r="G12" s="17" t="n">
        <f aca="false">C12*COS($G$4*B12)</f>
        <v>0</v>
      </c>
      <c r="H12" s="17" t="n">
        <f aca="false">C12*SIN($G$4*B12)</f>
        <v>0</v>
      </c>
      <c r="I12" s="17" t="n">
        <f aca="false">C12*COS($I$4*B12)</f>
        <v>0</v>
      </c>
      <c r="J12" s="17" t="n">
        <f aca="false">C12*SIN($I$4*B12)</f>
        <v>0</v>
      </c>
      <c r="K12" s="17" t="n">
        <f aca="false">C12*COS($K$4*B12)</f>
        <v>0</v>
      </c>
      <c r="L12" s="17" t="n">
        <f aca="false">C12*SIN($K$4*B12)</f>
        <v>0</v>
      </c>
      <c r="M12" s="17" t="n">
        <f aca="false">C12*COS($L$4*B12)</f>
        <v>0</v>
      </c>
      <c r="N12" s="17" t="n">
        <f aca="false">C12*SIN($L$4*B12)</f>
        <v>0</v>
      </c>
      <c r="O12" s="11" t="s">
        <v>30</v>
      </c>
      <c r="P12" s="12" t="n">
        <f aca="false">(1/(2*B4))*SUM(K6:K17)</f>
        <v>16.3075151124469</v>
      </c>
      <c r="Q12" s="13" t="n">
        <f aca="false">P12</f>
        <v>16.3075151124469</v>
      </c>
      <c r="R12" s="7" t="s">
        <v>31</v>
      </c>
      <c r="S12" s="12" t="n">
        <f aca="false">(1/(2*B4))*SUM(N6:N17)</f>
        <v>2.8981536954395</v>
      </c>
      <c r="T12" s="13" t="n">
        <f aca="false">S12</f>
        <v>2.8981536954395</v>
      </c>
    </row>
    <row r="13" customFormat="false" ht="14" hidden="false" customHeight="false" outlineLevel="0" collapsed="false">
      <c r="A13" s="9" t="n">
        <v>8</v>
      </c>
      <c r="B13" s="16"/>
      <c r="C13" s="16"/>
      <c r="E13" s="17" t="n">
        <f aca="false">C13*COS($E$4*B13)</f>
        <v>0</v>
      </c>
      <c r="F13" s="17" t="n">
        <f aca="false">C13*SIN($E$4*B13)</f>
        <v>0</v>
      </c>
      <c r="G13" s="17" t="n">
        <f aca="false">C13*COS($G$4*B13)</f>
        <v>0</v>
      </c>
      <c r="H13" s="17" t="n">
        <f aca="false">C13*SIN($G$4*B13)</f>
        <v>0</v>
      </c>
      <c r="I13" s="17" t="n">
        <f aca="false">C13*COS($I$4*B13)</f>
        <v>0</v>
      </c>
      <c r="J13" s="17" t="n">
        <f aca="false">C13*SIN($I$4*B13)</f>
        <v>0</v>
      </c>
      <c r="K13" s="17" t="n">
        <f aca="false">C13*COS($K$4*B13)</f>
        <v>0</v>
      </c>
      <c r="L13" s="17" t="n">
        <f aca="false">C13*SIN($K$4*B13)</f>
        <v>0</v>
      </c>
      <c r="M13" s="17" t="n">
        <f aca="false">C13*COS($L$4*B13)</f>
        <v>0</v>
      </c>
      <c r="N13" s="17" t="n">
        <f aca="false">C13*SIN($L$4*B13)</f>
        <v>0</v>
      </c>
      <c r="O13" s="7" t="s">
        <v>32</v>
      </c>
      <c r="P13" s="12" t="n">
        <f aca="false">(1/(2*B4))*SUM(L6:L17)</f>
        <v>2.32508147572221</v>
      </c>
      <c r="Q13" s="13" t="n">
        <f aca="false">P13</f>
        <v>2.32508147572221</v>
      </c>
    </row>
    <row r="14" customFormat="false" ht="14" hidden="false" customHeight="false" outlineLevel="0" collapsed="false">
      <c r="A14" s="9"/>
      <c r="B14" s="9"/>
      <c r="C14" s="9"/>
      <c r="E14" s="17" t="n">
        <f aca="false">C14*COS($E$4*B14)</f>
        <v>0</v>
      </c>
      <c r="F14" s="17" t="n">
        <f aca="false">C14*SIN($E$4*B14)</f>
        <v>0</v>
      </c>
      <c r="G14" s="17" t="n">
        <f aca="false">C14*COS($G$4*B14)</f>
        <v>0</v>
      </c>
      <c r="H14" s="17" t="n">
        <f aca="false">C14*SIN($G$4*B14)</f>
        <v>0</v>
      </c>
      <c r="I14" s="17" t="n">
        <f aca="false">C14*COS($I$4*B14)</f>
        <v>0</v>
      </c>
      <c r="J14" s="17" t="n">
        <f aca="false">C14*SIN($I$4*B14)</f>
        <v>0</v>
      </c>
      <c r="K14" s="17" t="n">
        <f aca="false">C14*COS($K$4*B14)</f>
        <v>0</v>
      </c>
      <c r="L14" s="17" t="n">
        <f aca="false">C14*SIN($K$4*B14)</f>
        <v>0</v>
      </c>
      <c r="M14" s="17" t="n">
        <f aca="false">C14*COS($L$4*B14)</f>
        <v>0</v>
      </c>
      <c r="N14" s="17" t="n">
        <f aca="false">C14*SIN($L$4*B14)</f>
        <v>0</v>
      </c>
      <c r="O14" s="10" t="s">
        <v>33</v>
      </c>
      <c r="P14" s="10"/>
      <c r="Q14" s="10"/>
    </row>
    <row r="15" customFormat="false" ht="14" hidden="false" customHeight="false" outlineLevel="0" collapsed="false">
      <c r="A15" s="9"/>
      <c r="B15" s="9"/>
      <c r="C15" s="9"/>
      <c r="E15" s="17" t="n">
        <f aca="false">C15*COS($E$4*B15)</f>
        <v>0</v>
      </c>
      <c r="F15" s="17" t="n">
        <f aca="false">C15*SIN($E$4*B15)</f>
        <v>0</v>
      </c>
      <c r="G15" s="17" t="n">
        <f aca="false">C15*COS($G$4*B15)</f>
        <v>0</v>
      </c>
      <c r="H15" s="17" t="n">
        <f aca="false">C15*SIN($G$4*B15)</f>
        <v>0</v>
      </c>
      <c r="I15" s="17" t="n">
        <f aca="false">C15*COS($I$4*B15)</f>
        <v>0</v>
      </c>
      <c r="J15" s="17" t="n">
        <f aca="false">C15*SIN($I$4*B15)</f>
        <v>0</v>
      </c>
      <c r="K15" s="17" t="n">
        <f aca="false">C15*COS($K$4*B15)</f>
        <v>0</v>
      </c>
      <c r="L15" s="17" t="n">
        <f aca="false">C15*SIN($K$4*B15)</f>
        <v>0</v>
      </c>
      <c r="M15" s="17" t="n">
        <f aca="false">C15*COS($L$4*B15)</f>
        <v>0</v>
      </c>
      <c r="N15" s="17" t="n">
        <f aca="false">C15*SIN($L$4*B15)</f>
        <v>0</v>
      </c>
      <c r="O15" s="20" t="s">
        <v>34</v>
      </c>
      <c r="P15" s="1" t="n">
        <f aca="false">SQRT(P6^2+P7^2)</f>
        <v>32.9965527902492</v>
      </c>
      <c r="Q15" s="21" t="n">
        <f aca="false">P15</f>
        <v>32.9965527902492</v>
      </c>
    </row>
    <row r="16" customFormat="false" ht="14" hidden="false" customHeight="false" outlineLevel="0" collapsed="false">
      <c r="A16" s="9"/>
      <c r="B16" s="9"/>
      <c r="C16" s="9"/>
      <c r="E16" s="17" t="n">
        <f aca="false">C16*COS($E$4*B16)</f>
        <v>0</v>
      </c>
      <c r="F16" s="17" t="n">
        <f aca="false">C16*SIN($E$4*B16)</f>
        <v>0</v>
      </c>
      <c r="G16" s="17" t="n">
        <f aca="false">C16*COS($G$4*B16)</f>
        <v>0</v>
      </c>
      <c r="H16" s="17" t="n">
        <f aca="false">C16*SIN($G$4*B16)</f>
        <v>0</v>
      </c>
      <c r="I16" s="17" t="n">
        <f aca="false">C16*COS($I$4*B16)</f>
        <v>0</v>
      </c>
      <c r="J16" s="17" t="n">
        <f aca="false">C16*SIN($I$4*B16)</f>
        <v>0</v>
      </c>
      <c r="K16" s="17" t="n">
        <f aca="false">C16*COS($K$4*B16)</f>
        <v>0</v>
      </c>
      <c r="L16" s="17" t="n">
        <f aca="false">C16*SIN($K$4*B16)</f>
        <v>0</v>
      </c>
      <c r="M16" s="17" t="n">
        <f aca="false">C16*COS($L$4*B16)</f>
        <v>0</v>
      </c>
      <c r="N16" s="17" t="n">
        <f aca="false">C16*SIN($L$4*B16)</f>
        <v>0</v>
      </c>
      <c r="O16" s="20" t="s">
        <v>35</v>
      </c>
      <c r="P16" s="1" t="n">
        <f aca="false">SQRT(P8^2+P9^2)</f>
        <v>32.9862122412927</v>
      </c>
      <c r="Q16" s="21" t="n">
        <f aca="false">P16</f>
        <v>32.9862122412927</v>
      </c>
    </row>
    <row r="17" customFormat="false" ht="14" hidden="false" customHeight="false" outlineLevel="0" collapsed="false">
      <c r="A17" s="9"/>
      <c r="B17" s="9"/>
      <c r="C17" s="9"/>
      <c r="E17" s="17" t="n">
        <f aca="false">C17*COS($E$4*B17)</f>
        <v>0</v>
      </c>
      <c r="F17" s="17" t="n">
        <f aca="false">C17*SIN($E$4*B17)</f>
        <v>0</v>
      </c>
      <c r="G17" s="17" t="n">
        <f aca="false">C17*COS($G$4*B17)</f>
        <v>0</v>
      </c>
      <c r="H17" s="17" t="n">
        <f aca="false">C17*SIN($G$4*B17)</f>
        <v>0</v>
      </c>
      <c r="I17" s="17" t="n">
        <f aca="false">C17*COS($I$4*B17)</f>
        <v>0</v>
      </c>
      <c r="J17" s="17" t="n">
        <f aca="false">C17*SIN($I$4*B17)</f>
        <v>0</v>
      </c>
      <c r="K17" s="17" t="n">
        <f aca="false">C17*COS($K$4*B17)</f>
        <v>0</v>
      </c>
      <c r="L17" s="17" t="n">
        <f aca="false">C17*SIN($K$4*B17)</f>
        <v>0</v>
      </c>
      <c r="M17" s="17" t="n">
        <f aca="false">E17*COS($K$4*D17)</f>
        <v>0</v>
      </c>
      <c r="N17" s="17" t="n">
        <f aca="false">C17*SIN($L$4*B17)</f>
        <v>0</v>
      </c>
      <c r="O17" s="20" t="s">
        <v>36</v>
      </c>
      <c r="P17" s="1" t="n">
        <f aca="false">SQRT(P10^2+P11^2)</f>
        <v>32.9689815936798</v>
      </c>
      <c r="Q17" s="21" t="n">
        <f aca="false">P17</f>
        <v>32.9689815936798</v>
      </c>
    </row>
    <row r="18" customFormat="false" ht="14" hidden="false" customHeight="false" outlineLevel="0" collapsed="false">
      <c r="O18" s="20" t="s">
        <v>37</v>
      </c>
      <c r="P18" s="22" t="n">
        <f aca="false">SQRT(P12^2+P13^2)</f>
        <v>16.4724331235987</v>
      </c>
      <c r="Q18" s="21" t="n">
        <f aca="false">P18</f>
        <v>16.4724331235987</v>
      </c>
    </row>
    <row r="19" customFormat="false" ht="14" hidden="false" customHeight="false" outlineLevel="0" collapsed="false">
      <c r="A19" s="18"/>
      <c r="B19" s="14"/>
      <c r="C19" s="14"/>
      <c r="D19" s="14"/>
      <c r="E19" s="14"/>
      <c r="F19" s="18"/>
      <c r="O19" s="7" t="s">
        <v>38</v>
      </c>
      <c r="P19" s="22" t="n">
        <f aca="false">SQRT(S11^2)</f>
        <v>16.1997369304685</v>
      </c>
    </row>
    <row r="20" customFormat="false" ht="14" hidden="false" customHeight="false" outlineLevel="0" collapsed="false">
      <c r="A20" s="18"/>
      <c r="B20" s="18"/>
      <c r="C20" s="18"/>
      <c r="D20" s="18"/>
      <c r="E20" s="18"/>
      <c r="F20" s="18"/>
    </row>
    <row r="21" customFormat="false" ht="14" hidden="false" customHeight="false" outlineLevel="0" collapsed="false">
      <c r="A21" s="18"/>
      <c r="B21" s="18"/>
      <c r="C21" s="18"/>
      <c r="D21" s="18"/>
      <c r="E21" s="18"/>
      <c r="F21" s="18"/>
    </row>
    <row r="22" customFormat="false" ht="14" hidden="false" customHeight="false" outlineLevel="0" collapsed="false">
      <c r="A22" s="18"/>
      <c r="B22" s="18"/>
      <c r="C22" s="18"/>
      <c r="D22" s="18"/>
      <c r="E22" s="18"/>
      <c r="F22" s="18"/>
    </row>
    <row r="23" customFormat="false" ht="14" hidden="false" customHeight="false" outlineLevel="0" collapsed="false">
      <c r="A23" s="18"/>
      <c r="B23" s="18"/>
      <c r="C23" s="18"/>
      <c r="D23" s="18"/>
      <c r="E23" s="18"/>
      <c r="F23" s="18"/>
    </row>
    <row r="24" customFormat="false" ht="14" hidden="false" customHeight="false" outlineLevel="0" collapsed="false">
      <c r="A24" s="18"/>
      <c r="B24" s="18"/>
      <c r="C24" s="18"/>
      <c r="D24" s="18"/>
      <c r="E24" s="18"/>
      <c r="F24" s="18"/>
    </row>
    <row r="25" customFormat="false" ht="14" hidden="false" customHeight="false" outlineLevel="0" collapsed="false">
      <c r="A25" s="18"/>
      <c r="B25" s="18"/>
      <c r="C25" s="18"/>
      <c r="D25" s="18"/>
      <c r="E25" s="18"/>
      <c r="F25" s="18"/>
    </row>
    <row r="26" customFormat="false" ht="14" hidden="false" customHeight="false" outlineLevel="0" collapsed="false">
      <c r="A26" s="18"/>
      <c r="B26" s="18"/>
      <c r="C26" s="18"/>
      <c r="D26" s="18"/>
      <c r="E26" s="18"/>
      <c r="F26" s="18"/>
    </row>
    <row r="27" customFormat="false" ht="14" hidden="false" customHeight="false" outlineLevel="0" collapsed="false">
      <c r="A27" s="18"/>
      <c r="B27" s="18"/>
      <c r="C27" s="18"/>
      <c r="D27" s="18"/>
      <c r="E27" s="18"/>
      <c r="F27" s="18"/>
    </row>
    <row r="28" customFormat="false" ht="14" hidden="false" customHeight="false" outlineLevel="0" collapsed="false">
      <c r="A28" s="18"/>
      <c r="B28" s="18"/>
      <c r="C28" s="18"/>
      <c r="D28" s="18"/>
      <c r="E28" s="18"/>
      <c r="F28" s="18"/>
    </row>
    <row r="29" customFormat="false" ht="14" hidden="false" customHeight="false" outlineLevel="0" collapsed="false">
      <c r="A29" s="18"/>
      <c r="B29" s="18"/>
      <c r="C29" s="18"/>
      <c r="D29" s="18"/>
      <c r="E29" s="18"/>
      <c r="F29" s="18"/>
    </row>
    <row r="30" customFormat="false" ht="14" hidden="false" customHeight="false" outlineLevel="0" collapsed="false">
      <c r="A30" s="18"/>
      <c r="B30" s="18"/>
      <c r="C30" s="18"/>
      <c r="D30" s="18"/>
      <c r="E30" s="18"/>
      <c r="F30" s="18"/>
    </row>
    <row r="31" customFormat="false" ht="14" hidden="false" customHeight="false" outlineLevel="0" collapsed="false">
      <c r="A31" s="18"/>
      <c r="B31" s="18"/>
      <c r="C31" s="18"/>
      <c r="D31" s="18"/>
      <c r="E31" s="18"/>
      <c r="F31" s="18"/>
    </row>
  </sheetData>
  <mergeCells count="9">
    <mergeCell ref="A1:C1"/>
    <mergeCell ref="E1:G1"/>
    <mergeCell ref="H1:R1"/>
    <mergeCell ref="E4:F4"/>
    <mergeCell ref="G4:H4"/>
    <mergeCell ref="I4:J4"/>
    <mergeCell ref="O4:Q4"/>
    <mergeCell ref="S4:T4"/>
    <mergeCell ref="O14:Q14"/>
  </mergeCells>
  <printOptions headings="false" gridLines="false" gridLinesSet="true" horizontalCentered="false" verticalCentered="false"/>
  <pageMargins left="0.511805555555555" right="0.511805555555555" top="0.7875" bottom="0.7875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&amp;L&amp;1#&amp;"Calibri,Regular"&amp;10Internal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8.609375" defaultRowHeight="14" zeroHeight="false" outlineLevelRow="0" outlineLevelCol="0"/>
  <sheetData>
    <row r="2" customFormat="false" ht="14" hidden="false" customHeight="false" outlineLevel="0" collapsed="false">
      <c r="A2" s="51" t="s">
        <v>101</v>
      </c>
      <c r="B2" s="51"/>
      <c r="C2" s="50"/>
      <c r="D2" s="51" t="s">
        <v>118</v>
      </c>
      <c r="E2" s="51" t="s">
        <v>9</v>
      </c>
      <c r="F2" s="51" t="s">
        <v>103</v>
      </c>
      <c r="G2" s="51" t="s">
        <v>119</v>
      </c>
      <c r="H2" s="51" t="s">
        <v>122</v>
      </c>
      <c r="I2" s="51" t="s">
        <v>123</v>
      </c>
      <c r="J2" s="51" t="s">
        <v>121</v>
      </c>
      <c r="K2" s="51" t="s">
        <v>124</v>
      </c>
      <c r="L2" s="51" t="s">
        <v>125</v>
      </c>
      <c r="M2" s="51" t="s">
        <v>126</v>
      </c>
      <c r="N2" s="51" t="s">
        <v>127</v>
      </c>
    </row>
    <row r="3" customFormat="false" ht="14" hidden="false" customHeight="false" outlineLevel="0" collapsed="false">
      <c r="A3" s="91" t="s">
        <v>63</v>
      </c>
      <c r="B3" s="92" t="n">
        <f aca="false">1/2</f>
        <v>0.5</v>
      </c>
      <c r="C3" s="50"/>
      <c r="D3" s="96" t="n">
        <v>0</v>
      </c>
      <c r="E3" s="113" t="n">
        <f aca="false">B3</f>
        <v>0.5</v>
      </c>
      <c r="F3" s="113" t="n">
        <f aca="false">4/3</f>
        <v>1.33333333333333</v>
      </c>
      <c r="G3" s="114" t="s">
        <v>104</v>
      </c>
      <c r="H3" s="114" t="s">
        <v>104</v>
      </c>
      <c r="I3" s="115" t="s">
        <v>104</v>
      </c>
      <c r="J3" s="115" t="s">
        <v>104</v>
      </c>
      <c r="K3" s="116" t="s">
        <v>104</v>
      </c>
      <c r="L3" s="116" t="s">
        <v>104</v>
      </c>
      <c r="M3" s="116" t="s">
        <v>104</v>
      </c>
      <c r="N3" s="116" t="s">
        <v>104</v>
      </c>
    </row>
    <row r="4" customFormat="false" ht="14" hidden="false" customHeight="false" outlineLevel="0" collapsed="false">
      <c r="A4" s="56" t="s">
        <v>64</v>
      </c>
      <c r="B4" s="95" t="n">
        <f aca="false">3/2</f>
        <v>1.5</v>
      </c>
      <c r="C4" s="50"/>
      <c r="D4" s="96" t="n">
        <f aca="false">D3+1</f>
        <v>1</v>
      </c>
      <c r="E4" s="50" t="n">
        <f aca="false">$E3+$B$6</f>
        <v>1</v>
      </c>
      <c r="F4" s="50" t="n">
        <f aca="false">$F3+1/6*($G4+2*$J4+2*$L4+$N4)</f>
        <v>10.1518061271148</v>
      </c>
      <c r="G4" s="50" t="n">
        <f aca="false">$E3^(-3)*$F3</f>
        <v>10.6666666666667</v>
      </c>
      <c r="H4" s="50" t="n">
        <f aca="false">$E3+$B$6/2</f>
        <v>0.75</v>
      </c>
      <c r="I4" s="112" t="n">
        <f aca="false">$F3+$B$6*$G4/2</f>
        <v>4</v>
      </c>
      <c r="J4" s="112" t="n">
        <f aca="false">$H4^(-3)*$I4</f>
        <v>9.48148148148148</v>
      </c>
      <c r="K4" s="0" t="n">
        <f aca="false">$F3+$B$6*$J4/2</f>
        <v>3.7037037037037</v>
      </c>
      <c r="L4" s="0" t="n">
        <f aca="false">$H4^(-3)*$K4</f>
        <v>8.77914951989026</v>
      </c>
      <c r="M4" s="0" t="n">
        <f aca="false">$F3+$B$6*$L4</f>
        <v>5.72290809327846</v>
      </c>
      <c r="N4" s="0" t="n">
        <f aca="false">$E4^(-3)*$M4</f>
        <v>5.72290809327846</v>
      </c>
    </row>
    <row r="5" customFormat="false" ht="14" hidden="false" customHeight="false" outlineLevel="0" collapsed="false">
      <c r="A5" s="56" t="s">
        <v>4</v>
      </c>
      <c r="B5" s="95" t="n">
        <v>2</v>
      </c>
      <c r="C5" s="50"/>
      <c r="D5" s="96" t="n">
        <f aca="false">D4+1</f>
        <v>2</v>
      </c>
      <c r="E5" s="50" t="n">
        <f aca="false">$E4+$B$6</f>
        <v>1.5</v>
      </c>
      <c r="F5" s="50" t="n">
        <f aca="false">$F4+1/6*($G5+2*$J5+2*$L5+$N5)</f>
        <v>16.6694762167014</v>
      </c>
      <c r="G5" s="50" t="n">
        <f aca="false">$E4^(-3)*$F4</f>
        <v>10.1518061271148</v>
      </c>
      <c r="H5" s="50" t="n">
        <f aca="false">$E4+$B$6/2</f>
        <v>1.25</v>
      </c>
      <c r="I5" s="112" t="n">
        <f aca="false">$F4+$B$6*$G5/2</f>
        <v>12.6897576588935</v>
      </c>
      <c r="J5" s="112" t="n">
        <f aca="false">$H5^(-3)*$I5</f>
        <v>6.49715592135345</v>
      </c>
      <c r="K5" s="0" t="n">
        <f aca="false">$F4+$B$6*$J5/2</f>
        <v>11.7760951074531</v>
      </c>
      <c r="L5" s="0" t="n">
        <f aca="false">$H5^(-3)*$K5</f>
        <v>6.029360695016</v>
      </c>
      <c r="M5" s="0" t="n">
        <f aca="false">$F4+$B$6*$L5</f>
        <v>13.1664864746228</v>
      </c>
      <c r="N5" s="0" t="n">
        <f aca="false">$E5^(-3)*$M5</f>
        <v>3.90118117766601</v>
      </c>
    </row>
    <row r="6" customFormat="false" ht="14" hidden="false" customHeight="false" outlineLevel="0" collapsed="false">
      <c r="A6" s="66" t="s">
        <v>66</v>
      </c>
      <c r="B6" s="97" t="n">
        <f aca="false">(B4-B3)/B5</f>
        <v>0.5</v>
      </c>
      <c r="C6" s="50"/>
      <c r="D6" s="96" t="n">
        <f aca="false">D5+1</f>
        <v>3</v>
      </c>
      <c r="E6" s="50"/>
      <c r="F6" s="50"/>
      <c r="G6" s="50"/>
      <c r="H6" s="50"/>
      <c r="I6" s="112"/>
      <c r="J6" s="112"/>
    </row>
    <row r="7" customFormat="false" ht="14" hidden="false" customHeight="false" outlineLevel="0" collapsed="false">
      <c r="A7" s="50"/>
      <c r="B7" s="50"/>
      <c r="C7" s="50"/>
      <c r="D7" s="96" t="n">
        <f aca="false">D6+1</f>
        <v>4</v>
      </c>
      <c r="E7" s="50"/>
      <c r="F7" s="50"/>
      <c r="G7" s="50"/>
      <c r="H7" s="50"/>
      <c r="I7" s="112"/>
      <c r="J7" s="112"/>
    </row>
    <row r="8" customFormat="false" ht="14" hidden="false" customHeight="false" outlineLevel="0" collapsed="false">
      <c r="A8" s="50"/>
      <c r="B8" s="50"/>
      <c r="C8" s="50"/>
      <c r="D8" s="96" t="n">
        <f aca="false">D7+1</f>
        <v>5</v>
      </c>
      <c r="E8" s="50"/>
      <c r="F8" s="50"/>
      <c r="G8" s="50"/>
      <c r="H8" s="50"/>
      <c r="I8" s="112"/>
      <c r="J8" s="112"/>
    </row>
    <row r="9" customFormat="false" ht="14" hidden="false" customHeight="false" outlineLevel="0" collapsed="false">
      <c r="A9" s="50"/>
      <c r="B9" s="50"/>
      <c r="C9" s="50"/>
      <c r="D9" s="96" t="n">
        <f aca="false">D8+1</f>
        <v>6</v>
      </c>
      <c r="E9" s="50"/>
      <c r="F9" s="50"/>
      <c r="G9" s="50"/>
      <c r="H9" s="50"/>
      <c r="I9" s="112"/>
      <c r="J9" s="112"/>
    </row>
    <row r="10" customFormat="false" ht="14" hidden="false" customHeight="false" outlineLevel="0" collapsed="false">
      <c r="A10" s="50"/>
      <c r="B10" s="50"/>
      <c r="C10" s="50"/>
      <c r="D10" s="96" t="n">
        <f aca="false">D9+1</f>
        <v>7</v>
      </c>
      <c r="E10" s="50"/>
      <c r="F10" s="50"/>
      <c r="G10" s="50"/>
      <c r="H10" s="50"/>
      <c r="I10" s="112"/>
      <c r="J10" s="112"/>
    </row>
    <row r="11" customFormat="false" ht="14" hidden="false" customHeight="false" outlineLevel="0" collapsed="false">
      <c r="A11" s="50"/>
      <c r="B11" s="50"/>
      <c r="C11" s="50"/>
      <c r="D11" s="96" t="n">
        <f aca="false">D10+1</f>
        <v>8</v>
      </c>
      <c r="E11" s="50"/>
      <c r="F11" s="50"/>
      <c r="G11" s="50"/>
      <c r="H11" s="50"/>
      <c r="I11" s="112"/>
      <c r="J11" s="112"/>
    </row>
    <row r="12" customFormat="false" ht="14" hidden="false" customHeight="false" outlineLevel="0" collapsed="false">
      <c r="A12" s="50"/>
      <c r="B12" s="50"/>
      <c r="C12" s="50"/>
      <c r="D12" s="96" t="n">
        <f aca="false">D11+1</f>
        <v>9</v>
      </c>
      <c r="E12" s="50"/>
      <c r="F12" s="50"/>
      <c r="G12" s="50"/>
      <c r="H12" s="50"/>
      <c r="I12" s="112"/>
      <c r="J12" s="112"/>
    </row>
    <row r="13" customFormat="false" ht="14" hidden="false" customHeight="false" outlineLevel="0" collapsed="false">
      <c r="A13" s="50"/>
      <c r="B13" s="50"/>
      <c r="C13" s="50"/>
      <c r="D13" s="96" t="n">
        <f aca="false">D12+1</f>
        <v>10</v>
      </c>
      <c r="E13" s="50"/>
      <c r="F13" s="50"/>
      <c r="G13" s="50"/>
      <c r="H13" s="50"/>
      <c r="I13" s="112"/>
      <c r="J13" s="112"/>
    </row>
    <row r="14" customFormat="false" ht="14" hidden="false" customHeight="false" outlineLevel="0" collapsed="false">
      <c r="A14" s="50"/>
      <c r="B14" s="50"/>
      <c r="C14" s="50"/>
      <c r="D14" s="96" t="n">
        <f aca="false">D13+1</f>
        <v>11</v>
      </c>
      <c r="E14" s="50"/>
      <c r="F14" s="50"/>
      <c r="G14" s="50"/>
      <c r="H14" s="50"/>
      <c r="I14" s="112"/>
      <c r="J14" s="112"/>
    </row>
    <row r="15" customFormat="false" ht="14" hidden="false" customHeight="false" outlineLevel="0" collapsed="false">
      <c r="A15" s="50"/>
      <c r="B15" s="50"/>
      <c r="C15" s="50"/>
      <c r="D15" s="98" t="n">
        <f aca="false">D14+1</f>
        <v>12</v>
      </c>
      <c r="E15" s="50"/>
      <c r="F15" s="50"/>
      <c r="G15" s="50"/>
      <c r="H15" s="50"/>
      <c r="I15" s="112"/>
      <c r="J15" s="112"/>
    </row>
  </sheetData>
  <mergeCells count="1">
    <mergeCell ref="A2:B2"/>
  </mergeCells>
  <printOptions headings="false" gridLines="false" gridLinesSet="true" horizontalCentered="false" verticalCentered="false"/>
  <pageMargins left="0.511805555555555" right="0.511805555555555" top="0.7875" bottom="0.7875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&amp;L&amp;1#&amp;"Calibri,Regular"&amp;10Internal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09375" defaultRowHeight="14" zeroHeight="false" outlineLevelRow="0" outlineLevelCol="0"/>
  <sheetData>
    <row r="1" customFormat="false" ht="105.5" hidden="false" customHeight="false" outlineLevel="0" collapsed="false">
      <c r="A1" s="23" t="s">
        <v>39</v>
      </c>
      <c r="B1" s="24" t="s">
        <v>9</v>
      </c>
      <c r="C1" s="25" t="s">
        <v>40</v>
      </c>
      <c r="D1" s="26"/>
      <c r="E1" s="24" t="s">
        <v>41</v>
      </c>
      <c r="F1" s="26"/>
    </row>
    <row r="2" customFormat="false" ht="14.5" hidden="false" customHeight="false" outlineLevel="0" collapsed="false">
      <c r="A2" s="27" t="n">
        <v>5</v>
      </c>
      <c r="B2" s="24"/>
      <c r="C2" s="24"/>
      <c r="D2" s="28"/>
      <c r="E2" s="26"/>
      <c r="F2" s="29" t="n">
        <v>1</v>
      </c>
      <c r="G2" s="30"/>
      <c r="H2" s="26"/>
      <c r="I2" s="26"/>
      <c r="J2" s="26"/>
    </row>
    <row r="3" customFormat="false" ht="14.5" hidden="false" customHeight="false" outlineLevel="0" collapsed="false">
      <c r="A3" s="27" t="n">
        <v>6</v>
      </c>
      <c r="B3" s="24"/>
      <c r="C3" s="26"/>
      <c r="D3" s="28"/>
      <c r="E3" s="26"/>
      <c r="F3" s="29" t="n">
        <v>2</v>
      </c>
      <c r="G3" s="30"/>
      <c r="H3" s="26"/>
      <c r="I3" s="26"/>
      <c r="J3" s="26"/>
    </row>
    <row r="4" customFormat="false" ht="14.5" hidden="false" customHeight="false" outlineLevel="0" collapsed="false">
      <c r="A4" s="27" t="n">
        <v>7</v>
      </c>
      <c r="B4" s="24"/>
      <c r="C4" s="26"/>
      <c r="D4" s="28"/>
      <c r="E4" s="26"/>
      <c r="F4" s="29" t="n">
        <v>4</v>
      </c>
      <c r="G4" s="30"/>
      <c r="H4" s="26"/>
      <c r="I4" s="26"/>
      <c r="J4" s="26"/>
    </row>
    <row r="5" customFormat="false" ht="14.5" hidden="false" customHeight="false" outlineLevel="0" collapsed="false">
      <c r="A5" s="27" t="n">
        <v>8</v>
      </c>
      <c r="B5" s="24"/>
      <c r="C5" s="26"/>
      <c r="D5" s="28"/>
      <c r="E5" s="26"/>
      <c r="F5" s="29" t="n">
        <v>8</v>
      </c>
      <c r="G5" s="30"/>
      <c r="H5" s="26"/>
      <c r="I5" s="26"/>
      <c r="J5" s="26"/>
    </row>
    <row r="6" customFormat="false" ht="14.5" hidden="false" customHeight="false" outlineLevel="0" collapsed="false">
      <c r="A6" s="27" t="n">
        <v>9</v>
      </c>
      <c r="B6" s="24"/>
      <c r="C6" s="26"/>
      <c r="D6" s="28"/>
      <c r="E6" s="26"/>
      <c r="F6" s="29" t="n">
        <v>9</v>
      </c>
      <c r="G6" s="30"/>
      <c r="H6" s="26"/>
      <c r="I6" s="26"/>
      <c r="J6" s="26"/>
    </row>
    <row r="7" customFormat="false" ht="14.5" hidden="false" customHeight="false" outlineLevel="0" collapsed="false">
      <c r="A7" s="27" t="n">
        <v>10</v>
      </c>
      <c r="B7" s="24"/>
      <c r="C7" s="26"/>
      <c r="D7" s="28"/>
      <c r="E7" s="26"/>
      <c r="F7" s="26"/>
      <c r="G7" s="26"/>
      <c r="H7" s="26"/>
      <c r="I7" s="26"/>
      <c r="J7" s="26"/>
    </row>
    <row r="8" customFormat="false" ht="14.5" hidden="false" customHeight="false" outlineLevel="0" collapsed="false">
      <c r="A8" s="27" t="n">
        <v>11</v>
      </c>
      <c r="B8" s="24"/>
      <c r="C8" s="26"/>
      <c r="D8" s="28"/>
      <c r="E8" s="26"/>
      <c r="F8" s="29" t="s">
        <v>10</v>
      </c>
      <c r="G8" s="24" t="s">
        <v>42</v>
      </c>
      <c r="H8" s="26"/>
      <c r="I8" s="26"/>
      <c r="J8" s="26"/>
    </row>
    <row r="9" customFormat="false" ht="14.5" hidden="false" customHeight="false" outlineLevel="0" collapsed="false">
      <c r="A9" s="27" t="n">
        <v>12</v>
      </c>
      <c r="B9" s="24"/>
      <c r="C9" s="26"/>
      <c r="D9" s="28"/>
      <c r="E9" s="26"/>
      <c r="F9" s="29" t="s">
        <v>43</v>
      </c>
      <c r="G9" s="30"/>
      <c r="H9" s="26"/>
      <c r="I9" s="26"/>
      <c r="J9" s="26"/>
    </row>
    <row r="10" customFormat="false" ht="14.5" hidden="false" customHeight="false" outlineLevel="0" collapsed="false">
      <c r="A10" s="27" t="n">
        <v>13</v>
      </c>
      <c r="B10" s="24"/>
      <c r="C10" s="26"/>
      <c r="D10" s="28"/>
      <c r="E10" s="26"/>
      <c r="F10" s="29" t="s">
        <v>44</v>
      </c>
      <c r="G10" s="30"/>
      <c r="H10" s="26"/>
      <c r="I10" s="26"/>
      <c r="J10" s="26"/>
    </row>
    <row r="11" customFormat="false" ht="14.5" hidden="false" customHeight="false" outlineLevel="0" collapsed="false">
      <c r="A11" s="27" t="n">
        <v>14</v>
      </c>
      <c r="B11" s="24"/>
      <c r="C11" s="26"/>
      <c r="D11" s="28"/>
      <c r="E11" s="26"/>
      <c r="F11" s="29" t="s">
        <v>45</v>
      </c>
      <c r="G11" s="30"/>
      <c r="H11" s="26"/>
      <c r="I11" s="26"/>
      <c r="J11" s="26"/>
    </row>
    <row r="12" customFormat="false" ht="14.5" hidden="false" customHeight="false" outlineLevel="0" collapsed="false">
      <c r="A12" s="27" t="n">
        <v>15</v>
      </c>
      <c r="B12" s="24"/>
      <c r="C12" s="26"/>
      <c r="D12" s="28"/>
      <c r="E12" s="26"/>
      <c r="F12" s="29" t="n">
        <v>-6</v>
      </c>
      <c r="G12" s="30"/>
      <c r="H12" s="26"/>
      <c r="I12" s="26"/>
      <c r="J12" s="26"/>
    </row>
    <row r="13" customFormat="false" ht="14.5" hidden="false" customHeight="false" outlineLevel="0" collapsed="false">
      <c r="A13" s="27" t="n">
        <v>16</v>
      </c>
      <c r="B13" s="24"/>
      <c r="C13" s="26"/>
      <c r="D13" s="28"/>
      <c r="E13" s="26"/>
      <c r="F13" s="29" t="n">
        <v>6</v>
      </c>
      <c r="G13" s="30"/>
      <c r="H13" s="26"/>
      <c r="I13" s="26"/>
      <c r="J13" s="26"/>
    </row>
    <row r="14" customFormat="false" ht="14.5" hidden="false" customHeight="false" outlineLevel="0" collapsed="false">
      <c r="A14" s="27" t="n">
        <v>17</v>
      </c>
      <c r="B14" s="24"/>
      <c r="C14" s="26"/>
      <c r="D14" s="28"/>
      <c r="E14" s="26"/>
      <c r="F14" s="26"/>
      <c r="G14" s="26"/>
      <c r="H14" s="26"/>
      <c r="I14" s="26"/>
      <c r="J14" s="26"/>
    </row>
    <row r="15" customFormat="false" ht="14.5" hidden="false" customHeight="false" outlineLevel="0" collapsed="false">
      <c r="A15" s="27" t="n">
        <v>18</v>
      </c>
      <c r="B15" s="24"/>
      <c r="C15" s="26"/>
      <c r="D15" s="28"/>
      <c r="E15" s="26"/>
      <c r="F15" s="26"/>
      <c r="G15" s="26"/>
      <c r="H15" s="26"/>
      <c r="I15" s="26"/>
      <c r="J15" s="26"/>
    </row>
    <row r="16" customFormat="false" ht="14.5" hidden="false" customHeight="false" outlineLevel="0" collapsed="false">
      <c r="A16" s="27" t="n">
        <v>19</v>
      </c>
      <c r="B16" s="24"/>
      <c r="C16" s="26"/>
      <c r="D16" s="28"/>
      <c r="E16" s="24" t="s">
        <v>46</v>
      </c>
      <c r="F16" s="24" t="s">
        <v>47</v>
      </c>
      <c r="G16" s="26"/>
      <c r="H16" s="26"/>
      <c r="I16" s="26"/>
      <c r="J16" s="26"/>
    </row>
    <row r="17" customFormat="false" ht="14.5" hidden="false" customHeight="false" outlineLevel="0" collapsed="false">
      <c r="A17" s="27" t="n">
        <v>20</v>
      </c>
      <c r="B17" s="24"/>
      <c r="C17" s="26"/>
      <c r="D17" s="28"/>
      <c r="E17" s="26"/>
      <c r="F17" s="26"/>
      <c r="G17" s="26"/>
      <c r="H17" s="26"/>
      <c r="I17" s="26"/>
      <c r="J17" s="26"/>
    </row>
    <row r="18" customFormat="false" ht="14.5" hidden="false" customHeight="false" outlineLevel="0" collapsed="false">
      <c r="A18" s="27" t="n">
        <v>21</v>
      </c>
      <c r="B18" s="24"/>
      <c r="C18" s="26"/>
      <c r="D18" s="28"/>
      <c r="E18" s="26"/>
      <c r="F18" s="24" t="s">
        <v>48</v>
      </c>
      <c r="G18" s="26"/>
      <c r="H18" s="26"/>
      <c r="I18" s="26"/>
      <c r="J18" s="26"/>
    </row>
    <row r="19" customFormat="false" ht="14.5" hidden="false" customHeight="false" outlineLevel="0" collapsed="false">
      <c r="A19" s="27" t="n">
        <v>22</v>
      </c>
      <c r="B19" s="24"/>
      <c r="C19" s="26"/>
      <c r="D19" s="28"/>
      <c r="E19" s="26"/>
      <c r="F19" s="24" t="s">
        <v>49</v>
      </c>
      <c r="G19" s="26"/>
      <c r="H19" s="26"/>
      <c r="I19" s="26"/>
      <c r="J19" s="26"/>
    </row>
    <row r="20" customFormat="false" ht="14.5" hidden="false" customHeight="false" outlineLevel="0" collapsed="false">
      <c r="A20" s="27" t="n">
        <v>23</v>
      </c>
      <c r="B20" s="24"/>
      <c r="C20" s="26"/>
      <c r="D20" s="28"/>
      <c r="E20" s="26"/>
      <c r="F20" s="31" t="n">
        <v>46813</v>
      </c>
      <c r="G20" s="26"/>
      <c r="H20" s="26"/>
      <c r="I20" s="26"/>
      <c r="J20" s="26"/>
    </row>
    <row r="21" customFormat="false" ht="17" hidden="false" customHeight="false" outlineLevel="0" collapsed="false">
      <c r="A21" s="27" t="n">
        <v>24</v>
      </c>
      <c r="B21" s="24"/>
      <c r="C21" s="26"/>
      <c r="D21" s="32"/>
      <c r="E21" s="26"/>
      <c r="F21" s="24" t="s">
        <v>50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&amp;L&amp;1#&amp;"Calibri,Regular"&amp;10Internal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65625" defaultRowHeight="14" zeroHeight="false" outlineLevelRow="0" outlineLevelCol="0"/>
  <cols>
    <col collapsed="false" customWidth="false" hidden="false" outlineLevel="0" max="1" min="1" style="1" width="8.67"/>
    <col collapsed="false" customWidth="true" hidden="false" outlineLevel="0" max="2" min="2" style="1" width="11.17"/>
    <col collapsed="false" customWidth="true" hidden="false" outlineLevel="0" max="3" min="3" style="1" width="11.33"/>
    <col collapsed="false" customWidth="true" hidden="false" outlineLevel="0" max="4" min="4" style="1" width="11.91"/>
    <col collapsed="false" customWidth="true" hidden="false" outlineLevel="0" max="5" min="5" style="1" width="12.08"/>
    <col collapsed="false" customWidth="false" hidden="false" outlineLevel="0" max="8" min="6" style="1" width="8.67"/>
    <col collapsed="false" customWidth="true" hidden="false" outlineLevel="0" max="9" min="9" style="1" width="12.33"/>
    <col collapsed="false" customWidth="true" hidden="false" outlineLevel="0" max="10" min="10" style="1" width="17.25"/>
    <col collapsed="false" customWidth="false" hidden="false" outlineLevel="0" max="1024" min="11" style="1" width="8.67"/>
  </cols>
  <sheetData>
    <row r="1" customFormat="false" ht="14" hidden="false" customHeight="false" outlineLevel="0" collapsed="false">
      <c r="A1" s="11" t="s">
        <v>51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3" customFormat="false" ht="14" hidden="false" customHeight="false" outlineLevel="0" collapsed="false">
      <c r="A3" s="33" t="s">
        <v>52</v>
      </c>
      <c r="B3" s="33" t="s">
        <v>9</v>
      </c>
      <c r="C3" s="33" t="s">
        <v>53</v>
      </c>
      <c r="D3" s="33" t="s">
        <v>54</v>
      </c>
      <c r="E3" s="33" t="s">
        <v>55</v>
      </c>
      <c r="F3" s="33" t="s">
        <v>56</v>
      </c>
      <c r="H3" s="33" t="s">
        <v>9</v>
      </c>
      <c r="I3" s="1" t="n">
        <f aca="false">17/4</f>
        <v>4.25</v>
      </c>
    </row>
    <row r="4" customFormat="false" ht="14" hidden="false" customHeight="false" outlineLevel="0" collapsed="false">
      <c r="A4" s="1" t="n">
        <v>0</v>
      </c>
      <c r="B4" s="34" t="n">
        <f aca="false">4</f>
        <v>4</v>
      </c>
      <c r="C4" s="34" t="n">
        <f aca="false">SIN(8*PI()*B4/5)</f>
        <v>0.951056516295153</v>
      </c>
      <c r="D4" s="34" t="n">
        <f aca="false">(C5-C4)/($B5-$B4)</f>
        <v>-0.510186675064288</v>
      </c>
      <c r="E4" s="34" t="n">
        <f aca="false">(D5-D4)/($B6-$B4)</f>
        <v>-10.3154868082074</v>
      </c>
      <c r="F4" s="34" t="n">
        <f aca="false">(E5-E4)/($B7-$B4)</f>
        <v>15.6779773312468</v>
      </c>
      <c r="H4" s="33" t="s">
        <v>57</v>
      </c>
      <c r="I4" s="1" t="n">
        <f aca="false">$I$3-$B4</f>
        <v>0.25</v>
      </c>
    </row>
    <row r="5" customFormat="false" ht="14" hidden="false" customHeight="false" outlineLevel="0" collapsed="false">
      <c r="A5" s="1" t="n">
        <v>1</v>
      </c>
      <c r="B5" s="1" t="n">
        <f aca="false">25/6</f>
        <v>4.16666666666667</v>
      </c>
      <c r="C5" s="1" t="n">
        <f aca="false">SIN(8*PI()*B5/5)</f>
        <v>0.866025403784438</v>
      </c>
      <c r="D5" s="1" t="n">
        <f aca="false">(C6-C5)/($B6-$B5)</f>
        <v>-3.94868227780008</v>
      </c>
      <c r="E5" s="1" t="n">
        <f aca="false">(D6-D5)/($B7-$B5)</f>
        <v>-2.47649814258395</v>
      </c>
      <c r="H5" s="33" t="s">
        <v>58</v>
      </c>
      <c r="I5" s="1" t="n">
        <f aca="false">$I$3-$B5</f>
        <v>0.083333333333333</v>
      </c>
      <c r="J5" s="33" t="s">
        <v>59</v>
      </c>
      <c r="K5" s="1" t="n">
        <f aca="false">$I$4*$I$5</f>
        <v>0.0208333333333333</v>
      </c>
    </row>
    <row r="6" customFormat="false" ht="14" hidden="false" customHeight="false" outlineLevel="0" collapsed="false">
      <c r="A6" s="1" t="n">
        <v>2</v>
      </c>
      <c r="B6" s="1" t="n">
        <f aca="false">13/3</f>
        <v>4.33333333333333</v>
      </c>
      <c r="C6" s="1" t="n">
        <f aca="false">SIN(8*PI()*B6/5)</f>
        <v>0.207911690817761</v>
      </c>
      <c r="D6" s="1" t="n">
        <f aca="false">(C7-C6)/($B7-$B6)</f>
        <v>-4.77418165866139</v>
      </c>
      <c r="H6" s="33" t="s">
        <v>60</v>
      </c>
      <c r="I6" s="1" t="n">
        <f aca="false">$I$3-$B6</f>
        <v>-0.083333333333333</v>
      </c>
      <c r="J6" s="33" t="s">
        <v>61</v>
      </c>
      <c r="K6" s="1" t="n">
        <f aca="false">$I$4*$I$5*$I$6</f>
        <v>-0.0017361111111111</v>
      </c>
    </row>
    <row r="7" customFormat="false" ht="14" hidden="false" customHeight="false" outlineLevel="0" collapsed="false">
      <c r="A7" s="1" t="n">
        <v>3</v>
      </c>
      <c r="B7" s="1" t="n">
        <f aca="false">9/2</f>
        <v>4.5</v>
      </c>
      <c r="C7" s="1" t="n">
        <f aca="false">SIN(8*PI()*B7/5)</f>
        <v>-0.587785252292473</v>
      </c>
      <c r="H7" s="7"/>
    </row>
    <row r="8" customFormat="false" ht="14" hidden="false" customHeight="false" outlineLevel="0" collapsed="false">
      <c r="H8" s="33" t="s">
        <v>62</v>
      </c>
      <c r="I8" s="1" t="n">
        <f aca="false">$C$4+$D$4*$I$4+$E$4*$K$5+$F$4*$K$6</f>
        <v>0.581385161713569</v>
      </c>
    </row>
    <row r="11" customFormat="false" ht="14" hidden="false" customHeight="false" outlineLevel="0" collapsed="false">
      <c r="A11" s="33" t="s">
        <v>52</v>
      </c>
      <c r="B11" s="33" t="s">
        <v>9</v>
      </c>
      <c r="C11" s="33" t="s">
        <v>53</v>
      </c>
      <c r="D11" s="33" t="s">
        <v>54</v>
      </c>
      <c r="E11" s="33" t="s">
        <v>55</v>
      </c>
      <c r="F11" s="33" t="s">
        <v>56</v>
      </c>
      <c r="H11" s="33" t="s">
        <v>9</v>
      </c>
      <c r="I11" s="1" t="n">
        <v>1.5</v>
      </c>
    </row>
    <row r="12" customFormat="false" ht="14" hidden="false" customHeight="false" outlineLevel="0" collapsed="false">
      <c r="A12" s="1" t="n">
        <v>0</v>
      </c>
      <c r="B12" s="34" t="n">
        <v>0</v>
      </c>
      <c r="C12" s="34" t="n">
        <f aca="false">COS(B12/4)</f>
        <v>1</v>
      </c>
      <c r="D12" s="34" t="n">
        <f aca="false">(C13-C12)/($B13-$B12)</f>
        <v>-0.0310875782893553</v>
      </c>
      <c r="E12" s="34" t="n">
        <f aca="false">(D13-D12)/($B14-$B12)</f>
        <v>-0.0301211407654584</v>
      </c>
      <c r="F12" s="34" t="n">
        <f aca="false">(E13-E12)/($B15-$B12)</f>
        <v>0.000946408055772804</v>
      </c>
      <c r="H12" s="33" t="s">
        <v>57</v>
      </c>
      <c r="I12" s="1" t="n">
        <f aca="false">$I$11-$B12</f>
        <v>1.5</v>
      </c>
    </row>
    <row r="13" customFormat="false" ht="14" hidden="false" customHeight="false" outlineLevel="0" collapsed="false">
      <c r="A13" s="1" t="n">
        <v>1</v>
      </c>
      <c r="B13" s="1" t="n">
        <v>1</v>
      </c>
      <c r="C13" s="34" t="n">
        <f aca="false">COS(B13/4)</f>
        <v>0.968912421710645</v>
      </c>
      <c r="D13" s="1" t="n">
        <f aca="false">(C14-C13)/($B14-$B13)</f>
        <v>-0.091329859820272</v>
      </c>
      <c r="E13" s="1" t="n">
        <f aca="false">(D14-D13)/($B15-$B13)</f>
        <v>-0.0272819165981399</v>
      </c>
      <c r="H13" s="33" t="s">
        <v>58</v>
      </c>
      <c r="I13" s="1" t="n">
        <f aca="false">$I$11-$B13</f>
        <v>0.5</v>
      </c>
      <c r="J13" s="33" t="s">
        <v>59</v>
      </c>
      <c r="K13" s="1" t="n">
        <f aca="false">I13*I12</f>
        <v>0.75</v>
      </c>
    </row>
    <row r="14" customFormat="false" ht="14" hidden="false" customHeight="false" outlineLevel="0" collapsed="false">
      <c r="A14" s="1" t="n">
        <v>2</v>
      </c>
      <c r="B14" s="1" t="n">
        <v>2</v>
      </c>
      <c r="C14" s="34" t="n">
        <f aca="false">COS(B14/4)</f>
        <v>0.877582561890373</v>
      </c>
      <c r="D14" s="1" t="n">
        <f aca="false">(C15-C14)/($B15-$B14)</f>
        <v>-0.145893693016552</v>
      </c>
      <c r="H14" s="33" t="s">
        <v>60</v>
      </c>
      <c r="I14" s="1" t="n">
        <f aca="false">$I$11-$B14</f>
        <v>-0.5</v>
      </c>
      <c r="J14" s="33" t="s">
        <v>61</v>
      </c>
      <c r="K14" s="1" t="n">
        <f aca="false">I12*I13*I14</f>
        <v>-0.375</v>
      </c>
    </row>
    <row r="15" customFormat="false" ht="14" hidden="false" customHeight="false" outlineLevel="0" collapsed="false">
      <c r="A15" s="1" t="n">
        <v>3</v>
      </c>
      <c r="B15" s="1" t="n">
        <v>3</v>
      </c>
      <c r="C15" s="34" t="n">
        <f aca="false">COS(B15/4)</f>
        <v>0.731688868873821</v>
      </c>
      <c r="H15" s="7"/>
    </row>
    <row r="16" customFormat="false" ht="14" hidden="false" customHeight="false" outlineLevel="0" collapsed="false">
      <c r="H16" s="33" t="s">
        <v>62</v>
      </c>
      <c r="I16" s="1" t="n">
        <f aca="false">C12+D12*I12+E12*K13+F12*K14</f>
        <v>0.930422873970958</v>
      </c>
    </row>
  </sheetData>
  <mergeCells count="1">
    <mergeCell ref="A1:R1"/>
  </mergeCells>
  <printOptions headings="false" gridLines="false" gridLinesSet="true" horizontalCentered="false" verticalCentered="false"/>
  <pageMargins left="0.511805555555555" right="0.511805555555555" top="0.7875" bottom="0.7875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&amp;L&amp;1#&amp;"Calibri,Regular"&amp;10Internal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8.65625" defaultRowHeight="14" zeroHeight="false" outlineLevelRow="0" outlineLevelCol="0"/>
  <cols>
    <col collapsed="false" customWidth="false" hidden="false" outlineLevel="0" max="1024" min="1" style="1" width="8.67"/>
  </cols>
  <sheetData>
    <row r="2" customFormat="false" ht="14" hidden="false" customHeight="false" outlineLevel="0" collapsed="false">
      <c r="A2" s="35" t="s">
        <v>63</v>
      </c>
      <c r="B2" s="36" t="n">
        <v>0</v>
      </c>
      <c r="C2" s="35" t="s">
        <v>64</v>
      </c>
      <c r="D2" s="36" t="n">
        <v>2</v>
      </c>
      <c r="E2" s="35" t="s">
        <v>65</v>
      </c>
      <c r="F2" s="36" t="n">
        <f aca="false">D2-B2</f>
        <v>2</v>
      </c>
      <c r="G2" s="37"/>
    </row>
    <row r="3" customFormat="false" ht="14" hidden="false" customHeight="false" outlineLevel="0" collapsed="false">
      <c r="A3" s="38" t="s">
        <v>4</v>
      </c>
      <c r="B3" s="38" t="s">
        <v>66</v>
      </c>
      <c r="C3" s="38" t="s">
        <v>9</v>
      </c>
      <c r="D3" s="38"/>
      <c r="E3" s="38"/>
      <c r="F3" s="38"/>
      <c r="G3" s="38"/>
      <c r="H3" s="39" t="s">
        <v>67</v>
      </c>
    </row>
    <row r="4" customFormat="false" ht="14" hidden="false" customHeight="false" outlineLevel="0" collapsed="false">
      <c r="A4" s="40" t="n">
        <v>1</v>
      </c>
      <c r="B4" s="41" t="n">
        <f aca="false">$F$2/A4</f>
        <v>2</v>
      </c>
      <c r="C4" s="42" t="n">
        <f aca="false">$B$2</f>
        <v>0</v>
      </c>
      <c r="D4" s="42" t="n">
        <f aca="false">C4+$B4</f>
        <v>2</v>
      </c>
      <c r="E4" s="43"/>
      <c r="F4" s="43"/>
      <c r="G4" s="43"/>
      <c r="H4" s="44" t="n">
        <f aca="false">(C7+G7)*B4/2</f>
        <v>1.01831563888873</v>
      </c>
    </row>
    <row r="5" customFormat="false" ht="14" hidden="false" customHeight="false" outlineLevel="0" collapsed="false">
      <c r="A5" s="45" t="n">
        <v>2</v>
      </c>
      <c r="B5" s="41" t="n">
        <f aca="false">$F$2/A5</f>
        <v>1</v>
      </c>
      <c r="C5" s="42" t="n">
        <f aca="false">$B$2</f>
        <v>0</v>
      </c>
      <c r="D5" s="42" t="n">
        <f aca="false">C5+$B5</f>
        <v>1</v>
      </c>
      <c r="E5" s="42" t="n">
        <f aca="false">D5+$B5</f>
        <v>2</v>
      </c>
      <c r="F5" s="43"/>
      <c r="G5" s="43"/>
      <c r="H5" s="44" t="n">
        <f aca="false">B5/2*(C7+2*E7+G7)</f>
        <v>0.877037260615809</v>
      </c>
    </row>
    <row r="6" customFormat="false" ht="14" hidden="false" customHeight="false" outlineLevel="0" collapsed="false">
      <c r="A6" s="45" t="n">
        <v>4</v>
      </c>
      <c r="B6" s="41" t="n">
        <f aca="false">$F$2/A6</f>
        <v>0.5</v>
      </c>
      <c r="C6" s="42" t="n">
        <f aca="false">$B$2</f>
        <v>0</v>
      </c>
      <c r="D6" s="42" t="n">
        <f aca="false">C6+$B6</f>
        <v>0.5</v>
      </c>
      <c r="E6" s="42" t="n">
        <f aca="false">D6+$B6</f>
        <v>1</v>
      </c>
      <c r="F6" s="42" t="n">
        <f aca="false">E6+$B6</f>
        <v>1.5</v>
      </c>
      <c r="G6" s="42" t="n">
        <f aca="false">F6+$B6</f>
        <v>2</v>
      </c>
      <c r="H6" s="46" t="n">
        <f aca="false">B6/2*(C7+2*D7+2*E7+2*F7+G7)</f>
        <v>0.880618634124539</v>
      </c>
    </row>
    <row r="7" customFormat="false" ht="14" hidden="false" customHeight="false" outlineLevel="0" collapsed="false">
      <c r="B7" s="38" t="s">
        <v>10</v>
      </c>
      <c r="C7" s="47" t="n">
        <f aca="false">EXP(-C6^2)</f>
        <v>1</v>
      </c>
      <c r="D7" s="47" t="n">
        <f aca="false">EXP(-(D6^2))</f>
        <v>0.778800783071405</v>
      </c>
      <c r="E7" s="47" t="n">
        <f aca="false">EXP(-(E6^2))</f>
        <v>0.367879441171442</v>
      </c>
      <c r="F7" s="47" t="n">
        <f aca="false">EXP(-(F6^2))</f>
        <v>0.105399224561864</v>
      </c>
      <c r="G7" s="48" t="n">
        <f aca="false">EXP(-(G6^2))</f>
        <v>0.0183156388887342</v>
      </c>
    </row>
  </sheetData>
  <mergeCells count="1">
    <mergeCell ref="C3:G3"/>
  </mergeCells>
  <printOptions headings="false" gridLines="false" gridLinesSet="true" horizontalCentered="false" verticalCentered="false"/>
  <pageMargins left="0.511805555555555" right="0.511805555555555" top="0.7875" bottom="0.7875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&amp;L&amp;1#&amp;"Calibri,Regular"&amp;10Internal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ColWidth="8.609375" defaultRowHeight="14" zeroHeight="false" outlineLevelRow="0" outlineLevelCol="0"/>
  <sheetData>
    <row r="2" customFormat="false" ht="14" hidden="false" customHeight="false" outlineLevel="0" collapsed="false">
      <c r="A2" s="35" t="s">
        <v>63</v>
      </c>
      <c r="B2" s="36" t="n">
        <v>0</v>
      </c>
      <c r="C2" s="35" t="s">
        <v>64</v>
      </c>
      <c r="D2" s="36" t="n">
        <v>2</v>
      </c>
      <c r="E2" s="35" t="s">
        <v>65</v>
      </c>
      <c r="F2" s="36" t="n">
        <f aca="false">D2-B2</f>
        <v>2</v>
      </c>
      <c r="G2" s="37"/>
      <c r="H2" s="37"/>
      <c r="I2" s="37"/>
      <c r="J2" s="37"/>
      <c r="K2" s="37"/>
      <c r="L2" s="1"/>
    </row>
    <row r="3" customFormat="false" ht="14" hidden="false" customHeight="false" outlineLevel="0" collapsed="false">
      <c r="A3" s="38" t="s">
        <v>4</v>
      </c>
      <c r="B3" s="38" t="s">
        <v>66</v>
      </c>
      <c r="C3" s="38" t="s">
        <v>9</v>
      </c>
      <c r="D3" s="38"/>
      <c r="E3" s="38"/>
      <c r="F3" s="38"/>
      <c r="G3" s="38"/>
      <c r="H3" s="38"/>
      <c r="I3" s="38"/>
      <c r="J3" s="38"/>
      <c r="K3" s="38"/>
      <c r="L3" s="39" t="s">
        <v>67</v>
      </c>
    </row>
    <row r="4" customFormat="false" ht="14" hidden="false" customHeight="false" outlineLevel="0" collapsed="false">
      <c r="A4" s="40" t="n">
        <v>1</v>
      </c>
      <c r="B4" s="41" t="n">
        <f aca="false">$F$2/2/A4</f>
        <v>1</v>
      </c>
      <c r="C4" s="42" t="n">
        <f aca="false">$B$2</f>
        <v>0</v>
      </c>
      <c r="D4" s="42" t="n">
        <f aca="false">C4+$B4</f>
        <v>1</v>
      </c>
      <c r="E4" s="42" t="n">
        <f aca="false">D4+$B4</f>
        <v>2</v>
      </c>
      <c r="F4" s="43"/>
      <c r="G4" s="43"/>
      <c r="H4" s="49"/>
      <c r="I4" s="49"/>
      <c r="J4" s="49"/>
      <c r="K4" s="49"/>
      <c r="L4" s="44" t="n">
        <f aca="false">B4/3*($C$7+4*$G$7+$K$7)</f>
        <v>0.829944467858168</v>
      </c>
    </row>
    <row r="5" customFormat="false" ht="14" hidden="false" customHeight="false" outlineLevel="0" collapsed="false">
      <c r="A5" s="45" t="n">
        <v>2</v>
      </c>
      <c r="B5" s="41" t="n">
        <f aca="false">$F$2/2/A5</f>
        <v>0.5</v>
      </c>
      <c r="C5" s="42" t="n">
        <f aca="false">$B$2</f>
        <v>0</v>
      </c>
      <c r="D5" s="42" t="n">
        <f aca="false">C5+$B5</f>
        <v>0.5</v>
      </c>
      <c r="E5" s="42" t="n">
        <f aca="false">D5+$B5</f>
        <v>1</v>
      </c>
      <c r="F5" s="42" t="n">
        <f aca="false">E5+$B5</f>
        <v>1.5</v>
      </c>
      <c r="G5" s="42" t="n">
        <f aca="false">F5+$B5</f>
        <v>2</v>
      </c>
      <c r="H5" s="49"/>
      <c r="I5" s="49"/>
      <c r="J5" s="49"/>
      <c r="K5" s="49"/>
      <c r="L5" s="44" t="n">
        <f aca="false">B5/3*($C$7+4*$E$7+2*$G$7+4*$I$7+$K$7)</f>
        <v>0.881812425294116</v>
      </c>
    </row>
    <row r="6" customFormat="false" ht="14" hidden="false" customHeight="false" outlineLevel="0" collapsed="false">
      <c r="A6" s="45" t="n">
        <v>4</v>
      </c>
      <c r="B6" s="41" t="n">
        <f aca="false">$F$2/2/A6</f>
        <v>0.25</v>
      </c>
      <c r="C6" s="42" t="n">
        <f aca="false">$B$2</f>
        <v>0</v>
      </c>
      <c r="D6" s="42" t="n">
        <f aca="false">C6+$B6</f>
        <v>0.25</v>
      </c>
      <c r="E6" s="42" t="n">
        <f aca="false">D6+$B6</f>
        <v>0.5</v>
      </c>
      <c r="F6" s="42" t="n">
        <f aca="false">E6+$B6</f>
        <v>0.75</v>
      </c>
      <c r="G6" s="42" t="n">
        <f aca="false">F6+$B6</f>
        <v>1</v>
      </c>
      <c r="H6" s="42" t="n">
        <f aca="false">G6+$B6</f>
        <v>1.25</v>
      </c>
      <c r="I6" s="42" t="n">
        <f aca="false">H6+$B6</f>
        <v>1.5</v>
      </c>
      <c r="J6" s="42" t="n">
        <f aca="false">I6+$B6</f>
        <v>1.75</v>
      </c>
      <c r="K6" s="42" t="n">
        <f aca="false">J6+$B6</f>
        <v>2</v>
      </c>
      <c r="L6" s="46" t="n">
        <f aca="false">B6/3*($C$7+4*$D$7+2*$E$7+4*$F$7+2*$G$7+4*$H$7+2*$I$7+4*$J$7+$K$7)</f>
        <v>0.882065510401331</v>
      </c>
    </row>
    <row r="7" customFormat="false" ht="14" hidden="false" customHeight="false" outlineLevel="0" collapsed="false">
      <c r="A7" s="1"/>
      <c r="B7" s="38" t="s">
        <v>10</v>
      </c>
      <c r="C7" s="47" t="n">
        <f aca="false">EXP(-C6^2)</f>
        <v>1</v>
      </c>
      <c r="D7" s="47" t="n">
        <f aca="false">EXP(-(D6^2))</f>
        <v>0.939413062813476</v>
      </c>
      <c r="E7" s="47" t="n">
        <f aca="false">EXP(-(E6^2))</f>
        <v>0.778800783071405</v>
      </c>
      <c r="F7" s="47" t="n">
        <f aca="false">EXP(-(F6^2))</f>
        <v>0.569782824730923</v>
      </c>
      <c r="G7" s="47" t="n">
        <f aca="false">EXP(-(G6^2))</f>
        <v>0.367879441171442</v>
      </c>
      <c r="H7" s="47" t="n">
        <f aca="false">EXP(-(H6^2))</f>
        <v>0.209611387151098</v>
      </c>
      <c r="I7" s="47" t="n">
        <f aca="false">EXP(-(I6^2))</f>
        <v>0.105399224561864</v>
      </c>
      <c r="J7" s="47" t="n">
        <f aca="false">EXP(-(J6^2))</f>
        <v>0.046770622383959</v>
      </c>
      <c r="K7" s="48" t="n">
        <f aca="false">EXP(-(K6^2))</f>
        <v>0.0183156388887342</v>
      </c>
      <c r="L7" s="1"/>
    </row>
  </sheetData>
  <mergeCells count="1">
    <mergeCell ref="C3:G3"/>
  </mergeCells>
  <printOptions headings="false" gridLines="false" gridLinesSet="true" horizontalCentered="false" verticalCentered="false"/>
  <pageMargins left="0.511805555555555" right="0.511805555555555" top="0.7875" bottom="0.7875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&amp;L&amp;1#&amp;"Calibri,Regular"&amp;10Internal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8.65625" defaultRowHeight="14" zeroHeight="false" outlineLevelRow="0" outlineLevelCol="0"/>
  <cols>
    <col collapsed="false" customWidth="false" hidden="false" outlineLevel="0" max="2" min="1" style="50" width="8.67"/>
    <col collapsed="false" customWidth="true" hidden="false" outlineLevel="0" max="3" min="3" style="50" width="7.5"/>
    <col collapsed="false" customWidth="true" hidden="false" outlineLevel="0" max="4" min="4" style="50" width="12.08"/>
    <col collapsed="false" customWidth="true" hidden="false" outlineLevel="0" max="5" min="5" style="50" width="7.58"/>
    <col collapsed="false" customWidth="true" hidden="false" outlineLevel="0" max="6" min="6" style="50" width="12.25"/>
    <col collapsed="false" customWidth="true" hidden="false" outlineLevel="0" max="7" min="7" style="50" width="7.25"/>
    <col collapsed="false" customWidth="false" hidden="false" outlineLevel="0" max="1024" min="8" style="50" width="8.67"/>
  </cols>
  <sheetData>
    <row r="1" customFormat="false" ht="14" hidden="false" customHeight="false" outlineLevel="0" collapsed="false">
      <c r="C1" s="51" t="s">
        <v>68</v>
      </c>
      <c r="D1" s="51"/>
      <c r="E1" s="51" t="s">
        <v>69</v>
      </c>
      <c r="F1" s="51"/>
      <c r="G1" s="52" t="s">
        <v>70</v>
      </c>
      <c r="H1" s="52"/>
    </row>
    <row r="2" customFormat="false" ht="14" hidden="false" customHeight="false" outlineLevel="0" collapsed="false">
      <c r="A2" s="53" t="s">
        <v>71</v>
      </c>
      <c r="B2" s="53"/>
      <c r="C2" s="54" t="n">
        <v>0</v>
      </c>
      <c r="D2" s="54"/>
      <c r="E2" s="54" t="n">
        <v>1</v>
      </c>
      <c r="F2" s="54"/>
      <c r="G2" s="55" t="n">
        <v>2</v>
      </c>
      <c r="H2" s="55"/>
    </row>
    <row r="3" customFormat="false" ht="14" hidden="false" customHeight="false" outlineLevel="0" collapsed="false">
      <c r="A3" s="56" t="n">
        <v>0</v>
      </c>
      <c r="B3" s="57" t="s">
        <v>66</v>
      </c>
      <c r="C3" s="58" t="s">
        <v>72</v>
      </c>
      <c r="D3" s="59" t="n">
        <v>1.01831563888873</v>
      </c>
      <c r="E3" s="60"/>
      <c r="F3" s="61"/>
      <c r="G3" s="60"/>
      <c r="H3" s="61"/>
    </row>
    <row r="4" customFormat="false" ht="14" hidden="false" customHeight="false" outlineLevel="0" collapsed="false">
      <c r="A4" s="56" t="n">
        <v>1</v>
      </c>
      <c r="B4" s="57" t="s">
        <v>73</v>
      </c>
      <c r="C4" s="62" t="s">
        <v>74</v>
      </c>
      <c r="D4" s="63" t="n">
        <v>0.877037260615809</v>
      </c>
      <c r="E4" s="62" t="s">
        <v>75</v>
      </c>
      <c r="F4" s="63" t="n">
        <f aca="false">D4+(D4-D3)/(4^E$2-1)</f>
        <v>0.829944467858168</v>
      </c>
      <c r="G4" s="64"/>
      <c r="H4" s="65"/>
    </row>
    <row r="5" customFormat="false" ht="14" hidden="false" customHeight="false" outlineLevel="0" collapsed="false">
      <c r="A5" s="66" t="n">
        <v>2</v>
      </c>
      <c r="B5" s="67" t="s">
        <v>76</v>
      </c>
      <c r="C5" s="68" t="s">
        <v>77</v>
      </c>
      <c r="D5" s="69" t="n">
        <v>0.880618634124539</v>
      </c>
      <c r="E5" s="68" t="s">
        <v>78</v>
      </c>
      <c r="F5" s="70" t="n">
        <f aca="false">D5+(D5-D4)/(4^E$2-1)</f>
        <v>0.881812425294116</v>
      </c>
      <c r="G5" s="68" t="s">
        <v>79</v>
      </c>
      <c r="H5" s="70" t="n">
        <f aca="false">F5+(F5-F4)/(4^G$2-1)</f>
        <v>0.885270289123179</v>
      </c>
    </row>
  </sheetData>
  <mergeCells count="7">
    <mergeCell ref="C1:D1"/>
    <mergeCell ref="E1:F1"/>
    <mergeCell ref="G1:H1"/>
    <mergeCell ref="A2:B2"/>
    <mergeCell ref="C2:D2"/>
    <mergeCell ref="E2:F2"/>
    <mergeCell ref="G2:H2"/>
  </mergeCells>
  <printOptions headings="false" gridLines="false" gridLinesSet="true" horizontalCentered="false" verticalCentered="false"/>
  <pageMargins left="0.511805555555555" right="0.511805555555555" top="0.7875" bottom="0.7875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&amp;L&amp;1#&amp;"Calibri,Regular"&amp;10Internal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26" activeCellId="0" sqref="C26"/>
    </sheetView>
  </sheetViews>
  <sheetFormatPr defaultColWidth="8.65625" defaultRowHeight="14" zeroHeight="false" outlineLevelRow="0" outlineLevelCol="0"/>
  <cols>
    <col collapsed="false" customWidth="false" hidden="false" outlineLevel="0" max="2" min="1" style="1" width="8.67"/>
    <col collapsed="false" customWidth="true" hidden="false" outlineLevel="0" max="3" min="3" style="1" width="14.41"/>
    <col collapsed="false" customWidth="true" hidden="false" outlineLevel="0" max="4" min="4" style="1" width="11.83"/>
    <col collapsed="false" customWidth="false" hidden="false" outlineLevel="0" max="6" min="5" style="1" width="8.67"/>
    <col collapsed="false" customWidth="true" hidden="false" outlineLevel="0" max="7" min="7" style="1" width="11.08"/>
    <col collapsed="false" customWidth="false" hidden="false" outlineLevel="0" max="8" min="8" style="1" width="8.67"/>
    <col collapsed="false" customWidth="true" hidden="false" outlineLevel="0" max="9" min="9" style="1" width="13.25"/>
    <col collapsed="false" customWidth="true" hidden="false" outlineLevel="0" max="10" min="10" style="1" width="10.41"/>
    <col collapsed="false" customWidth="true" hidden="false" outlineLevel="0" max="11" min="11" style="1" width="12.75"/>
    <col collapsed="false" customWidth="false" hidden="false" outlineLevel="0" max="1024" min="12" style="1" width="8.67"/>
  </cols>
  <sheetData>
    <row r="1" customFormat="false" ht="14" hidden="false" customHeight="false" outlineLevel="0" collapsed="false">
      <c r="A1" s="38" t="s">
        <v>80</v>
      </c>
      <c r="B1" s="38"/>
      <c r="C1" s="38"/>
      <c r="D1" s="38"/>
      <c r="F1" s="71" t="s">
        <v>81</v>
      </c>
      <c r="G1" s="71"/>
      <c r="H1" s="71"/>
      <c r="I1" s="71"/>
      <c r="J1" s="71"/>
      <c r="K1" s="71"/>
    </row>
    <row r="2" customFormat="false" ht="14" hidden="false" customHeight="false" outlineLevel="0" collapsed="false">
      <c r="A2" s="72" t="s">
        <v>82</v>
      </c>
      <c r="B2" s="73" t="s">
        <v>83</v>
      </c>
      <c r="C2" s="73" t="s">
        <v>84</v>
      </c>
      <c r="D2" s="74" t="s">
        <v>6</v>
      </c>
      <c r="F2" s="39" t="s">
        <v>85</v>
      </c>
      <c r="G2" s="39"/>
      <c r="H2" s="39" t="s">
        <v>86</v>
      </c>
      <c r="I2" s="39"/>
      <c r="J2" s="39" t="s">
        <v>87</v>
      </c>
      <c r="K2" s="39"/>
    </row>
    <row r="3" customFormat="false" ht="14" hidden="false" customHeight="false" outlineLevel="0" collapsed="false">
      <c r="A3" s="75" t="n">
        <v>1</v>
      </c>
      <c r="B3" s="48" t="n">
        <f aca="false">A3+1</f>
        <v>2</v>
      </c>
      <c r="C3" s="76" t="n">
        <f aca="false">-SQRT(3)/3</f>
        <v>-0.577350269189626</v>
      </c>
      <c r="D3" s="77" t="n">
        <v>1</v>
      </c>
      <c r="F3" s="78" t="s">
        <v>63</v>
      </c>
      <c r="G3" s="79" t="n">
        <v>-6</v>
      </c>
      <c r="H3" s="78" t="s">
        <v>19</v>
      </c>
      <c r="I3" s="80" t="n">
        <f aca="false">D3*$G$5</f>
        <v>5.5</v>
      </c>
      <c r="J3" s="78" t="s">
        <v>19</v>
      </c>
      <c r="K3" s="63" t="n">
        <f aca="false">D5*$G$5</f>
        <v>3.05555555555556</v>
      </c>
    </row>
    <row r="4" customFormat="false" ht="14" hidden="false" customHeight="false" outlineLevel="0" collapsed="false">
      <c r="A4" s="75"/>
      <c r="B4" s="48"/>
      <c r="C4" s="81" t="n">
        <f aca="false">SQRT(3)/3</f>
        <v>0.577350269189626</v>
      </c>
      <c r="D4" s="82" t="n">
        <v>1</v>
      </c>
      <c r="F4" s="78" t="s">
        <v>64</v>
      </c>
      <c r="G4" s="80" t="n">
        <v>5</v>
      </c>
      <c r="H4" s="78" t="s">
        <v>20</v>
      </c>
      <c r="I4" s="80" t="n">
        <f aca="false">D4*$G$5</f>
        <v>5.5</v>
      </c>
      <c r="J4" s="78" t="s">
        <v>20</v>
      </c>
      <c r="K4" s="63" t="n">
        <f aca="false">D6*$G$5</f>
        <v>4.88888888888889</v>
      </c>
    </row>
    <row r="5" customFormat="false" ht="14" hidden="false" customHeight="false" outlineLevel="0" collapsed="false">
      <c r="A5" s="75" t="n">
        <v>2</v>
      </c>
      <c r="B5" s="48" t="n">
        <f aca="false">A5+1</f>
        <v>3</v>
      </c>
      <c r="C5" s="76" t="n">
        <f aca="false">-SQRT(3/5)</f>
        <v>-0.774596669241483</v>
      </c>
      <c r="D5" s="77" t="n">
        <f aca="false">5/9</f>
        <v>0.555555555555556</v>
      </c>
      <c r="F5" s="83" t="s">
        <v>88</v>
      </c>
      <c r="G5" s="84" t="n">
        <f aca="false">(G4-G3)/2</f>
        <v>5.5</v>
      </c>
      <c r="H5" s="83" t="s">
        <v>24</v>
      </c>
      <c r="I5" s="85"/>
      <c r="J5" s="83" t="s">
        <v>24</v>
      </c>
      <c r="K5" s="70" t="n">
        <f aca="false">D7*$G$5</f>
        <v>3.05555555555556</v>
      </c>
    </row>
    <row r="6" customFormat="false" ht="14" hidden="false" customHeight="false" outlineLevel="0" collapsed="false">
      <c r="A6" s="75"/>
      <c r="B6" s="48"/>
      <c r="C6" s="37" t="n">
        <f aca="false">0</f>
        <v>0</v>
      </c>
      <c r="D6" s="80" t="n">
        <f aca="false">8/9</f>
        <v>0.888888888888889</v>
      </c>
    </row>
    <row r="7" customFormat="false" ht="14" hidden="false" customHeight="false" outlineLevel="0" collapsed="false">
      <c r="A7" s="75"/>
      <c r="B7" s="48"/>
      <c r="C7" s="81" t="n">
        <f aca="false">SQRT(3/5)</f>
        <v>0.774596669241483</v>
      </c>
      <c r="D7" s="82" t="n">
        <f aca="false">5/9</f>
        <v>0.555555555555556</v>
      </c>
      <c r="F7" s="71" t="s">
        <v>89</v>
      </c>
      <c r="G7" s="71"/>
      <c r="H7" s="38" t="s">
        <v>90</v>
      </c>
      <c r="I7" s="38"/>
      <c r="J7" s="35" t="s">
        <v>91</v>
      </c>
    </row>
    <row r="8" customFormat="false" ht="14" hidden="false" customHeight="false" outlineLevel="0" collapsed="false">
      <c r="F8" s="86" t="s">
        <v>92</v>
      </c>
      <c r="G8" s="87" t="n">
        <f aca="false">(G4+G3)/2</f>
        <v>-0.5</v>
      </c>
      <c r="H8" s="38"/>
      <c r="I8" s="38"/>
      <c r="J8" s="46" t="e">
        <f aca="false">I9*K3+I10*K4+I11*K5</f>
        <v>#NUM!</v>
      </c>
    </row>
    <row r="9" customFormat="false" ht="14" hidden="false" customHeight="false" outlineLevel="0" collapsed="false">
      <c r="C9" s="7" t="s">
        <v>93</v>
      </c>
      <c r="D9" s="50" t="n">
        <f aca="false">2/5</f>
        <v>0.4</v>
      </c>
      <c r="F9" s="88" t="s">
        <v>94</v>
      </c>
      <c r="G9" s="80" t="n">
        <f aca="false">$G$5*C5+$G$8</f>
        <v>-4.76028168082816</v>
      </c>
      <c r="H9" s="88" t="s">
        <v>95</v>
      </c>
      <c r="I9" s="80" t="e">
        <f aca="false">(G9^($D$9-1))*((1-G9)^($D$10-1))</f>
        <v>#NUM!</v>
      </c>
    </row>
    <row r="10" customFormat="false" ht="14" hidden="false" customHeight="false" outlineLevel="0" collapsed="false">
      <c r="C10" s="7" t="s">
        <v>4</v>
      </c>
      <c r="D10" s="1" t="n">
        <f aca="false">1/4</f>
        <v>0.25</v>
      </c>
      <c r="F10" s="88" t="s">
        <v>96</v>
      </c>
      <c r="G10" s="80" t="n">
        <f aca="false">$G$5*C6+$G$8</f>
        <v>-0.5</v>
      </c>
      <c r="H10" s="88" t="s">
        <v>97</v>
      </c>
      <c r="I10" s="80" t="e">
        <f aca="false">(G10^($D$9-1))*((1-G10)^($D$10-1))</f>
        <v>#NUM!</v>
      </c>
    </row>
    <row r="11" customFormat="false" ht="14" hidden="false" customHeight="false" outlineLevel="0" collapsed="false">
      <c r="F11" s="89" t="s">
        <v>98</v>
      </c>
      <c r="G11" s="46" t="n">
        <f aca="false">$G$5*C7+$G$8</f>
        <v>3.76028168082816</v>
      </c>
      <c r="H11" s="89" t="s">
        <v>99</v>
      </c>
      <c r="I11" s="82" t="e">
        <f aca="false">(G11^($D$9-1))*((1-G11)^($D$10-1))</f>
        <v>#NUM!</v>
      </c>
    </row>
  </sheetData>
  <mergeCells count="11">
    <mergeCell ref="A1:D1"/>
    <mergeCell ref="F1:K1"/>
    <mergeCell ref="F2:G2"/>
    <mergeCell ref="H2:I2"/>
    <mergeCell ref="J2:K2"/>
    <mergeCell ref="A3:A4"/>
    <mergeCell ref="B3:B4"/>
    <mergeCell ref="A5:A7"/>
    <mergeCell ref="B5:B7"/>
    <mergeCell ref="F7:G7"/>
    <mergeCell ref="H7:I8"/>
  </mergeCells>
  <printOptions headings="false" gridLines="false" gridLinesSet="true" horizontalCentered="false" verticalCentered="false"/>
  <pageMargins left="0.511805555555555" right="0.511805555555555" top="0.7875" bottom="0.7875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&amp;L&amp;1#&amp;"Calibri,Regular"&amp;10Internal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8.65625" defaultRowHeight="14" zeroHeight="false" outlineLevelRow="0" outlineLevelCol="0"/>
  <cols>
    <col collapsed="false" customWidth="false" hidden="false" outlineLevel="0" max="5" min="1" style="50" width="8.67"/>
    <col collapsed="false" customWidth="true" hidden="false" outlineLevel="0" max="6" min="6" style="50" width="12.5"/>
    <col collapsed="false" customWidth="false" hidden="false" outlineLevel="0" max="10" min="7" style="50" width="8.67"/>
    <col collapsed="false" customWidth="true" hidden="false" outlineLevel="0" max="11" min="11" style="50" width="12.75"/>
    <col collapsed="false" customWidth="true" hidden="false" outlineLevel="0" max="12" min="12" style="50" width="11.83"/>
    <col collapsed="false" customWidth="true" hidden="false" outlineLevel="0" max="13" min="13" style="50" width="12.75"/>
    <col collapsed="false" customWidth="true" hidden="false" outlineLevel="0" max="14" min="14" style="50" width="9.5"/>
    <col collapsed="false" customWidth="false" hidden="false" outlineLevel="0" max="1024" min="15" style="50" width="8.67"/>
  </cols>
  <sheetData>
    <row r="1" customFormat="false" ht="14" hidden="false" customHeight="false" outlineLevel="0" collapsed="false">
      <c r="A1" s="90" t="s">
        <v>100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customFormat="false" ht="14" hidden="false" customHeight="false" outlineLevel="0" collapsed="false">
      <c r="A2" s="51" t="s">
        <v>101</v>
      </c>
      <c r="B2" s="51"/>
      <c r="D2" s="51" t="s">
        <v>52</v>
      </c>
      <c r="E2" s="51" t="s">
        <v>9</v>
      </c>
      <c r="F2" s="51" t="s">
        <v>102</v>
      </c>
      <c r="G2" s="51" t="s">
        <v>103</v>
      </c>
    </row>
    <row r="3" customFormat="false" ht="14" hidden="false" customHeight="false" outlineLevel="0" collapsed="false">
      <c r="A3" s="91" t="s">
        <v>63</v>
      </c>
      <c r="B3" s="92" t="n">
        <v>1</v>
      </c>
      <c r="D3" s="93" t="n">
        <v>0</v>
      </c>
      <c r="E3" s="50" t="n">
        <f aca="false">B3</f>
        <v>1</v>
      </c>
      <c r="F3" s="94" t="s">
        <v>104</v>
      </c>
      <c r="G3" s="50" t="n">
        <f aca="false">3/4</f>
        <v>0.75</v>
      </c>
    </row>
    <row r="4" customFormat="false" ht="14" hidden="false" customHeight="false" outlineLevel="0" collapsed="false">
      <c r="A4" s="56" t="s">
        <v>64</v>
      </c>
      <c r="B4" s="95" t="n">
        <v>2</v>
      </c>
      <c r="D4" s="96" t="n">
        <f aca="false">D3+1</f>
        <v>1</v>
      </c>
      <c r="E4" s="50" t="n">
        <f aca="false">$E3+$B$6</f>
        <v>1.5</v>
      </c>
      <c r="F4" s="50" t="n">
        <f aca="false">(8*G3^2-5)/E3</f>
        <v>-0.5</v>
      </c>
      <c r="G4" s="50" t="n">
        <f aca="false">$G3+$B$6*$F4</f>
        <v>0.5</v>
      </c>
    </row>
    <row r="5" customFormat="false" ht="14" hidden="false" customHeight="false" outlineLevel="0" collapsed="false">
      <c r="A5" s="56" t="s">
        <v>4</v>
      </c>
      <c r="B5" s="95" t="n">
        <v>2</v>
      </c>
      <c r="D5" s="96" t="n">
        <f aca="false">D4+1</f>
        <v>2</v>
      </c>
      <c r="E5" s="50" t="n">
        <f aca="false">$E4+$B$6</f>
        <v>2</v>
      </c>
      <c r="F5" s="50" t="n">
        <f aca="false">(8*G4^2-5)/E4</f>
        <v>-2</v>
      </c>
      <c r="G5" s="50" t="n">
        <f aca="false">$G4+$B$6*$F5</f>
        <v>-0.5</v>
      </c>
    </row>
    <row r="6" customFormat="false" ht="14" hidden="false" customHeight="false" outlineLevel="0" collapsed="false">
      <c r="A6" s="66" t="s">
        <v>66</v>
      </c>
      <c r="B6" s="97" t="n">
        <f aca="false">(B4-B3)/B5</f>
        <v>0.5</v>
      </c>
      <c r="D6" s="96" t="n">
        <f aca="false">D5+1</f>
        <v>3</v>
      </c>
    </row>
    <row r="7" customFormat="false" ht="14" hidden="false" customHeight="false" outlineLevel="0" collapsed="false">
      <c r="D7" s="96" t="n">
        <f aca="false">D6+1</f>
        <v>4</v>
      </c>
    </row>
    <row r="8" customFormat="false" ht="14" hidden="false" customHeight="false" outlineLevel="0" collapsed="false">
      <c r="D8" s="96" t="n">
        <f aca="false">D7+1</f>
        <v>5</v>
      </c>
    </row>
    <row r="9" customFormat="false" ht="14" hidden="false" customHeight="false" outlineLevel="0" collapsed="false">
      <c r="D9" s="96" t="n">
        <f aca="false">D8+1</f>
        <v>6</v>
      </c>
    </row>
    <row r="10" customFormat="false" ht="14" hidden="false" customHeight="false" outlineLevel="0" collapsed="false">
      <c r="D10" s="96" t="n">
        <f aca="false">D9+1</f>
        <v>7</v>
      </c>
    </row>
    <row r="11" customFormat="false" ht="14" hidden="false" customHeight="false" outlineLevel="0" collapsed="false">
      <c r="D11" s="96" t="n">
        <f aca="false">D10+1</f>
        <v>8</v>
      </c>
    </row>
    <row r="12" customFormat="false" ht="14" hidden="false" customHeight="false" outlineLevel="0" collapsed="false">
      <c r="D12" s="96" t="n">
        <f aca="false">D11+1</f>
        <v>9</v>
      </c>
    </row>
    <row r="13" customFormat="false" ht="14" hidden="false" customHeight="false" outlineLevel="0" collapsed="false">
      <c r="D13" s="96" t="n">
        <f aca="false">D12+1</f>
        <v>10</v>
      </c>
    </row>
    <row r="14" customFormat="false" ht="14" hidden="false" customHeight="false" outlineLevel="0" collapsed="false">
      <c r="D14" s="96" t="n">
        <f aca="false">D13+1</f>
        <v>11</v>
      </c>
    </row>
    <row r="15" customFormat="false" ht="14" hidden="false" customHeight="false" outlineLevel="0" collapsed="false">
      <c r="D15" s="98" t="n">
        <f aca="false">D14+1</f>
        <v>12</v>
      </c>
    </row>
    <row r="16" customFormat="false" ht="14" hidden="false" customHeight="false" outlineLevel="0" collapsed="false"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</row>
    <row r="17" customFormat="false" ht="14" hidden="false" customHeight="false" outlineLevel="0" collapsed="false">
      <c r="A17" s="100" t="s">
        <v>105</v>
      </c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</row>
    <row r="18" customFormat="false" ht="14" hidden="false" customHeight="false" outlineLevel="0" collapsed="false">
      <c r="A18" s="67" t="s">
        <v>66</v>
      </c>
      <c r="B18" s="101" t="n">
        <f aca="false">1/10</f>
        <v>0.1</v>
      </c>
      <c r="C18" s="102"/>
      <c r="D18" s="103" t="s">
        <v>106</v>
      </c>
      <c r="E18" s="67" t="s">
        <v>52</v>
      </c>
      <c r="F18" s="67" t="s">
        <v>107</v>
      </c>
      <c r="G18" s="67" t="s">
        <v>108</v>
      </c>
      <c r="H18" s="67" t="s">
        <v>109</v>
      </c>
      <c r="I18" s="104" t="s">
        <v>110</v>
      </c>
      <c r="J18" s="102"/>
      <c r="K18" s="103" t="s">
        <v>111</v>
      </c>
      <c r="L18" s="67" t="s">
        <v>112</v>
      </c>
      <c r="M18" s="67" t="s">
        <v>113</v>
      </c>
      <c r="N18" s="67" t="s">
        <v>114</v>
      </c>
    </row>
    <row r="19" customFormat="false" ht="14" hidden="false" customHeight="false" outlineLevel="0" collapsed="false">
      <c r="A19" s="51" t="s">
        <v>115</v>
      </c>
      <c r="B19" s="105" t="n">
        <v>-5</v>
      </c>
      <c r="C19" s="99"/>
      <c r="D19" s="106" t="n">
        <v>0</v>
      </c>
      <c r="E19" s="106" t="n">
        <v>0</v>
      </c>
      <c r="F19" s="107" t="s">
        <v>104</v>
      </c>
      <c r="G19" s="108" t="n">
        <f aca="false">B19</f>
        <v>-5</v>
      </c>
      <c r="H19" s="107" t="s">
        <v>104</v>
      </c>
      <c r="I19" s="108" t="n">
        <f aca="false">B20</f>
        <v>-8</v>
      </c>
      <c r="J19" s="99"/>
      <c r="K19" s="107" t="n">
        <f aca="false">$B$19*EXP($A$23*($D19-$D$19))</f>
        <v>-5</v>
      </c>
      <c r="L19" s="108" t="n">
        <f aca="false">ABS(K19-G19)</f>
        <v>0</v>
      </c>
      <c r="M19" s="107" t="n">
        <f aca="false">$B$20*EXP($B$24*($D19-$D$19))</f>
        <v>-8</v>
      </c>
      <c r="N19" s="108" t="n">
        <f aca="false">ABS(M19-I19)</f>
        <v>0</v>
      </c>
    </row>
    <row r="20" customFormat="false" ht="14" hidden="false" customHeight="false" outlineLevel="0" collapsed="false">
      <c r="A20" s="51" t="s">
        <v>116</v>
      </c>
      <c r="B20" s="105" t="n">
        <v>-8</v>
      </c>
      <c r="C20" s="99"/>
      <c r="D20" s="109" t="n">
        <f aca="false">B18</f>
        <v>0.1</v>
      </c>
      <c r="E20" s="109" t="n">
        <f aca="false">E19+1</f>
        <v>1</v>
      </c>
      <c r="F20" s="102" t="n">
        <f aca="false">$A$23*$G19+$B$23*$I19</f>
        <v>-3.33333333333333</v>
      </c>
      <c r="G20" s="102" t="n">
        <f aca="false">$G19+$B$18*$F20</f>
        <v>-5.33333333333333</v>
      </c>
      <c r="H20" s="102" t="n">
        <f aca="false">$A$24*$G19+$B$24*$I19</f>
        <v>12</v>
      </c>
      <c r="I20" s="102" t="n">
        <f aca="false">$I19+$B$18*$H20</f>
        <v>-6.8</v>
      </c>
      <c r="J20" s="99"/>
      <c r="K20" s="102" t="n">
        <f aca="false">$B$19*EXP($A$23*($D20-$D$19))</f>
        <v>-5.34469552873623</v>
      </c>
      <c r="L20" s="102" t="n">
        <f aca="false">ABS(K20-G20)</f>
        <v>0.0113621954028984</v>
      </c>
      <c r="M20" s="102" t="n">
        <f aca="false">$B$20*EXP($B$24*($D20-$D$19))</f>
        <v>-6.88566381140046</v>
      </c>
      <c r="N20" s="102" t="n">
        <f aca="false">ABS(M20-I20)</f>
        <v>0.0856638114004626</v>
      </c>
    </row>
    <row r="21" customFormat="false" ht="14" hidden="false" customHeight="false" outlineLevel="0" collapsed="false">
      <c r="A21" s="99"/>
      <c r="B21" s="99"/>
      <c r="C21" s="99"/>
      <c r="D21" s="109" t="n">
        <f aca="false">D20+$B$18</f>
        <v>0.2</v>
      </c>
      <c r="E21" s="109" t="n">
        <f aca="false">E20+1</f>
        <v>2</v>
      </c>
      <c r="F21" s="102" t="n">
        <f aca="false">$A$23*$G20+$B$23*$I20</f>
        <v>-3.55555555555556</v>
      </c>
      <c r="G21" s="102" t="n">
        <f aca="false">$G20+$B$18*$F21</f>
        <v>-5.68888888888889</v>
      </c>
      <c r="H21" s="102" t="n">
        <f aca="false">$A$24*$G20+$B$24*$I20</f>
        <v>10.2</v>
      </c>
      <c r="I21" s="102" t="n">
        <f aca="false">$I20+$B$18*$H21</f>
        <v>-5.78</v>
      </c>
      <c r="J21" s="99"/>
      <c r="K21" s="102" t="n">
        <f aca="false">$B$19*EXP($A$23*($D21-$D$19))</f>
        <v>-5.71315405897861</v>
      </c>
      <c r="L21" s="102" t="n">
        <f aca="false">ABS(K21-G21)</f>
        <v>0.0242651700897252</v>
      </c>
      <c r="M21" s="102" t="n">
        <f aca="false">$B$20*EXP($B$24*($D21-$D$19))</f>
        <v>-5.92654576545374</v>
      </c>
      <c r="N21" s="102" t="n">
        <f aca="false">ABS(M21-I21)</f>
        <v>0.146545765453744</v>
      </c>
    </row>
    <row r="22" customFormat="false" ht="14" hidden="false" customHeight="false" outlineLevel="0" collapsed="false">
      <c r="A22" s="51" t="s">
        <v>117</v>
      </c>
      <c r="B22" s="51"/>
      <c r="C22" s="99"/>
      <c r="D22" s="109" t="n">
        <f aca="false">D21+$B$18</f>
        <v>0.3</v>
      </c>
      <c r="E22" s="109" t="n">
        <f aca="false">E21+1</f>
        <v>3</v>
      </c>
      <c r="F22" s="102" t="n">
        <f aca="false">$A$23*$G21+$B$23*$I21</f>
        <v>-3.79259259259259</v>
      </c>
      <c r="G22" s="102" t="n">
        <f aca="false">$G21+$B$18*$F22</f>
        <v>-6.06814814814815</v>
      </c>
      <c r="H22" s="102" t="n">
        <f aca="false">$A$24*$G21+$B$24*$I21</f>
        <v>8.67</v>
      </c>
      <c r="I22" s="102" t="n">
        <f aca="false">$I21+$B$18*$H22</f>
        <v>-4.913</v>
      </c>
      <c r="J22" s="99"/>
      <c r="K22" s="102" t="n">
        <f aca="false">$B$19*EXP($A$23*($D22-$D$19))</f>
        <v>-6.10701379080085</v>
      </c>
      <c r="L22" s="102" t="n">
        <f aca="false">ABS(K22-G22)</f>
        <v>0.0388656426527021</v>
      </c>
      <c r="M22" s="102" t="n">
        <f aca="false">$B$20*EXP($B$24*($D22-$D$19))</f>
        <v>-5.10102521297419</v>
      </c>
      <c r="N22" s="102" t="n">
        <f aca="false">ABS(M22-I22)</f>
        <v>0.188025212974186</v>
      </c>
    </row>
    <row r="23" customFormat="false" ht="14" hidden="false" customHeight="false" outlineLevel="0" collapsed="false">
      <c r="A23" s="105" t="n">
        <f aca="false">2/3</f>
        <v>0.666666666666667</v>
      </c>
      <c r="B23" s="105" t="n">
        <v>0</v>
      </c>
      <c r="C23" s="99"/>
      <c r="D23" s="109" t="n">
        <f aca="false">D22+$B$18</f>
        <v>0.4</v>
      </c>
      <c r="E23" s="109" t="n">
        <f aca="false">E22+1</f>
        <v>4</v>
      </c>
      <c r="F23" s="102" t="n">
        <f aca="false">$A$23*$G22+$B$23*$I22</f>
        <v>-4.04543209876543</v>
      </c>
      <c r="G23" s="102" t="n">
        <f aca="false">$G22+$B$18*$F23</f>
        <v>-6.47269135802469</v>
      </c>
      <c r="H23" s="102" t="n">
        <f aca="false">$A$24*$G22+$B$24*$I22</f>
        <v>7.3695</v>
      </c>
      <c r="I23" s="102" t="n">
        <f aca="false">$I22+$B$18*$H23</f>
        <v>-4.17605</v>
      </c>
      <c r="J23" s="99"/>
      <c r="K23" s="102" t="n">
        <f aca="false">$B$19*EXP($A$23*($D23-$D$19))</f>
        <v>-6.52802586032476</v>
      </c>
      <c r="L23" s="102" t="n">
        <f aca="false">ABS(K23-G23)</f>
        <v>0.0553345023000711</v>
      </c>
      <c r="M23" s="102" t="n">
        <f aca="false">$B$20*EXP($B$24*($D23-$D$19))</f>
        <v>-4.39049308875221</v>
      </c>
      <c r="N23" s="102" t="n">
        <f aca="false">ABS(M23-I23)</f>
        <v>0.214443088752212</v>
      </c>
    </row>
    <row r="24" customFormat="false" ht="14" hidden="false" customHeight="false" outlineLevel="0" collapsed="false">
      <c r="A24" s="105" t="n">
        <v>0</v>
      </c>
      <c r="B24" s="105" t="n">
        <f aca="false">-3/2</f>
        <v>-1.5</v>
      </c>
      <c r="C24" s="99"/>
      <c r="D24" s="109" t="n">
        <f aca="false">D23+$B$18</f>
        <v>0.5</v>
      </c>
      <c r="E24" s="109" t="n">
        <f aca="false">E23+1</f>
        <v>5</v>
      </c>
      <c r="F24" s="102" t="n">
        <f aca="false">$A$23*$G23+$B$23*$I23</f>
        <v>-4.31512757201646</v>
      </c>
      <c r="G24" s="102" t="n">
        <f aca="false">$G23+$B$18*$F24</f>
        <v>-6.90420411522634</v>
      </c>
      <c r="H24" s="102" t="n">
        <f aca="false">$A$24*$G23+$B$24*$I23</f>
        <v>6.264075</v>
      </c>
      <c r="I24" s="102" t="n">
        <f aca="false">$I23+$B$18*$H24</f>
        <v>-3.5496425</v>
      </c>
      <c r="J24" s="99"/>
      <c r="K24" s="102" t="n">
        <f aca="false">$B$19*EXP($A$23*($D24-$D$19))</f>
        <v>-6.97806212543045</v>
      </c>
      <c r="L24" s="102" t="n">
        <f aca="false">ABS(K24-G24)</f>
        <v>0.0738580102041118</v>
      </c>
      <c r="M24" s="102" t="n">
        <f aca="false">$B$20*EXP($B$24*($D24-$D$19))</f>
        <v>-3.77893242192812</v>
      </c>
      <c r="N24" s="102" t="n">
        <f aca="false">ABS(M24-I24)</f>
        <v>0.229289921928118</v>
      </c>
    </row>
    <row r="25" customFormat="false" ht="14" hidden="false" customHeight="false" outlineLevel="0" collapsed="false">
      <c r="A25" s="99"/>
      <c r="B25" s="99"/>
      <c r="C25" s="99"/>
      <c r="D25" s="109" t="n">
        <f aca="false">D24+$B$18</f>
        <v>0.6</v>
      </c>
      <c r="E25" s="109" t="n">
        <f aca="false">E24+1</f>
        <v>6</v>
      </c>
      <c r="F25" s="102" t="n">
        <f aca="false">$A$23*$G24+$B$23*$I24</f>
        <v>-4.60280274348422</v>
      </c>
      <c r="G25" s="102" t="n">
        <f aca="false">$G24+$B$18*$F25</f>
        <v>-7.36448438957476</v>
      </c>
      <c r="H25" s="102" t="n">
        <f aca="false">$A$24*$G24+$B$24*$I24</f>
        <v>5.32446375</v>
      </c>
      <c r="I25" s="102" t="n">
        <f aca="false">$I24+$B$18*$H25</f>
        <v>-3.017196125</v>
      </c>
      <c r="J25" s="99"/>
      <c r="K25" s="102" t="n">
        <f aca="false">$B$19*EXP($A$23*($D25-$D$19))</f>
        <v>-7.45912348820635</v>
      </c>
      <c r="L25" s="102" t="n">
        <f aca="false">ABS(K25-G25)</f>
        <v>0.0946390986315935</v>
      </c>
      <c r="M25" s="102" t="n">
        <f aca="false">$B$20*EXP($B$24*($D25-$D$19))</f>
        <v>-3.25255727792479</v>
      </c>
      <c r="N25" s="102" t="n">
        <f aca="false">ABS(M25-I25)</f>
        <v>0.235361152924794</v>
      </c>
    </row>
    <row r="26" customFormat="false" ht="14" hidden="false" customHeight="false" outlineLevel="0" collapsed="false">
      <c r="A26" s="99"/>
      <c r="B26" s="99"/>
      <c r="C26" s="99"/>
      <c r="D26" s="109" t="n">
        <f aca="false">D25+$B$18</f>
        <v>0.7</v>
      </c>
      <c r="E26" s="109" t="n">
        <f aca="false">E25+1</f>
        <v>7</v>
      </c>
      <c r="F26" s="102" t="n">
        <f aca="false">$A$23*$G25+$B$23*$I25</f>
        <v>-4.90965625971651</v>
      </c>
      <c r="G26" s="102" t="n">
        <f aca="false">$G25+$B$18*$F26</f>
        <v>-7.85545001554641</v>
      </c>
      <c r="H26" s="102" t="n">
        <f aca="false">$A$24*$G25+$B$24*$I25</f>
        <v>4.5257941875</v>
      </c>
      <c r="I26" s="102" t="n">
        <f aca="false">$I25+$B$18*$H26</f>
        <v>-2.56461670625</v>
      </c>
      <c r="J26" s="99"/>
      <c r="K26" s="102" t="n">
        <f aca="false">$B$19*EXP($A$23*($D26-$D$19))</f>
        <v>-7.97334879114158</v>
      </c>
      <c r="L26" s="102" t="n">
        <f aca="false">ABS(K26-G26)</f>
        <v>0.117898775595169</v>
      </c>
      <c r="M26" s="102" t="n">
        <f aca="false">$B$20*EXP($B$24*($D26-$D$19))</f>
        <v>-2.79950199288924</v>
      </c>
      <c r="N26" s="102" t="n">
        <f aca="false">ABS(M26-I26)</f>
        <v>0.234885286639245</v>
      </c>
    </row>
    <row r="27" customFormat="false" ht="14" hidden="false" customHeight="false" outlineLevel="0" collapsed="false">
      <c r="A27" s="99"/>
      <c r="B27" s="99"/>
      <c r="C27" s="99"/>
      <c r="D27" s="109" t="n">
        <f aca="false">D26+$B$18</f>
        <v>0.8</v>
      </c>
      <c r="E27" s="109" t="n">
        <f aca="false">E26+1</f>
        <v>8</v>
      </c>
      <c r="F27" s="102" t="n">
        <f aca="false">$A$23*$G26+$B$23*$I26</f>
        <v>-5.23696667703094</v>
      </c>
      <c r="G27" s="102" t="n">
        <f aca="false">$G26+$B$18*$F27</f>
        <v>-8.3791466832495</v>
      </c>
      <c r="H27" s="102" t="n">
        <f aca="false">$A$24*$G26+$B$24*$I26</f>
        <v>3.846925059375</v>
      </c>
      <c r="I27" s="102" t="n">
        <f aca="false">$I26+$B$18*$H27</f>
        <v>-2.1799242003125</v>
      </c>
      <c r="J27" s="99"/>
      <c r="K27" s="102" t="n">
        <f aca="false">$B$19*EXP($A$23*($D27-$D$19))</f>
        <v>-8.52302432661377</v>
      </c>
      <c r="L27" s="102" t="n">
        <f aca="false">ABS(K27-G27)</f>
        <v>0.143877643364263</v>
      </c>
      <c r="M27" s="102" t="n">
        <f aca="false">$B$20*EXP($B$24*($D27-$D$19))</f>
        <v>-2.40955369529762</v>
      </c>
      <c r="N27" s="102" t="n">
        <f aca="false">ABS(M27-I27)</f>
        <v>0.229629494985118</v>
      </c>
    </row>
    <row r="28" customFormat="false" ht="14" hidden="false" customHeight="false" outlineLevel="0" collapsed="false">
      <c r="A28" s="99"/>
      <c r="B28" s="99"/>
      <c r="C28" s="99"/>
      <c r="D28" s="109" t="n">
        <f aca="false">D27+$B$18</f>
        <v>0.9</v>
      </c>
      <c r="E28" s="109" t="n">
        <f aca="false">E27+1</f>
        <v>9</v>
      </c>
      <c r="F28" s="102" t="n">
        <f aca="false">$A$23*$G27+$B$23*$I27</f>
        <v>-5.586097788833</v>
      </c>
      <c r="G28" s="102" t="n">
        <f aca="false">$G27+$B$18*$F28</f>
        <v>-8.9377564621328</v>
      </c>
      <c r="H28" s="102" t="n">
        <f aca="false">$A$24*$G27+$B$24*$I27</f>
        <v>3.26988630046875</v>
      </c>
      <c r="I28" s="102" t="n">
        <f aca="false">$I27+$B$18*$H28</f>
        <v>-1.85293557026562</v>
      </c>
      <c r="J28" s="99"/>
      <c r="K28" s="102" t="n">
        <f aca="false">$B$19*EXP($A$23*($D28-$D$19))</f>
        <v>-9.11059400195254</v>
      </c>
      <c r="L28" s="102" t="n">
        <f aca="false">ABS(K28-G28)</f>
        <v>0.172837539819742</v>
      </c>
      <c r="M28" s="102" t="n">
        <f aca="false">$B$20*EXP($B$24*($D28-$D$19))</f>
        <v>-2.07392208516713</v>
      </c>
      <c r="N28" s="102" t="n">
        <f aca="false">ABS(M28-I28)</f>
        <v>0.220986514901508</v>
      </c>
    </row>
    <row r="29" customFormat="false" ht="14" hidden="false" customHeight="false" outlineLevel="0" collapsed="false">
      <c r="A29" s="99"/>
      <c r="B29" s="99"/>
      <c r="C29" s="99"/>
      <c r="D29" s="109" t="n">
        <f aca="false">D28+$B$18</f>
        <v>1</v>
      </c>
      <c r="E29" s="109" t="n">
        <f aca="false">E28+1</f>
        <v>10</v>
      </c>
      <c r="F29" s="102" t="n">
        <f aca="false">$A$23*$G28+$B$23*$I28</f>
        <v>-5.95850430808853</v>
      </c>
      <c r="G29" s="102" t="n">
        <f aca="false">$G28+$B$18*$F29</f>
        <v>-9.53360689294166</v>
      </c>
      <c r="H29" s="102" t="n">
        <f aca="false">$A$24*$G28+$B$24*$I28</f>
        <v>2.77940335539844</v>
      </c>
      <c r="I29" s="102" t="n">
        <f aca="false">$I28+$B$18*$H29</f>
        <v>-1.57499523472578</v>
      </c>
      <c r="J29" s="99"/>
      <c r="K29" s="102" t="n">
        <f aca="false">$B$19*EXP($A$23*($D29-$D$19))</f>
        <v>-9.73867020527338</v>
      </c>
      <c r="L29" s="102" t="n">
        <f aca="false">ABS(K29-G29)</f>
        <v>0.205063312331722</v>
      </c>
      <c r="M29" s="102" t="n">
        <f aca="false">$B$20*EXP($B$24*($D29-$D$19))</f>
        <v>-1.78504128118744</v>
      </c>
      <c r="N29" s="102" t="n">
        <f aca="false">ABS(M29-I29)</f>
        <v>0.210046046461658</v>
      </c>
    </row>
    <row r="30" customFormat="false" ht="14" hidden="false" customHeight="false" outlineLevel="0" collapsed="false">
      <c r="A30" s="99"/>
      <c r="B30" s="99"/>
      <c r="C30" s="99"/>
      <c r="D30" s="109" t="n">
        <f aca="false">D29+$B$18</f>
        <v>1.1</v>
      </c>
      <c r="E30" s="109" t="n">
        <f aca="false">E29+1</f>
        <v>11</v>
      </c>
      <c r="F30" s="102" t="n">
        <f aca="false">$A$23*$G29+$B$23*$I29</f>
        <v>-6.35573792862777</v>
      </c>
      <c r="G30" s="102" t="n">
        <f aca="false">$G29+$B$18*$F30</f>
        <v>-10.1691806858044</v>
      </c>
      <c r="H30" s="102" t="n">
        <f aca="false">$A$24*$G29+$B$24*$I29</f>
        <v>2.36249285208867</v>
      </c>
      <c r="I30" s="102" t="n">
        <f aca="false">$I29+$B$18*$H30</f>
        <v>-1.33874594951691</v>
      </c>
      <c r="J30" s="99"/>
      <c r="K30" s="102" t="n">
        <f aca="false">$B$19*EXP($A$23*($D30-$D$19))</f>
        <v>-10.4100454203923</v>
      </c>
      <c r="L30" s="102" t="n">
        <f aca="false">ABS(K30-G30)</f>
        <v>0.240864734587843</v>
      </c>
      <c r="M30" s="102" t="n">
        <f aca="false">$B$20*EXP($B$24*($D30-$D$19))</f>
        <v>-1.53639926896603</v>
      </c>
      <c r="N30" s="102" t="n">
        <f aca="false">ABS(M30-I30)</f>
        <v>0.19765331944912</v>
      </c>
    </row>
    <row r="31" customFormat="false" ht="14" hidden="false" customHeight="false" outlineLevel="0" collapsed="false">
      <c r="A31" s="99"/>
      <c r="B31" s="99"/>
      <c r="C31" s="99"/>
      <c r="D31" s="109" t="n">
        <f aca="false">D30+$B$18</f>
        <v>1.2</v>
      </c>
      <c r="E31" s="109" t="n">
        <f aca="false">E30+1</f>
        <v>12</v>
      </c>
      <c r="F31" s="102" t="n">
        <f aca="false">$A$23*$G30+$B$23*$I30</f>
        <v>-6.77945379053629</v>
      </c>
      <c r="G31" s="102" t="n">
        <f aca="false">$G30+$B$18*$F31</f>
        <v>-10.8471260648581</v>
      </c>
      <c r="H31" s="102" t="n">
        <f aca="false">$A$24*$G30+$B$24*$I30</f>
        <v>2.00811892427537</v>
      </c>
      <c r="I31" s="102" t="n">
        <f aca="false">$I30+$B$18*$H31</f>
        <v>-1.13793405708938</v>
      </c>
      <c r="J31" s="99"/>
      <c r="K31" s="102" t="n">
        <f aca="false">$B$19*EXP($A$23*($D31-$D$19))</f>
        <v>-11.1277046424623</v>
      </c>
      <c r="L31" s="102" t="n">
        <f aca="false">ABS(K31-G31)</f>
        <v>0.280578577604276</v>
      </c>
      <c r="M31" s="102" t="n">
        <f aca="false">$B$20*EXP($B$24*($D31-$D$19))</f>
        <v>-1.32239110577269</v>
      </c>
      <c r="N31" s="102" t="n">
        <f aca="false">ABS(M31-I31)</f>
        <v>0.184457048683316</v>
      </c>
    </row>
    <row r="32" customFormat="false" ht="14" hidden="false" customHeight="false" outlineLevel="0" collapsed="false">
      <c r="A32" s="99"/>
      <c r="B32" s="99"/>
      <c r="C32" s="99"/>
      <c r="D32" s="109" t="n">
        <f aca="false">D31+$B$18</f>
        <v>1.3</v>
      </c>
      <c r="E32" s="109" t="n">
        <f aca="false">E31+1</f>
        <v>13</v>
      </c>
      <c r="F32" s="102" t="n">
        <f aca="false">$A$23*$G31+$B$23*$I31</f>
        <v>-7.23141737657204</v>
      </c>
      <c r="G32" s="102" t="n">
        <f aca="false">$G31+$B$18*$F32</f>
        <v>-11.5702678025153</v>
      </c>
      <c r="H32" s="102" t="n">
        <f aca="false">$A$24*$G31+$B$24*$I31</f>
        <v>1.70690108563406</v>
      </c>
      <c r="I32" s="102" t="n">
        <f aca="false">$I31+$B$18*$H32</f>
        <v>-0.96724394852597</v>
      </c>
      <c r="J32" s="99"/>
      <c r="K32" s="102" t="n">
        <f aca="false">$B$19*EXP($A$23*($D32-$D$19))</f>
        <v>-11.8948386495332</v>
      </c>
      <c r="L32" s="102" t="n">
        <f aca="false">ABS(K32-G32)</f>
        <v>0.324570847017906</v>
      </c>
      <c r="M32" s="102" t="n">
        <f aca="false">$B$20*EXP($B$24*($D32-$D$19))</f>
        <v>-1.13819257269211</v>
      </c>
      <c r="N32" s="102" t="n">
        <f aca="false">ABS(M32-I32)</f>
        <v>0.170948624166138</v>
      </c>
    </row>
    <row r="33" customFormat="false" ht="14" hidden="false" customHeight="false" outlineLevel="0" collapsed="false">
      <c r="A33" s="99"/>
      <c r="B33" s="99"/>
      <c r="C33" s="99"/>
      <c r="D33" s="109" t="n">
        <f aca="false">D32+$B$18</f>
        <v>1.4</v>
      </c>
      <c r="E33" s="109" t="n">
        <f aca="false">E32+1</f>
        <v>14</v>
      </c>
      <c r="F33" s="102" t="n">
        <f aca="false">$A$23*$G32+$B$23*$I32</f>
        <v>-7.71351186834351</v>
      </c>
      <c r="G33" s="102" t="n">
        <f aca="false">$G32+$B$18*$F33</f>
        <v>-12.3416189893496</v>
      </c>
      <c r="H33" s="102" t="n">
        <f aca="false">$A$24*$G32+$B$24*$I32</f>
        <v>1.45086592278896</v>
      </c>
      <c r="I33" s="102" t="n">
        <f aca="false">$I32+$B$18*$H33</f>
        <v>-0.822157356247074</v>
      </c>
      <c r="J33" s="99"/>
      <c r="K33" s="102" t="n">
        <f aca="false">$B$19*EXP($A$23*($D33-$D$19))</f>
        <v>-12.7148581890398</v>
      </c>
      <c r="L33" s="102" t="n">
        <f aca="false">ABS(K33-G33)</f>
        <v>0.373239199690156</v>
      </c>
      <c r="M33" s="102" t="n">
        <f aca="false">$B$20*EXP($B$24*($D33-$D$19))</f>
        <v>-0.979651426023855</v>
      </c>
      <c r="N33" s="102" t="n">
        <f aca="false">ABS(M33-I33)</f>
        <v>0.157494069776781</v>
      </c>
    </row>
    <row r="34" customFormat="false" ht="14" hidden="false" customHeight="false" outlineLevel="0" collapsed="false">
      <c r="A34" s="99"/>
      <c r="B34" s="99"/>
      <c r="D34" s="110" t="n">
        <f aca="false">D33+$B$18</f>
        <v>1.5</v>
      </c>
      <c r="E34" s="109" t="n">
        <f aca="false">E33+1</f>
        <v>15</v>
      </c>
      <c r="F34" s="111" t="n">
        <f aca="false">$A$23*$G33+$B$23*$I33</f>
        <v>-8.22774599289975</v>
      </c>
      <c r="G34" s="111" t="n">
        <f aca="false">$G33+$B$18*$F34</f>
        <v>-13.1643935886396</v>
      </c>
      <c r="H34" s="111" t="n">
        <f aca="false">$A$24*$G33+$B$24*$I33</f>
        <v>1.23323603437061</v>
      </c>
      <c r="I34" s="111" t="n">
        <f aca="false">$I33+$B$18*$H34</f>
        <v>-0.698833752810013</v>
      </c>
      <c r="J34" s="99"/>
      <c r="K34" s="111" t="n">
        <f aca="false">$B$19*EXP($A$23*($D34-$D$19))</f>
        <v>-13.5914091422952</v>
      </c>
      <c r="L34" s="111" t="n">
        <f aca="false">ABS(K34-G34)</f>
        <v>0.427015553655632</v>
      </c>
      <c r="M34" s="111" t="n">
        <f aca="false">$B$20*EXP($B$24*($D34-$D$19))</f>
        <v>-0.843193796494914</v>
      </c>
      <c r="N34" s="111" t="n">
        <f aca="false">ABS(M34-I34)</f>
        <v>0.144360043684901</v>
      </c>
    </row>
    <row r="35" customFormat="false" ht="14" hidden="false" customHeight="false" outlineLevel="0" collapsed="false">
      <c r="A35" s="99"/>
      <c r="B35" s="99"/>
    </row>
  </sheetData>
  <mergeCells count="4">
    <mergeCell ref="A1:N1"/>
    <mergeCell ref="A2:B2"/>
    <mergeCell ref="A17:N17"/>
    <mergeCell ref="A22:B22"/>
  </mergeCells>
  <printOptions headings="false" gridLines="false" gridLinesSet="true" horizontalCentered="false" verticalCentered="false"/>
  <pageMargins left="0.511805555555555" right="0.511805555555555" top="0.7875" bottom="0.7875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&amp;L&amp;1#&amp;"Calibri,Regular"&amp;10Internal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8.65625" defaultRowHeight="14" zeroHeight="false" outlineLevelRow="0" outlineLevelCol="0"/>
  <cols>
    <col collapsed="false" customWidth="false" hidden="false" outlineLevel="0" max="1024" min="1" style="112" width="8.67"/>
  </cols>
  <sheetData>
    <row r="2" customFormat="false" ht="14" hidden="false" customHeight="false" outlineLevel="0" collapsed="false">
      <c r="A2" s="51" t="s">
        <v>101</v>
      </c>
      <c r="B2" s="51"/>
      <c r="C2" s="50"/>
      <c r="D2" s="51" t="s">
        <v>118</v>
      </c>
      <c r="E2" s="51" t="s">
        <v>9</v>
      </c>
      <c r="F2" s="51" t="s">
        <v>103</v>
      </c>
      <c r="G2" s="51" t="s">
        <v>119</v>
      </c>
      <c r="H2" s="51" t="s">
        <v>120</v>
      </c>
      <c r="I2" s="51" t="s">
        <v>121</v>
      </c>
    </row>
    <row r="3" customFormat="false" ht="14" hidden="false" customHeight="false" outlineLevel="0" collapsed="false">
      <c r="A3" s="91" t="s">
        <v>63</v>
      </c>
      <c r="B3" s="92" t="n">
        <f aca="false">1/2</f>
        <v>0.5</v>
      </c>
      <c r="C3" s="50"/>
      <c r="D3" s="96" t="n">
        <v>0</v>
      </c>
      <c r="E3" s="113" t="n">
        <f aca="false">B3</f>
        <v>0.5</v>
      </c>
      <c r="F3" s="113" t="n">
        <f aca="false">4/3</f>
        <v>1.33333333333333</v>
      </c>
      <c r="G3" s="114" t="s">
        <v>104</v>
      </c>
      <c r="H3" s="115" t="s">
        <v>104</v>
      </c>
      <c r="I3" s="115" t="s">
        <v>104</v>
      </c>
    </row>
    <row r="4" customFormat="false" ht="14" hidden="false" customHeight="false" outlineLevel="0" collapsed="false">
      <c r="A4" s="56" t="s">
        <v>64</v>
      </c>
      <c r="B4" s="95" t="n">
        <f aca="false">3/2</f>
        <v>1.5</v>
      </c>
      <c r="C4" s="50"/>
      <c r="D4" s="96" t="n">
        <f aca="false">D3+1</f>
        <v>1</v>
      </c>
      <c r="E4" s="50" t="n">
        <f aca="false">$E3+$B$6</f>
        <v>1</v>
      </c>
      <c r="F4" s="50" t="n">
        <f aca="false">$F3+1/4*($G4+$I4)</f>
        <v>5.66666666666667</v>
      </c>
      <c r="G4" s="50" t="n">
        <f aca="false">$E3^(-3)*$F3</f>
        <v>10.6666666666667</v>
      </c>
      <c r="H4" s="112" t="n">
        <f aca="false">$F3+$B$6*$G4</f>
        <v>6.66666666666667</v>
      </c>
      <c r="I4" s="112" t="n">
        <f aca="false">$E4^(-3)*$H4</f>
        <v>6.66666666666667</v>
      </c>
    </row>
    <row r="5" customFormat="false" ht="14" hidden="false" customHeight="false" outlineLevel="0" collapsed="false">
      <c r="A5" s="56" t="s">
        <v>4</v>
      </c>
      <c r="B5" s="95" t="n">
        <v>2</v>
      </c>
      <c r="C5" s="50"/>
      <c r="D5" s="96" t="n">
        <f aca="false">D4+1</f>
        <v>2</v>
      </c>
      <c r="E5" s="50" t="n">
        <f aca="false">$E4+$B$6</f>
        <v>1.5</v>
      </c>
      <c r="F5" s="50" t="n">
        <f aca="false">$F4+1/4*($G5+$I5)</f>
        <v>7.71296296296296</v>
      </c>
      <c r="G5" s="50" t="n">
        <f aca="false">$E4^(-3)*$F4</f>
        <v>5.66666666666667</v>
      </c>
      <c r="H5" s="112" t="n">
        <f aca="false">$F4+$B$6*$G5</f>
        <v>8.5</v>
      </c>
      <c r="I5" s="112" t="n">
        <f aca="false">$E5^(-3)*$H5</f>
        <v>2.51851851851852</v>
      </c>
    </row>
    <row r="6" customFormat="false" ht="14" hidden="false" customHeight="false" outlineLevel="0" collapsed="false">
      <c r="A6" s="66" t="s">
        <v>66</v>
      </c>
      <c r="B6" s="97" t="n">
        <f aca="false">(B4-B3)/B5</f>
        <v>0.5</v>
      </c>
      <c r="C6" s="50"/>
      <c r="D6" s="96" t="n">
        <f aca="false">D5+1</f>
        <v>3</v>
      </c>
      <c r="E6" s="50"/>
      <c r="F6" s="50"/>
      <c r="G6" s="50"/>
    </row>
    <row r="7" customFormat="false" ht="14" hidden="false" customHeight="false" outlineLevel="0" collapsed="false">
      <c r="A7" s="50"/>
      <c r="B7" s="50"/>
      <c r="C7" s="50"/>
      <c r="D7" s="96" t="n">
        <f aca="false">D6+1</f>
        <v>4</v>
      </c>
      <c r="E7" s="50"/>
      <c r="F7" s="50"/>
      <c r="G7" s="50"/>
    </row>
    <row r="8" customFormat="false" ht="14" hidden="false" customHeight="false" outlineLevel="0" collapsed="false">
      <c r="A8" s="50"/>
      <c r="B8" s="50"/>
      <c r="C8" s="50"/>
      <c r="D8" s="96" t="n">
        <f aca="false">D7+1</f>
        <v>5</v>
      </c>
      <c r="E8" s="50"/>
      <c r="F8" s="50"/>
      <c r="G8" s="50"/>
    </row>
    <row r="9" customFormat="false" ht="14" hidden="false" customHeight="false" outlineLevel="0" collapsed="false">
      <c r="A9" s="50"/>
      <c r="B9" s="50"/>
      <c r="C9" s="50"/>
      <c r="D9" s="96" t="n">
        <f aca="false">D8+1</f>
        <v>6</v>
      </c>
      <c r="E9" s="50"/>
      <c r="F9" s="50"/>
      <c r="G9" s="50"/>
    </row>
    <row r="10" customFormat="false" ht="14" hidden="false" customHeight="false" outlineLevel="0" collapsed="false">
      <c r="A10" s="50"/>
      <c r="B10" s="50"/>
      <c r="C10" s="50"/>
      <c r="D10" s="96" t="n">
        <f aca="false">D9+1</f>
        <v>7</v>
      </c>
      <c r="E10" s="50"/>
      <c r="F10" s="50"/>
      <c r="G10" s="50"/>
    </row>
    <row r="11" customFormat="false" ht="14" hidden="false" customHeight="false" outlineLevel="0" collapsed="false">
      <c r="A11" s="50"/>
      <c r="B11" s="50"/>
      <c r="C11" s="50"/>
      <c r="D11" s="96" t="n">
        <f aca="false">D10+1</f>
        <v>8</v>
      </c>
      <c r="E11" s="50"/>
      <c r="F11" s="50"/>
      <c r="G11" s="50"/>
    </row>
    <row r="12" customFormat="false" ht="14" hidden="false" customHeight="false" outlineLevel="0" collapsed="false">
      <c r="A12" s="50"/>
      <c r="B12" s="50"/>
      <c r="C12" s="50"/>
      <c r="D12" s="96" t="n">
        <f aca="false">D11+1</f>
        <v>9</v>
      </c>
      <c r="E12" s="50"/>
      <c r="F12" s="50"/>
      <c r="G12" s="50"/>
    </row>
    <row r="13" customFormat="false" ht="14" hidden="false" customHeight="false" outlineLevel="0" collapsed="false">
      <c r="A13" s="50"/>
      <c r="B13" s="50"/>
      <c r="C13" s="50"/>
      <c r="D13" s="96" t="n">
        <f aca="false">D12+1</f>
        <v>10</v>
      </c>
      <c r="E13" s="50"/>
      <c r="F13" s="50"/>
      <c r="G13" s="50"/>
    </row>
    <row r="14" customFormat="false" ht="14" hidden="false" customHeight="false" outlineLevel="0" collapsed="false">
      <c r="A14" s="50"/>
      <c r="B14" s="50"/>
      <c r="C14" s="50"/>
      <c r="D14" s="96" t="n">
        <f aca="false">D13+1</f>
        <v>11</v>
      </c>
      <c r="E14" s="50"/>
      <c r="F14" s="50"/>
      <c r="G14" s="50"/>
    </row>
    <row r="15" customFormat="false" ht="14" hidden="false" customHeight="false" outlineLevel="0" collapsed="false">
      <c r="A15" s="50"/>
      <c r="B15" s="50"/>
      <c r="C15" s="50"/>
      <c r="D15" s="98" t="n">
        <f aca="false">D14+1</f>
        <v>12</v>
      </c>
      <c r="E15" s="50"/>
      <c r="F15" s="50"/>
      <c r="G15" s="50"/>
    </row>
  </sheetData>
  <mergeCells count="1">
    <mergeCell ref="A2:B2"/>
  </mergeCells>
  <printOptions headings="false" gridLines="false" gridLinesSet="true" horizontalCentered="false" verticalCentered="false"/>
  <pageMargins left="0.511805555555555" right="0.511805555555555" top="0.7875" bottom="0.7875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&amp;L&amp;1#&amp;"Calibri,Regular"&amp;10Internal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2020-06-09T22:08:35Z</dcterms:created>
  <dc:creator>Ana Freitas</dc:creator>
  <dc:description/>
  <dc:language>pt-BR</dc:language>
  <cp:lastModifiedBy/>
  <dcterms:modified xsi:type="dcterms:W3CDTF">2021-07-24T17:27:16Z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c64c6f-b7d9-4dce-ab3d-180909dee895_ActionId">
    <vt:lpwstr>2766ccb4-c93a-417a-a0e5-bbc5e54a09d2</vt:lpwstr>
  </property>
  <property fmtid="{D5CDD505-2E9C-101B-9397-08002B2CF9AE}" pid="3" name="MSIP_Label_98c64c6f-b7d9-4dce-ab3d-180909dee895_ContentBits">
    <vt:lpwstr>2</vt:lpwstr>
  </property>
  <property fmtid="{D5CDD505-2E9C-101B-9397-08002B2CF9AE}" pid="4" name="MSIP_Label_98c64c6f-b7d9-4dce-ab3d-180909dee895_Enabled">
    <vt:lpwstr>true</vt:lpwstr>
  </property>
  <property fmtid="{D5CDD505-2E9C-101B-9397-08002B2CF9AE}" pid="5" name="MSIP_Label_98c64c6f-b7d9-4dce-ab3d-180909dee895_Method">
    <vt:lpwstr>Standard</vt:lpwstr>
  </property>
  <property fmtid="{D5CDD505-2E9C-101B-9397-08002B2CF9AE}" pid="6" name="MSIP_Label_98c64c6f-b7d9-4dce-ab3d-180909dee895_Name">
    <vt:lpwstr>98c64c6f-b7d9-4dce-ab3d-180909dee895</vt:lpwstr>
  </property>
  <property fmtid="{D5CDD505-2E9C-101B-9397-08002B2CF9AE}" pid="7" name="MSIP_Label_98c64c6f-b7d9-4dce-ab3d-180909dee895_SetDate">
    <vt:lpwstr>2021-07-24T18:30:56Z</vt:lpwstr>
  </property>
  <property fmtid="{D5CDD505-2E9C-101B-9397-08002B2CF9AE}" pid="8" name="MSIP_Label_98c64c6f-b7d9-4dce-ab3d-180909dee895_SiteId">
    <vt:lpwstr>1778ae9f-6f4a-44ca-930b-327c29104576</vt:lpwstr>
  </property>
</Properties>
</file>