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PalyGround\Quant\Cal\"/>
    </mc:Choice>
  </mc:AlternateContent>
  <xr:revisionPtr revIDLastSave="0" documentId="13_ncr:1_{44D8F0B2-549F-4783-92D9-A744830F1B9C}" xr6:coauthVersionLast="47" xr6:coauthVersionMax="47" xr10:uidLastSave="{00000000-0000-0000-0000-000000000000}"/>
  <bookViews>
    <workbookView xWindow="16080" yWindow="480" windowWidth="29040" windowHeight="15840" xr2:uid="{0DC1591C-B512-4CDF-9161-FC0B97475613}"/>
  </bookViews>
  <sheets>
    <sheet name="总体可能性" sheetId="1" r:id="rId1"/>
    <sheet name="当下可能性就散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0" i="1"/>
  <c r="G31" i="1"/>
  <c r="E31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N2" i="1"/>
  <c r="N3" i="1" s="1"/>
  <c r="G32" i="1"/>
  <c r="G30" i="1"/>
  <c r="H31" i="1"/>
  <c r="I31" i="1" s="1"/>
  <c r="C57" i="1" s="1"/>
  <c r="I30" i="1"/>
  <c r="B57" i="1" s="1"/>
  <c r="F32" i="1"/>
  <c r="H32" i="1"/>
  <c r="H30" i="1"/>
  <c r="F30" i="1" s="1"/>
  <c r="E32" i="1"/>
  <c r="E30" i="1"/>
  <c r="K19" i="1"/>
  <c r="K22" i="1" s="1"/>
  <c r="I3" i="1" s="1"/>
  <c r="K20" i="1"/>
  <c r="K18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B18" i="1"/>
  <c r="C22" i="1"/>
  <c r="H22" i="1"/>
  <c r="I20" i="1"/>
  <c r="I18" i="1"/>
  <c r="I53" i="1" l="1"/>
  <c r="J53" i="1" s="1"/>
  <c r="K53" i="1" s="1"/>
  <c r="I52" i="1"/>
  <c r="J52" i="1" s="1"/>
  <c r="K52" i="1" s="1"/>
  <c r="I51" i="1"/>
  <c r="J51" i="1" s="1"/>
  <c r="K51" i="1" s="1"/>
  <c r="I40" i="1"/>
  <c r="J40" i="1" s="1"/>
  <c r="K40" i="1" s="1"/>
  <c r="I50" i="1"/>
  <c r="I49" i="1"/>
  <c r="J49" i="1" s="1"/>
  <c r="K49" i="1" s="1"/>
  <c r="I48" i="1"/>
  <c r="J48" i="1" s="1"/>
  <c r="K48" i="1" s="1"/>
  <c r="I47" i="1"/>
  <c r="J47" i="1" s="1"/>
  <c r="K47" i="1" s="1"/>
  <c r="I46" i="1"/>
  <c r="J46" i="1" s="1"/>
  <c r="K46" i="1" s="1"/>
  <c r="I45" i="1"/>
  <c r="J45" i="1" s="1"/>
  <c r="K45" i="1" s="1"/>
  <c r="I44" i="1"/>
  <c r="J44" i="1" s="1"/>
  <c r="K44" i="1" s="1"/>
  <c r="I43" i="1"/>
  <c r="J43" i="1" s="1"/>
  <c r="K43" i="1" s="1"/>
  <c r="I42" i="1"/>
  <c r="J42" i="1" s="1"/>
  <c r="K42" i="1" s="1"/>
  <c r="I41" i="1"/>
  <c r="J41" i="1" s="1"/>
  <c r="K41" i="1" s="1"/>
  <c r="D3" i="1"/>
  <c r="B3" i="1"/>
  <c r="B40" i="1"/>
  <c r="F31" i="1"/>
  <c r="D31" i="1" s="1"/>
  <c r="C40" i="1" s="1"/>
  <c r="I57" i="1"/>
  <c r="J57" i="1" s="1"/>
  <c r="K57" i="1" s="1"/>
  <c r="I67" i="1"/>
  <c r="I66" i="1"/>
  <c r="J66" i="1" s="1"/>
  <c r="K66" i="1" s="1"/>
  <c r="I65" i="1"/>
  <c r="J65" i="1" s="1"/>
  <c r="K65" i="1" s="1"/>
  <c r="I64" i="1"/>
  <c r="J64" i="1" s="1"/>
  <c r="K64" i="1" s="1"/>
  <c r="I63" i="1"/>
  <c r="J63" i="1" s="1"/>
  <c r="K63" i="1" s="1"/>
  <c r="I62" i="1"/>
  <c r="J62" i="1" s="1"/>
  <c r="K62" i="1" s="1"/>
  <c r="I61" i="1"/>
  <c r="J61" i="1" s="1"/>
  <c r="K61" i="1" s="1"/>
  <c r="I60" i="1"/>
  <c r="J60" i="1" s="1"/>
  <c r="K60" i="1" s="1"/>
  <c r="I59" i="1"/>
  <c r="J59" i="1" s="1"/>
  <c r="K59" i="1" s="1"/>
  <c r="I58" i="1"/>
  <c r="J58" i="1" s="1"/>
  <c r="K58" i="1" s="1"/>
  <c r="I32" i="1"/>
  <c r="D57" i="1" s="1"/>
  <c r="J50" i="1"/>
  <c r="K50" i="1" s="1"/>
  <c r="J67" i="1"/>
  <c r="K67" i="1" s="1"/>
  <c r="D40" i="1"/>
  <c r="A58" i="1"/>
  <c r="H58" i="1" s="1"/>
  <c r="I13" i="1"/>
  <c r="J13" i="1" s="1"/>
  <c r="K13" i="1" s="1"/>
  <c r="N4" i="1"/>
  <c r="I12" i="1"/>
  <c r="J12" i="1" s="1"/>
  <c r="K12" i="1" s="1"/>
  <c r="J3" i="1"/>
  <c r="K3" i="1" s="1"/>
  <c r="N5" i="1" l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B58" i="1"/>
  <c r="C58" i="1"/>
  <c r="D58" i="1"/>
  <c r="I7" i="1"/>
  <c r="J7" i="1" s="1"/>
  <c r="K7" i="1" s="1"/>
  <c r="I6" i="1"/>
  <c r="J6" i="1" s="1"/>
  <c r="K6" i="1" s="1"/>
  <c r="I5" i="1"/>
  <c r="J5" i="1" s="1"/>
  <c r="K5" i="1" s="1"/>
  <c r="I10" i="1"/>
  <c r="J10" i="1" s="1"/>
  <c r="K10" i="1" s="1"/>
  <c r="I8" i="1"/>
  <c r="J8" i="1" s="1"/>
  <c r="K8" i="1" s="1"/>
  <c r="I11" i="1"/>
  <c r="J11" i="1" s="1"/>
  <c r="K11" i="1" s="1"/>
  <c r="I9" i="1"/>
  <c r="J9" i="1" s="1"/>
  <c r="K9" i="1" s="1"/>
  <c r="I4" i="1"/>
  <c r="J4" i="1" s="1"/>
  <c r="K4" i="1" s="1"/>
  <c r="I19" i="1"/>
  <c r="A59" i="1" l="1"/>
  <c r="A41" i="1"/>
  <c r="H41" i="1" s="1"/>
  <c r="C3" i="1"/>
  <c r="A4" i="1" s="1"/>
  <c r="H4" i="1" s="1"/>
  <c r="I22" i="1"/>
  <c r="B41" i="1" l="1"/>
  <c r="C41" i="1"/>
  <c r="D41" i="1"/>
  <c r="H59" i="1"/>
  <c r="B59" i="1"/>
  <c r="C59" i="1"/>
  <c r="D59" i="1"/>
  <c r="C4" i="1"/>
  <c r="D4" i="1"/>
  <c r="B4" i="1"/>
  <c r="A60" i="1" l="1"/>
  <c r="B60" i="1" s="1"/>
  <c r="A42" i="1"/>
  <c r="H42" i="1" s="1"/>
  <c r="A5" i="1"/>
  <c r="H5" i="1" s="1"/>
  <c r="B42" i="1" l="1"/>
  <c r="C42" i="1"/>
  <c r="D42" i="1"/>
  <c r="H60" i="1"/>
  <c r="D60" i="1"/>
  <c r="C60" i="1"/>
  <c r="D5" i="1"/>
  <c r="B5" i="1"/>
  <c r="C5" i="1"/>
  <c r="A43" i="1" l="1"/>
  <c r="B43" i="1" s="1"/>
  <c r="A61" i="1"/>
  <c r="H61" i="1" s="1"/>
  <c r="A6" i="1"/>
  <c r="H6" i="1" s="1"/>
  <c r="D43" i="1" l="1"/>
  <c r="C43" i="1"/>
  <c r="H43" i="1"/>
  <c r="C61" i="1"/>
  <c r="D61" i="1"/>
  <c r="B61" i="1"/>
  <c r="D6" i="1"/>
  <c r="B6" i="1"/>
  <c r="C6" i="1"/>
  <c r="A44" i="1" l="1"/>
  <c r="H44" i="1" s="1"/>
  <c r="A62" i="1"/>
  <c r="H62" i="1" s="1"/>
  <c r="C44" i="1"/>
  <c r="D44" i="1"/>
  <c r="D62" i="1"/>
  <c r="A7" i="1"/>
  <c r="H7" i="1" s="1"/>
  <c r="B44" i="1" l="1"/>
  <c r="B62" i="1"/>
  <c r="C62" i="1"/>
  <c r="A45" i="1"/>
  <c r="H45" i="1" s="1"/>
  <c r="C7" i="1"/>
  <c r="D7" i="1"/>
  <c r="B7" i="1"/>
  <c r="A63" i="1" l="1"/>
  <c r="H63" i="1"/>
  <c r="D63" i="1"/>
  <c r="B63" i="1"/>
  <c r="C63" i="1"/>
  <c r="A64" i="1" s="1"/>
  <c r="D64" i="1" s="1"/>
  <c r="D45" i="1"/>
  <c r="B45" i="1"/>
  <c r="C45" i="1"/>
  <c r="A8" i="1"/>
  <c r="D8" i="1" l="1"/>
  <c r="H8" i="1"/>
  <c r="H64" i="1"/>
  <c r="A46" i="1"/>
  <c r="B46" i="1" s="1"/>
  <c r="C64" i="1"/>
  <c r="B64" i="1"/>
  <c r="B8" i="1"/>
  <c r="C8" i="1"/>
  <c r="C46" i="1" l="1"/>
  <c r="H46" i="1"/>
  <c r="D46" i="1"/>
  <c r="A65" i="1"/>
  <c r="B65" i="1" s="1"/>
  <c r="H65" i="1"/>
  <c r="A9" i="1"/>
  <c r="D65" i="1" l="1"/>
  <c r="C65" i="1"/>
  <c r="A47" i="1"/>
  <c r="H47" i="1" s="1"/>
  <c r="B9" i="1"/>
  <c r="H9" i="1"/>
  <c r="B47" i="1"/>
  <c r="C47" i="1"/>
  <c r="D47" i="1"/>
  <c r="A66" i="1"/>
  <c r="C9" i="1"/>
  <c r="D9" i="1"/>
  <c r="A48" i="1" l="1"/>
  <c r="B48" i="1" s="1"/>
  <c r="B66" i="1"/>
  <c r="C66" i="1"/>
  <c r="D66" i="1"/>
  <c r="H66" i="1"/>
  <c r="A10" i="1"/>
  <c r="H10" i="1" s="1"/>
  <c r="D48" i="1" l="1"/>
  <c r="C48" i="1"/>
  <c r="A49" i="1" s="1"/>
  <c r="H48" i="1"/>
  <c r="A67" i="1"/>
  <c r="D10" i="1"/>
  <c r="C10" i="1"/>
  <c r="B10" i="1"/>
  <c r="H49" i="1" l="1"/>
  <c r="B49" i="1"/>
  <c r="C49" i="1"/>
  <c r="D49" i="1"/>
  <c r="B67" i="1"/>
  <c r="C67" i="1"/>
  <c r="D67" i="1"/>
  <c r="H67" i="1"/>
  <c r="A11" i="1"/>
  <c r="A50" i="1" l="1"/>
  <c r="H50" i="1" s="1"/>
  <c r="D11" i="1"/>
  <c r="H11" i="1"/>
  <c r="B50" i="1"/>
  <c r="C50" i="1"/>
  <c r="D50" i="1"/>
  <c r="B11" i="1"/>
  <c r="C11" i="1"/>
  <c r="A51" i="1" l="1"/>
  <c r="B51" i="1"/>
  <c r="C51" i="1"/>
  <c r="D51" i="1"/>
  <c r="H51" i="1"/>
  <c r="A12" i="1"/>
  <c r="H12" i="1" s="1"/>
  <c r="A52" i="1" l="1"/>
  <c r="D12" i="1"/>
  <c r="C12" i="1"/>
  <c r="B12" i="1"/>
  <c r="C52" i="1" l="1"/>
  <c r="D52" i="1"/>
  <c r="H52" i="1"/>
  <c r="B52" i="1"/>
  <c r="A53" i="1" s="1"/>
  <c r="A13" i="1"/>
  <c r="B53" i="1" l="1"/>
  <c r="D53" i="1"/>
  <c r="C53" i="1"/>
  <c r="H53" i="1"/>
  <c r="D13" i="1"/>
  <c r="H13" i="1"/>
  <c r="B13" i="1"/>
  <c r="C13" i="1"/>
</calcChain>
</file>

<file path=xl/sharedStrings.xml><?xml version="1.0" encoding="utf-8"?>
<sst xmlns="http://schemas.openxmlformats.org/spreadsheetml/2006/main" count="64" uniqueCount="32">
  <si>
    <t>total acount</t>
    <phoneticPr fontId="2" type="noConversion"/>
  </si>
  <si>
    <t>Stable Profit</t>
    <phoneticPr fontId="2" type="noConversion"/>
  </si>
  <si>
    <t>Time</t>
    <phoneticPr fontId="2" type="noConversion"/>
  </si>
  <si>
    <t>Small</t>
    <phoneticPr fontId="2" type="noConversion"/>
  </si>
  <si>
    <t>Big</t>
    <phoneticPr fontId="2" type="noConversion"/>
  </si>
  <si>
    <t>Percent</t>
    <phoneticPr fontId="2" type="noConversion"/>
  </si>
  <si>
    <t>Growth</t>
    <phoneticPr fontId="2" type="noConversion"/>
  </si>
  <si>
    <t>Duration day</t>
    <phoneticPr fontId="2" type="noConversion"/>
  </si>
  <si>
    <t>Time M</t>
    <phoneticPr fontId="2" type="noConversion"/>
  </si>
  <si>
    <t>Time Y</t>
    <phoneticPr fontId="2" type="noConversion"/>
  </si>
  <si>
    <t>Supper Big</t>
    <phoneticPr fontId="2" type="noConversion"/>
  </si>
  <si>
    <t>杠杠Small</t>
    <phoneticPr fontId="2" type="noConversion"/>
  </si>
  <si>
    <t>杠杠 Mid</t>
    <phoneticPr fontId="2" type="noConversion"/>
  </si>
  <si>
    <t>杠杠 Big</t>
    <phoneticPr fontId="2" type="noConversion"/>
  </si>
  <si>
    <t>提升率</t>
    <phoneticPr fontId="2" type="noConversion"/>
  </si>
  <si>
    <t>胜率</t>
    <phoneticPr fontId="2" type="noConversion"/>
  </si>
  <si>
    <t>盈利比率</t>
    <phoneticPr fontId="2" type="noConversion"/>
  </si>
  <si>
    <t>亏损比例</t>
    <phoneticPr fontId="2" type="noConversion"/>
  </si>
  <si>
    <t>Rolling Small</t>
    <phoneticPr fontId="2" type="noConversion"/>
  </si>
  <si>
    <t>Rolling Big</t>
    <phoneticPr fontId="2" type="noConversion"/>
  </si>
  <si>
    <t>线性实际Profit</t>
    <phoneticPr fontId="2" type="noConversion"/>
  </si>
  <si>
    <t>Rolling SupperBig</t>
    <phoneticPr fontId="2" type="noConversion"/>
  </si>
  <si>
    <t>期望</t>
    <phoneticPr fontId="2" type="noConversion"/>
  </si>
  <si>
    <t>最大收益</t>
    <phoneticPr fontId="2" type="noConversion"/>
  </si>
  <si>
    <t>最大损失</t>
    <phoneticPr fontId="2" type="noConversion"/>
  </si>
  <si>
    <t>期望版</t>
    <phoneticPr fontId="2" type="noConversion"/>
  </si>
  <si>
    <t>概率版本</t>
    <phoneticPr fontId="2" type="noConversion"/>
  </si>
  <si>
    <t>最差版</t>
    <phoneticPr fontId="2" type="noConversion"/>
  </si>
  <si>
    <t>选择比率</t>
    <phoneticPr fontId="2" type="noConversion"/>
  </si>
  <si>
    <t>最差是全功率还是比率</t>
    <phoneticPr fontId="2" type="noConversion"/>
  </si>
  <si>
    <t>追回率</t>
    <phoneticPr fontId="2" type="noConversion"/>
  </si>
  <si>
    <t>持仓率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</si>
</sst>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\.0,\0&quot;万&quot;"/>
    <numFmt numFmtId="177" formatCode="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2BC1-6A9F-4A74-B446-A2EFC7181503}">
  <dimension ref="A1:R67"/>
  <sheetViews>
    <sheetView tabSelected="1" topLeftCell="A19" workbookViewId="0">
      <selection activeCell="G20" sqref="G20"/>
    </sheetView>
  </sheetViews>
  <sheetFormatPr defaultRowHeight="14.25" x14ac:dyDescent="0.2"/>
  <cols>
    <col min="1" max="1" width="23.625" bestFit="1" customWidth="1"/>
    <col min="2" max="2" width="24.75" customWidth="1"/>
    <col min="3" max="3" width="23.625" customWidth="1"/>
    <col min="4" max="4" width="13.625" customWidth="1"/>
    <col min="5" max="5" width="14.75" customWidth="1"/>
    <col min="6" max="6" width="12.125" customWidth="1"/>
    <col min="7" max="7" width="14.75" customWidth="1"/>
    <col min="8" max="8" width="11.5" customWidth="1"/>
    <col min="9" max="9" width="7.375" customWidth="1"/>
    <col min="10" max="10" width="11.75" customWidth="1"/>
    <col min="11" max="11" width="13" customWidth="1"/>
    <col min="13" max="14" width="20.25" customWidth="1"/>
    <col min="15" max="18" width="14.625" customWidth="1"/>
  </cols>
  <sheetData>
    <row r="1" spans="1:18" x14ac:dyDescent="0.2">
      <c r="A1" t="s">
        <v>26</v>
      </c>
      <c r="B1" t="s">
        <v>3</v>
      </c>
      <c r="C1" t="s">
        <v>4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2</v>
      </c>
      <c r="J1" t="s">
        <v>8</v>
      </c>
      <c r="K1" t="s">
        <v>9</v>
      </c>
      <c r="L1" s="7"/>
      <c r="M1" t="s">
        <v>18</v>
      </c>
      <c r="N1" t="s">
        <v>19</v>
      </c>
      <c r="O1" t="s">
        <v>21</v>
      </c>
    </row>
    <row r="2" spans="1:18" x14ac:dyDescent="0.2">
      <c r="A2" t="s">
        <v>0</v>
      </c>
      <c r="L2" s="7"/>
      <c r="M2" s="1">
        <f ca="1" xml:space="preserve"> (IF(RAND() &lt; $F$18,($C$18 *$D$18 * $F$18 ), - ($C$18 * $E$18 * (1-F18))) +1) * 1</f>
        <v>0.98799999999999999</v>
      </c>
      <c r="N2" s="1">
        <f ca="1" xml:space="preserve"> (IF(RAND() &lt; $F$19,($C$19 *$D$19 * $F$19 ), - ($C$19 * $E$19 * (1-F19))) +1) * 1</f>
        <v>1.2</v>
      </c>
      <c r="O2" s="1">
        <f ca="1">(IF(RAND() &lt; $F$20,($C$20 *$D$20 * $F$20 ), - ($C$20 * $E$20 * (1-F20))) +1) * 1</f>
        <v>2</v>
      </c>
    </row>
    <row r="3" spans="1:18" x14ac:dyDescent="0.2">
      <c r="A3" s="3">
        <v>10000</v>
      </c>
      <c r="B3" s="3">
        <f t="shared" ref="B3:B13" ca="1" si="0" xml:space="preserve"> A3 * ($I$18+E3) * $H$18</f>
        <v>0</v>
      </c>
      <c r="C3" s="3">
        <f t="shared" ref="C3:C13" ca="1" si="1">A3 *  ($I$19+F3)* $H$19</f>
        <v>14400</v>
      </c>
      <c r="D3" s="3">
        <f t="shared" ref="D3:D13" ca="1" si="2">A3 *  ($I$20+G3) * $H$20</f>
        <v>0</v>
      </c>
      <c r="E3">
        <v>0</v>
      </c>
      <c r="F3">
        <v>0</v>
      </c>
      <c r="G3">
        <v>0</v>
      </c>
      <c r="I3">
        <f t="shared" ref="I3:I13" si="3">$K$22 * (ROW()-2)</f>
        <v>40</v>
      </c>
      <c r="J3">
        <f>I3/30</f>
        <v>1.3333333333333333</v>
      </c>
      <c r="K3">
        <f>J3/12</f>
        <v>0.1111111111111111</v>
      </c>
      <c r="L3" s="7"/>
      <c r="M3" s="1">
        <f ca="1" xml:space="preserve"> (IF(RAND() &lt; $F$18,($C$18 *$D$18 * $F$18 ), - ($C$18 * $E$18 * (1-F22))) +1) * M2</f>
        <v>1.0156640000000001</v>
      </c>
      <c r="N3" s="1">
        <f ca="1" xml:space="preserve"> (IF(RAND() &lt; $F$19,($C$19 *$D$19 * $F$19 ), - ($C$19 * $E$19 * (1-F20))) +1) * N2</f>
        <v>1.44</v>
      </c>
      <c r="O3" s="1">
        <f t="shared" ref="O3:O32" ca="1" si="4">(IF(RAND() &lt; $F$20,($C$20 *$D$20 * $F$20 ), - ($C$20 * $E$20 * (1-F21))) +1) * 1</f>
        <v>2</v>
      </c>
    </row>
    <row r="4" spans="1:18" x14ac:dyDescent="0.2">
      <c r="A4" s="3">
        <f ca="1">B3+C3+D3</f>
        <v>14400</v>
      </c>
      <c r="B4" s="3">
        <f t="shared" ca="1" si="0"/>
        <v>0</v>
      </c>
      <c r="C4" s="3">
        <f t="shared" ca="1" si="1"/>
        <v>20736</v>
      </c>
      <c r="D4" s="3">
        <f t="shared" ca="1" si="2"/>
        <v>0</v>
      </c>
      <c r="E4">
        <v>0</v>
      </c>
      <c r="F4">
        <v>0</v>
      </c>
      <c r="G4">
        <v>0</v>
      </c>
      <c r="H4" s="1">
        <f ca="1">A4/A3 -1</f>
        <v>0.43999999999999995</v>
      </c>
      <c r="I4">
        <f t="shared" si="3"/>
        <v>80</v>
      </c>
      <c r="J4">
        <f t="shared" ref="J4:J13" si="5">I4/30</f>
        <v>2.6666666666666665</v>
      </c>
      <c r="K4">
        <f t="shared" ref="K4:K13" si="6">J4/12</f>
        <v>0.22222222222222221</v>
      </c>
      <c r="L4" s="7"/>
      <c r="M4" s="1">
        <f t="shared" ref="M4:M32" ca="1" si="7" xml:space="preserve"> (IF(RAND() &lt; $F$18,($C$18 *$D$18 * $F$18 ), - ($C$18 * $E$18 * (1-R7))) +1) * M3</f>
        <v>0.97503744000000003</v>
      </c>
      <c r="N4" s="1">
        <f t="shared" ref="N4:N32" ca="1" si="8" xml:space="preserve"> (IF(RAND() &lt; $F$19,($C$19 *$D$19 * $F$19 ), - ($C$19 * $E$19 * (1-F21))) +1) * N3</f>
        <v>1.728</v>
      </c>
      <c r="O4" s="1">
        <f t="shared" ca="1" si="4"/>
        <v>2</v>
      </c>
    </row>
    <row r="5" spans="1:18" x14ac:dyDescent="0.2">
      <c r="A5" s="3">
        <f t="shared" ref="A5:A11" ca="1" si="9">B4+C4+D4</f>
        <v>20736</v>
      </c>
      <c r="B5" s="3">
        <f t="shared" ca="1" si="0"/>
        <v>0</v>
      </c>
      <c r="C5" s="3">
        <f t="shared" ca="1" si="1"/>
        <v>29859.84</v>
      </c>
      <c r="D5" s="3">
        <f t="shared" ca="1" si="2"/>
        <v>0</v>
      </c>
      <c r="E5">
        <v>0</v>
      </c>
      <c r="F5">
        <v>0</v>
      </c>
      <c r="G5">
        <v>0</v>
      </c>
      <c r="H5" s="1">
        <f t="shared" ref="H5:H13" ca="1" si="10">A5/A4 -1</f>
        <v>0.43999999999999995</v>
      </c>
      <c r="I5">
        <f t="shared" si="3"/>
        <v>120</v>
      </c>
      <c r="J5">
        <f t="shared" si="5"/>
        <v>4</v>
      </c>
      <c r="K5">
        <f t="shared" si="6"/>
        <v>0.33333333333333331</v>
      </c>
      <c r="L5" s="7"/>
      <c r="M5" s="1">
        <f t="shared" ca="1" si="7"/>
        <v>1.0023384883200002</v>
      </c>
      <c r="N5" s="1">
        <f t="shared" ca="1" si="8"/>
        <v>2.0735999999999999</v>
      </c>
      <c r="O5" s="1">
        <f t="shared" ca="1" si="4"/>
        <v>2</v>
      </c>
    </row>
    <row r="6" spans="1:18" x14ac:dyDescent="0.2">
      <c r="A6" s="3">
        <f t="shared" ca="1" si="9"/>
        <v>29859.84</v>
      </c>
      <c r="B6" s="3">
        <f t="shared" ca="1" si="0"/>
        <v>0</v>
      </c>
      <c r="C6" s="3">
        <f t="shared" ca="1" si="1"/>
        <v>72858.009600000005</v>
      </c>
      <c r="D6" s="3">
        <f t="shared" ca="1" si="2"/>
        <v>0</v>
      </c>
      <c r="E6">
        <v>0</v>
      </c>
      <c r="F6">
        <v>1</v>
      </c>
      <c r="G6">
        <v>0</v>
      </c>
      <c r="H6" s="1">
        <f t="shared" ca="1" si="10"/>
        <v>0.43999999999999995</v>
      </c>
      <c r="I6">
        <f t="shared" si="3"/>
        <v>160</v>
      </c>
      <c r="J6">
        <f t="shared" si="5"/>
        <v>5.333333333333333</v>
      </c>
      <c r="K6">
        <f t="shared" si="6"/>
        <v>0.44444444444444442</v>
      </c>
      <c r="L6" s="7"/>
      <c r="M6" s="1">
        <f t="shared" ca="1" si="7"/>
        <v>0.96224494878720013</v>
      </c>
      <c r="N6" s="1">
        <f t="shared" ca="1" si="8"/>
        <v>2.4883199999999999</v>
      </c>
      <c r="O6" s="1">
        <f t="shared" ca="1" si="4"/>
        <v>2</v>
      </c>
    </row>
    <row r="7" spans="1:18" x14ac:dyDescent="0.2">
      <c r="A7" s="3">
        <f t="shared" ca="1" si="9"/>
        <v>72858.009600000005</v>
      </c>
      <c r="B7" s="3">
        <f t="shared" ca="1" si="0"/>
        <v>0</v>
      </c>
      <c r="C7" s="3">
        <f t="shared" ca="1" si="1"/>
        <v>104915.533824</v>
      </c>
      <c r="D7" s="3">
        <f t="shared" ca="1" si="2"/>
        <v>0</v>
      </c>
      <c r="E7">
        <v>0</v>
      </c>
      <c r="F7">
        <v>0</v>
      </c>
      <c r="G7">
        <v>0</v>
      </c>
      <c r="H7" s="1">
        <f t="shared" ca="1" si="10"/>
        <v>1.44</v>
      </c>
      <c r="I7">
        <f t="shared" si="3"/>
        <v>200</v>
      </c>
      <c r="J7">
        <f t="shared" si="5"/>
        <v>6.666666666666667</v>
      </c>
      <c r="K7">
        <f t="shared" si="6"/>
        <v>0.55555555555555558</v>
      </c>
      <c r="L7" s="7"/>
      <c r="M7" s="1">
        <f t="shared" ca="1" si="7"/>
        <v>0.98918780735324174</v>
      </c>
      <c r="N7" s="1">
        <f t="shared" ca="1" si="8"/>
        <v>2.9859839999999997</v>
      </c>
      <c r="O7" s="1">
        <f t="shared" ca="1" si="4"/>
        <v>2</v>
      </c>
      <c r="P7" s="1"/>
      <c r="Q7" s="1"/>
      <c r="R7" s="1"/>
    </row>
    <row r="8" spans="1:18" x14ac:dyDescent="0.2">
      <c r="A8" s="3">
        <f t="shared" ca="1" si="9"/>
        <v>104915.533824</v>
      </c>
      <c r="B8" s="3">
        <f t="shared" ca="1" si="0"/>
        <v>0</v>
      </c>
      <c r="C8" s="3">
        <f t="shared" ca="1" si="1"/>
        <v>151078.36870656</v>
      </c>
      <c r="D8" s="3">
        <f t="shared" ca="1" si="2"/>
        <v>0</v>
      </c>
      <c r="E8">
        <v>0</v>
      </c>
      <c r="F8">
        <v>0</v>
      </c>
      <c r="G8">
        <v>0</v>
      </c>
      <c r="H8" s="1">
        <f t="shared" ca="1" si="10"/>
        <v>0.43999999999999995</v>
      </c>
      <c r="I8">
        <f t="shared" si="3"/>
        <v>240</v>
      </c>
      <c r="J8">
        <f t="shared" si="5"/>
        <v>8</v>
      </c>
      <c r="K8">
        <f t="shared" si="6"/>
        <v>0.66666666666666663</v>
      </c>
      <c r="L8" s="7"/>
      <c r="M8" s="1">
        <f t="shared" ca="1" si="7"/>
        <v>0.94962029505911205</v>
      </c>
      <c r="N8" s="1">
        <f t="shared" ca="1" si="8"/>
        <v>3.5831807999999996</v>
      </c>
      <c r="O8" s="1">
        <f t="shared" ca="1" si="4"/>
        <v>2</v>
      </c>
    </row>
    <row r="9" spans="1:18" x14ac:dyDescent="0.2">
      <c r="A9" s="3">
        <f t="shared" ca="1" si="9"/>
        <v>151078.36870656</v>
      </c>
      <c r="B9" s="3">
        <f t="shared" ca="1" si="0"/>
        <v>0</v>
      </c>
      <c r="C9" s="3">
        <f t="shared" ca="1" si="1"/>
        <v>217552.85093744638</v>
      </c>
      <c r="D9" s="3">
        <f t="shared" ca="1" si="2"/>
        <v>0</v>
      </c>
      <c r="E9">
        <v>0</v>
      </c>
      <c r="F9">
        <v>0</v>
      </c>
      <c r="G9">
        <v>0</v>
      </c>
      <c r="H9" s="1">
        <f t="shared" ca="1" si="10"/>
        <v>0.43999999999999995</v>
      </c>
      <c r="I9">
        <f t="shared" si="3"/>
        <v>280</v>
      </c>
      <c r="J9">
        <f t="shared" si="5"/>
        <v>9.3333333333333339</v>
      </c>
      <c r="K9">
        <f t="shared" si="6"/>
        <v>0.77777777777777779</v>
      </c>
      <c r="L9" s="7"/>
      <c r="M9" s="1">
        <f t="shared" ca="1" si="7"/>
        <v>0.9762096633207672</v>
      </c>
      <c r="N9" s="1">
        <f t="shared" ca="1" si="8"/>
        <v>4.2998169599999994</v>
      </c>
      <c r="O9" s="1">
        <f t="shared" ca="1" si="4"/>
        <v>2</v>
      </c>
    </row>
    <row r="10" spans="1:18" x14ac:dyDescent="0.2">
      <c r="A10" s="3">
        <f t="shared" ca="1" si="9"/>
        <v>217552.85093744638</v>
      </c>
      <c r="B10" s="3">
        <f t="shared" ca="1" si="0"/>
        <v>0</v>
      </c>
      <c r="C10" s="3">
        <f t="shared" ca="1" si="1"/>
        <v>313276.10534992279</v>
      </c>
      <c r="D10" s="3">
        <f t="shared" ca="1" si="2"/>
        <v>0</v>
      </c>
      <c r="E10">
        <v>0</v>
      </c>
      <c r="F10">
        <v>0</v>
      </c>
      <c r="G10">
        <v>0</v>
      </c>
      <c r="H10" s="1">
        <f t="shared" ca="1" si="10"/>
        <v>0.43999999999999995</v>
      </c>
      <c r="I10">
        <f t="shared" si="3"/>
        <v>320</v>
      </c>
      <c r="J10">
        <f t="shared" si="5"/>
        <v>10.666666666666666</v>
      </c>
      <c r="K10">
        <f t="shared" si="6"/>
        <v>0.88888888888888884</v>
      </c>
      <c r="L10" s="7"/>
      <c r="M10" s="1">
        <f t="shared" ca="1" si="7"/>
        <v>1.0035435338937486</v>
      </c>
      <c r="N10" s="1">
        <f t="shared" ca="1" si="8"/>
        <v>5.1597803519999994</v>
      </c>
      <c r="O10" s="1">
        <f t="shared" ca="1" si="4"/>
        <v>2</v>
      </c>
    </row>
    <row r="11" spans="1:18" x14ac:dyDescent="0.2">
      <c r="A11" s="3">
        <f t="shared" ca="1" si="9"/>
        <v>313276.10534992279</v>
      </c>
      <c r="B11" s="3">
        <f t="shared" ca="1" si="0"/>
        <v>0</v>
      </c>
      <c r="C11" s="3">
        <f t="shared" ca="1" si="1"/>
        <v>451117.59170388879</v>
      </c>
      <c r="D11" s="3">
        <f t="shared" ca="1" si="2"/>
        <v>0</v>
      </c>
      <c r="E11">
        <v>0</v>
      </c>
      <c r="F11">
        <v>0</v>
      </c>
      <c r="G11">
        <v>0</v>
      </c>
      <c r="H11" s="1">
        <f t="shared" ca="1" si="10"/>
        <v>0.43999999999999995</v>
      </c>
      <c r="I11">
        <f t="shared" si="3"/>
        <v>360</v>
      </c>
      <c r="J11">
        <f t="shared" si="5"/>
        <v>12</v>
      </c>
      <c r="K11">
        <f t="shared" si="6"/>
        <v>1</v>
      </c>
      <c r="L11" s="7"/>
      <c r="M11" s="1">
        <f t="shared" ca="1" si="7"/>
        <v>0.96340179253799862</v>
      </c>
      <c r="N11" s="1">
        <f t="shared" ca="1" si="8"/>
        <v>6.1917364223999991</v>
      </c>
      <c r="O11" s="1">
        <f t="shared" ca="1" si="4"/>
        <v>2</v>
      </c>
    </row>
    <row r="12" spans="1:18" x14ac:dyDescent="0.2">
      <c r="A12" s="3">
        <f ca="1">B11+C11+D11</f>
        <v>451117.59170388879</v>
      </c>
      <c r="B12" s="3">
        <f t="shared" ca="1" si="0"/>
        <v>0</v>
      </c>
      <c r="C12" s="3">
        <f t="shared" ca="1" si="1"/>
        <v>649609.33205359988</v>
      </c>
      <c r="D12" s="3">
        <f t="shared" ca="1" si="2"/>
        <v>0</v>
      </c>
      <c r="E12">
        <v>0</v>
      </c>
      <c r="F12">
        <v>0</v>
      </c>
      <c r="G12">
        <v>0</v>
      </c>
      <c r="H12" s="1">
        <f t="shared" ca="1" si="10"/>
        <v>0.43999999999999995</v>
      </c>
      <c r="I12">
        <f t="shared" si="3"/>
        <v>400</v>
      </c>
      <c r="J12">
        <f t="shared" si="5"/>
        <v>13.333333333333334</v>
      </c>
      <c r="K12">
        <f t="shared" si="6"/>
        <v>1.1111111111111112</v>
      </c>
      <c r="L12" s="7"/>
      <c r="M12" s="1">
        <f t="shared" ca="1" si="7"/>
        <v>0.92486572083647867</v>
      </c>
      <c r="N12" s="1">
        <f t="shared" ca="1" si="8"/>
        <v>7.4300837068799988</v>
      </c>
      <c r="O12" s="1">
        <f t="shared" ca="1" si="4"/>
        <v>2</v>
      </c>
    </row>
    <row r="13" spans="1:18" x14ac:dyDescent="0.2">
      <c r="A13" s="3">
        <f ca="1">B12+C12+D12</f>
        <v>649609.33205359988</v>
      </c>
      <c r="B13" s="3">
        <f t="shared" ca="1" si="0"/>
        <v>0</v>
      </c>
      <c r="C13" s="3">
        <f t="shared" ca="1" si="1"/>
        <v>935437.43815718382</v>
      </c>
      <c r="D13" s="3">
        <f t="shared" ca="1" si="2"/>
        <v>0</v>
      </c>
      <c r="E13">
        <v>0</v>
      </c>
      <c r="F13">
        <v>0</v>
      </c>
      <c r="G13">
        <v>0</v>
      </c>
      <c r="H13" s="1">
        <f t="shared" ca="1" si="10"/>
        <v>0.44000000000000017</v>
      </c>
      <c r="I13">
        <f t="shared" si="3"/>
        <v>440</v>
      </c>
      <c r="J13">
        <f t="shared" si="5"/>
        <v>14.666666666666666</v>
      </c>
      <c r="K13">
        <f t="shared" si="6"/>
        <v>1.2222222222222221</v>
      </c>
      <c r="L13" s="7"/>
      <c r="M13" s="1">
        <f t="shared" ca="1" si="7"/>
        <v>0.95076196101990007</v>
      </c>
      <c r="N13" s="1">
        <f t="shared" ca="1" si="8"/>
        <v>8.9161004482559978</v>
      </c>
      <c r="O13" s="1">
        <f t="shared" ca="1" si="4"/>
        <v>2</v>
      </c>
    </row>
    <row r="14" spans="1:18" x14ac:dyDescent="0.2">
      <c r="A14" s="3"/>
      <c r="B14" s="3"/>
      <c r="C14" s="3"/>
      <c r="L14" s="7"/>
      <c r="M14" s="1">
        <f t="shared" ca="1" si="7"/>
        <v>0.9773832959284573</v>
      </c>
      <c r="N14" s="1">
        <f t="shared" ca="1" si="8"/>
        <v>10.699320537907196</v>
      </c>
      <c r="O14" s="1">
        <f t="shared" ca="1" si="4"/>
        <v>2</v>
      </c>
    </row>
    <row r="15" spans="1:18" x14ac:dyDescent="0.2">
      <c r="A15" s="5"/>
      <c r="B15" s="5"/>
      <c r="C15" s="5"/>
      <c r="D15" s="6"/>
      <c r="E15" s="6"/>
      <c r="F15" s="6"/>
      <c r="G15" s="6"/>
      <c r="H15" s="6"/>
      <c r="I15" s="6"/>
      <c r="J15" s="6"/>
      <c r="K15" s="6"/>
      <c r="L15" s="7"/>
      <c r="M15" s="1">
        <f t="shared" ca="1" si="7"/>
        <v>1.0047500282144541</v>
      </c>
      <c r="N15" s="1">
        <f t="shared" ca="1" si="8"/>
        <v>12.839184645488634</v>
      </c>
      <c r="O15" s="1">
        <f t="shared" ca="1" si="4"/>
        <v>2</v>
      </c>
    </row>
    <row r="16" spans="1:18" x14ac:dyDescent="0.2">
      <c r="A16" s="3"/>
      <c r="B16" s="3"/>
      <c r="C16" s="3"/>
      <c r="L16" s="7"/>
      <c r="M16" s="1">
        <f t="shared" ca="1" si="7"/>
        <v>0.96456002708587596</v>
      </c>
      <c r="N16" s="1">
        <f t="shared" ca="1" si="8"/>
        <v>15.407021574586361</v>
      </c>
      <c r="O16" s="1">
        <f t="shared" ca="1" si="4"/>
        <v>2</v>
      </c>
    </row>
    <row r="17" spans="1:15" x14ac:dyDescent="0.2">
      <c r="A17" s="3"/>
      <c r="B17" t="s">
        <v>20</v>
      </c>
      <c r="C17" t="s">
        <v>1</v>
      </c>
      <c r="D17" t="s">
        <v>16</v>
      </c>
      <c r="E17" t="s">
        <v>17</v>
      </c>
      <c r="F17" t="s">
        <v>15</v>
      </c>
      <c r="G17" t="s">
        <v>2</v>
      </c>
      <c r="H17" t="s">
        <v>5</v>
      </c>
      <c r="I17" t="s">
        <v>6</v>
      </c>
      <c r="J17" t="s">
        <v>7</v>
      </c>
      <c r="K17" t="s">
        <v>2</v>
      </c>
      <c r="L17" s="7"/>
      <c r="M17" s="1">
        <f t="shared" ca="1" si="7"/>
        <v>0.9915677078442805</v>
      </c>
      <c r="N17" s="1">
        <f t="shared" ca="1" si="8"/>
        <v>18.488425889503631</v>
      </c>
      <c r="O17" s="1">
        <f t="shared" ca="1" si="4"/>
        <v>2</v>
      </c>
    </row>
    <row r="18" spans="1:15" x14ac:dyDescent="0.2">
      <c r="A18" t="s">
        <v>3</v>
      </c>
      <c r="B18" s="1">
        <f xml:space="preserve"> (C18 * D18 * F18 * G18) - (C18 * E18 * (1-F18) *G18)</f>
        <v>0.47999999999999982</v>
      </c>
      <c r="C18" s="1">
        <v>0.04</v>
      </c>
      <c r="D18" s="1">
        <v>1</v>
      </c>
      <c r="E18" s="1">
        <v>1</v>
      </c>
      <c r="F18" s="1">
        <v>0.7</v>
      </c>
      <c r="G18">
        <v>30</v>
      </c>
      <c r="H18" s="1">
        <v>0</v>
      </c>
      <c r="I18" s="1">
        <f ca="1">INDIRECT("M"&amp;G18+1)</f>
        <v>1.1100395520752813</v>
      </c>
      <c r="J18" s="4">
        <v>30</v>
      </c>
      <c r="K18" s="4">
        <f>J18</f>
        <v>30</v>
      </c>
      <c r="L18" s="7"/>
      <c r="M18" s="1">
        <f t="shared" ca="1" si="7"/>
        <v>1.0193316036639204</v>
      </c>
      <c r="N18" s="1">
        <f t="shared" ca="1" si="8"/>
        <v>22.186111067404358</v>
      </c>
      <c r="O18" s="1">
        <f t="shared" ca="1" si="4"/>
        <v>2</v>
      </c>
    </row>
    <row r="19" spans="1:15" x14ac:dyDescent="0.2">
      <c r="A19" t="s">
        <v>4</v>
      </c>
      <c r="C19" s="1">
        <v>0.2</v>
      </c>
      <c r="D19" s="1">
        <v>1</v>
      </c>
      <c r="E19" s="1">
        <v>0.05</v>
      </c>
      <c r="F19" s="1">
        <v>1</v>
      </c>
      <c r="G19">
        <v>2</v>
      </c>
      <c r="H19" s="2">
        <v>1</v>
      </c>
      <c r="I19" s="1">
        <f ca="1">INDIRECT("N"&amp;G19+1)</f>
        <v>1.44</v>
      </c>
      <c r="J19">
        <v>40</v>
      </c>
      <c r="K19" s="4">
        <f t="shared" ref="K19:K20" si="11">J19</f>
        <v>40</v>
      </c>
      <c r="L19" s="7"/>
      <c r="M19" s="1">
        <f t="shared" ca="1" si="7"/>
        <v>0.9785583395173636</v>
      </c>
      <c r="N19" s="1">
        <f t="shared" ca="1" si="8"/>
        <v>26.62333328088523</v>
      </c>
      <c r="O19" s="1">
        <f t="shared" ca="1" si="4"/>
        <v>2</v>
      </c>
    </row>
    <row r="20" spans="1:15" x14ac:dyDescent="0.2">
      <c r="A20" t="s">
        <v>10</v>
      </c>
      <c r="C20" s="1">
        <v>1</v>
      </c>
      <c r="D20" s="1">
        <v>1</v>
      </c>
      <c r="E20" s="1">
        <v>1</v>
      </c>
      <c r="F20" s="1">
        <v>1</v>
      </c>
      <c r="G20">
        <v>1</v>
      </c>
      <c r="H20" s="1">
        <v>0</v>
      </c>
      <c r="I20" s="1">
        <f ca="1">INDIRECT("O"&amp;G20+1)</f>
        <v>2</v>
      </c>
      <c r="J20">
        <v>60</v>
      </c>
      <c r="K20" s="4">
        <f t="shared" si="11"/>
        <v>60</v>
      </c>
      <c r="L20" s="7"/>
      <c r="M20" s="1">
        <f t="shared" ca="1" si="7"/>
        <v>0.93941600593666896</v>
      </c>
      <c r="N20" s="1">
        <f t="shared" ca="1" si="8"/>
        <v>31.947999937062274</v>
      </c>
      <c r="O20" s="1">
        <f t="shared" ca="1" si="4"/>
        <v>2</v>
      </c>
    </row>
    <row r="21" spans="1:15" x14ac:dyDescent="0.2">
      <c r="D21" s="1"/>
      <c r="E21" s="1"/>
      <c r="F21" s="1"/>
      <c r="L21" s="7"/>
      <c r="M21" s="1">
        <f t="shared" ca="1" si="7"/>
        <v>0.96571965410289573</v>
      </c>
      <c r="N21" s="1">
        <f t="shared" ca="1" si="8"/>
        <v>38.337599924474731</v>
      </c>
      <c r="O21" s="1">
        <f t="shared" ca="1" si="4"/>
        <v>2</v>
      </c>
    </row>
    <row r="22" spans="1:15" x14ac:dyDescent="0.2">
      <c r="C22" s="1">
        <f>SUM(C18:C21)</f>
        <v>1.24</v>
      </c>
      <c r="D22" s="1"/>
      <c r="E22" s="1"/>
      <c r="F22" s="1"/>
      <c r="G22" s="1"/>
      <c r="H22" s="1">
        <f t="shared" ref="H22:I22" si="12">SUM(H18:H21)</f>
        <v>1</v>
      </c>
      <c r="I22" s="1">
        <f t="shared" ca="1" si="12"/>
        <v>4.5500395520752814</v>
      </c>
      <c r="J22" s="4"/>
      <c r="K22">
        <f>SUM(K18 * IF(H18&gt;0,1,0) + K19 * IF(H19&gt;0,1,0) + K20 * IF(H20&gt;0,1,0))</f>
        <v>40</v>
      </c>
      <c r="L22" s="7"/>
      <c r="M22" s="1">
        <f t="shared" ca="1" si="7"/>
        <v>0.92709086793877982</v>
      </c>
      <c r="N22" s="1">
        <f t="shared" ca="1" si="8"/>
        <v>46.005119909369675</v>
      </c>
      <c r="O22" s="1">
        <f t="shared" ca="1" si="4"/>
        <v>2</v>
      </c>
    </row>
    <row r="23" spans="1:15" x14ac:dyDescent="0.2">
      <c r="L23" s="7"/>
      <c r="M23" s="1">
        <f t="shared" ca="1" si="7"/>
        <v>0.95304941224106565</v>
      </c>
      <c r="N23" s="1">
        <f t="shared" ca="1" si="8"/>
        <v>55.206143891243606</v>
      </c>
      <c r="O23" s="1">
        <f t="shared" ca="1" si="4"/>
        <v>2</v>
      </c>
    </row>
    <row r="24" spans="1:15" x14ac:dyDescent="0.2">
      <c r="L24" s="7"/>
      <c r="M24" s="1">
        <f t="shared" ca="1" si="7"/>
        <v>0.91492743575142299</v>
      </c>
      <c r="N24" s="1">
        <f t="shared" ca="1" si="8"/>
        <v>66.247372669492322</v>
      </c>
      <c r="O24" s="1">
        <f t="shared" ca="1" si="4"/>
        <v>2</v>
      </c>
    </row>
    <row r="25" spans="1:15" x14ac:dyDescent="0.2">
      <c r="L25" s="7"/>
      <c r="M25" s="1">
        <f t="shared" ca="1" si="7"/>
        <v>0.94054540395246289</v>
      </c>
      <c r="N25" s="1">
        <f t="shared" ca="1" si="8"/>
        <v>79.496847203390786</v>
      </c>
      <c r="O25" s="1">
        <f t="shared" ca="1" si="4"/>
        <v>2</v>
      </c>
    </row>
    <row r="26" spans="1:15" x14ac:dyDescent="0.2">
      <c r="L26" s="7"/>
      <c r="M26" s="1">
        <f t="shared" ca="1" si="7"/>
        <v>0.96688067526313193</v>
      </c>
      <c r="N26" s="1">
        <f t="shared" ca="1" si="8"/>
        <v>95.396216644068943</v>
      </c>
      <c r="O26" s="1">
        <f t="shared" ca="1" si="4"/>
        <v>2</v>
      </c>
    </row>
    <row r="27" spans="1:15" x14ac:dyDescent="0.2">
      <c r="I27" t="s">
        <v>29</v>
      </c>
      <c r="L27" s="7"/>
      <c r="M27" s="1">
        <f t="shared" ca="1" si="7"/>
        <v>0.99395333417049969</v>
      </c>
      <c r="N27" s="1">
        <f t="shared" ca="1" si="8"/>
        <v>114.47545997288273</v>
      </c>
      <c r="O27" s="1">
        <f t="shared" ca="1" si="4"/>
        <v>2</v>
      </c>
    </row>
    <row r="28" spans="1:15" x14ac:dyDescent="0.2">
      <c r="A28" s="3"/>
      <c r="B28" s="3"/>
      <c r="C28" s="3"/>
      <c r="I28">
        <v>0</v>
      </c>
      <c r="L28" s="7"/>
      <c r="M28" s="1">
        <f t="shared" ca="1" si="7"/>
        <v>1.0217840275272736</v>
      </c>
      <c r="N28" s="1">
        <f t="shared" ca="1" si="8"/>
        <v>137.37055196745928</v>
      </c>
      <c r="O28" s="1">
        <f t="shared" ca="1" si="4"/>
        <v>2</v>
      </c>
    </row>
    <row r="29" spans="1:15" x14ac:dyDescent="0.2">
      <c r="D29" t="s">
        <v>22</v>
      </c>
      <c r="E29" t="s">
        <v>23</v>
      </c>
      <c r="F29" t="s">
        <v>24</v>
      </c>
      <c r="G29" t="s">
        <v>23</v>
      </c>
      <c r="H29" t="s">
        <v>24</v>
      </c>
      <c r="I29" t="s">
        <v>28</v>
      </c>
      <c r="L29" s="7"/>
      <c r="M29" s="1">
        <f t="shared" ca="1" si="7"/>
        <v>1.0503939802980373</v>
      </c>
      <c r="N29" s="1">
        <f t="shared" ca="1" si="8"/>
        <v>164.84466236095113</v>
      </c>
      <c r="O29" s="1">
        <f t="shared" ca="1" si="4"/>
        <v>2</v>
      </c>
    </row>
    <row r="30" spans="1:15" x14ac:dyDescent="0.2">
      <c r="C30" t="s">
        <v>3</v>
      </c>
      <c r="D30" s="1">
        <f>E30 + F30 + 1</f>
        <v>2.358535549988491</v>
      </c>
      <c r="E30" s="1">
        <f>G30* F18</f>
        <v>1.5703782570192795</v>
      </c>
      <c r="F30" s="1">
        <f>H30*(1-F18)</f>
        <v>-0.21184270703078831</v>
      </c>
      <c r="G30" s="1">
        <f xml:space="preserve"> POWER(C18 * D18 + 1,G18)-1</f>
        <v>2.2433975100275423</v>
      </c>
      <c r="H30" s="1">
        <f xml:space="preserve"> -(1- POWER(  1-C18 *E18,G18))</f>
        <v>-0.70614235676929427</v>
      </c>
      <c r="I30" s="1">
        <f>IF( I28 &gt; 0,H30,F30)</f>
        <v>-0.21184270703078831</v>
      </c>
      <c r="M30" s="1">
        <f t="shared" ca="1" si="7"/>
        <v>1.0798050117463824</v>
      </c>
      <c r="N30" s="1">
        <f t="shared" ca="1" si="8"/>
        <v>197.81359483314137</v>
      </c>
      <c r="O30" s="1">
        <f t="shared" ca="1" si="4"/>
        <v>2</v>
      </c>
    </row>
    <row r="31" spans="1:15" x14ac:dyDescent="0.2">
      <c r="C31" t="s">
        <v>4</v>
      </c>
      <c r="D31" s="1">
        <f t="shared" ref="D31:D32" si="13">E31 + F31 + 1</f>
        <v>1.44</v>
      </c>
      <c r="E31" s="1">
        <f>G31* F19</f>
        <v>0.43999999999999995</v>
      </c>
      <c r="F31" s="1">
        <f t="shared" ref="F31:F32" si="14">H31*(1-F19)</f>
        <v>0</v>
      </c>
      <c r="G31" s="1">
        <f xml:space="preserve"> POWER(C19 * D19 + 1,G19)-1</f>
        <v>0.43999999999999995</v>
      </c>
      <c r="H31" s="1">
        <f xml:space="preserve"> -(1- POWER(  1-C19 *E19,G19))</f>
        <v>-1.9900000000000029E-2</v>
      </c>
      <c r="I31" s="1">
        <f t="shared" ref="I31:I32" si="15">IF( I29 &gt; 0,H31,F31)</f>
        <v>-1.9900000000000029E-2</v>
      </c>
      <c r="M31" s="1">
        <f t="shared" ca="1" si="7"/>
        <v>1.1100395520752813</v>
      </c>
      <c r="N31" s="1">
        <f t="shared" ca="1" si="8"/>
        <v>237.37631379976963</v>
      </c>
      <c r="O31" s="1">
        <f t="shared" ca="1" si="4"/>
        <v>2</v>
      </c>
    </row>
    <row r="32" spans="1:15" x14ac:dyDescent="0.2">
      <c r="C32" t="s">
        <v>10</v>
      </c>
      <c r="D32" s="1">
        <f t="shared" si="13"/>
        <v>2</v>
      </c>
      <c r="E32" s="1">
        <f t="shared" ref="E32" si="16">G32* F20</f>
        <v>1</v>
      </c>
      <c r="F32" s="1">
        <f t="shared" si="14"/>
        <v>0</v>
      </c>
      <c r="G32" s="1">
        <f t="shared" ref="G32" si="17" xml:space="preserve"> POWER(C20 * D20 + 1,G20)-1</f>
        <v>1</v>
      </c>
      <c r="H32" s="1">
        <f t="shared" ref="H32" si="18" xml:space="preserve"> -(1- POWER(  1-C20 *E20,G20))</f>
        <v>-1</v>
      </c>
      <c r="I32" s="1">
        <f t="shared" si="15"/>
        <v>0</v>
      </c>
      <c r="M32" s="1">
        <f t="shared" ca="1" si="7"/>
        <v>1.1411206595333891</v>
      </c>
      <c r="N32" s="1">
        <f t="shared" ca="1" si="8"/>
        <v>284.85157655972353</v>
      </c>
      <c r="O32" s="1">
        <f t="shared" ca="1" si="4"/>
        <v>2</v>
      </c>
    </row>
    <row r="33" spans="1:11" x14ac:dyDescent="0.2">
      <c r="D33" s="1"/>
      <c r="E33" s="1"/>
      <c r="F33" s="1"/>
    </row>
    <row r="37" spans="1:11" x14ac:dyDescent="0.2">
      <c r="A37" t="s">
        <v>25</v>
      </c>
    </row>
    <row r="38" spans="1:11" x14ac:dyDescent="0.2">
      <c r="B38" t="s">
        <v>3</v>
      </c>
      <c r="C38" t="s">
        <v>4</v>
      </c>
      <c r="D38" t="s">
        <v>10</v>
      </c>
      <c r="E38" t="s">
        <v>11</v>
      </c>
      <c r="F38" t="s">
        <v>12</v>
      </c>
      <c r="G38" t="s">
        <v>13</v>
      </c>
      <c r="H38" t="s">
        <v>14</v>
      </c>
      <c r="I38" t="s">
        <v>2</v>
      </c>
      <c r="J38" t="s">
        <v>8</v>
      </c>
      <c r="K38" t="s">
        <v>9</v>
      </c>
    </row>
    <row r="39" spans="1:11" x14ac:dyDescent="0.2">
      <c r="A39" t="s">
        <v>0</v>
      </c>
    </row>
    <row r="40" spans="1:11" x14ac:dyDescent="0.2">
      <c r="A40" s="3">
        <v>10000</v>
      </c>
      <c r="B40" s="3">
        <f xml:space="preserve"> A40 * ($D$30+E40) * $H$18</f>
        <v>0</v>
      </c>
      <c r="C40" s="3">
        <f>A40 *  ($D$31+F40)* $H$19</f>
        <v>14400</v>
      </c>
      <c r="D40" s="3">
        <f>A40 *  ($D$32+G40) * $H$20</f>
        <v>0</v>
      </c>
      <c r="E40">
        <v>0</v>
      </c>
      <c r="F40">
        <v>0</v>
      </c>
      <c r="G40">
        <v>0</v>
      </c>
      <c r="I40">
        <f>$K$22 * (ROW()-39)</f>
        <v>40</v>
      </c>
      <c r="J40">
        <f>I40/30</f>
        <v>1.3333333333333333</v>
      </c>
      <c r="K40">
        <f>J40/12</f>
        <v>0.1111111111111111</v>
      </c>
    </row>
    <row r="41" spans="1:11" x14ac:dyDescent="0.2">
      <c r="A41" s="3">
        <f>B40+C40+D40</f>
        <v>14400</v>
      </c>
      <c r="B41" s="3">
        <f t="shared" ref="B41:B50" si="19" xml:space="preserve"> A41 * ($D$30+E41) * $H$18</f>
        <v>0</v>
      </c>
      <c r="C41" s="3">
        <f t="shared" ref="C41:C50" si="20">A41 *  ($D$31+F41)* $H$19</f>
        <v>20736</v>
      </c>
      <c r="D41" s="3">
        <f t="shared" ref="D41:D50" si="21">A41 *  ($D$32+G41) * $H$20</f>
        <v>0</v>
      </c>
      <c r="E41">
        <v>0</v>
      </c>
      <c r="F41">
        <v>0</v>
      </c>
      <c r="G41">
        <v>0</v>
      </c>
      <c r="H41" s="1">
        <f>A41/A40 -1</f>
        <v>0.43999999999999995</v>
      </c>
      <c r="I41">
        <f t="shared" ref="I41:I53" si="22">$K$22 * (ROW()-39)</f>
        <v>80</v>
      </c>
      <c r="J41">
        <f t="shared" ref="J41:J50" si="23">I41/30</f>
        <v>2.6666666666666665</v>
      </c>
      <c r="K41">
        <f t="shared" ref="K41:K50" si="24">J41/12</f>
        <v>0.22222222222222221</v>
      </c>
    </row>
    <row r="42" spans="1:11" x14ac:dyDescent="0.2">
      <c r="A42" s="3">
        <f t="shared" ref="A42:A48" si="25">B41+C41+D41</f>
        <v>20736</v>
      </c>
      <c r="B42" s="3">
        <f t="shared" si="19"/>
        <v>0</v>
      </c>
      <c r="C42" s="3">
        <f t="shared" si="20"/>
        <v>29859.84</v>
      </c>
      <c r="D42" s="3">
        <f t="shared" si="21"/>
        <v>0</v>
      </c>
      <c r="E42">
        <v>0</v>
      </c>
      <c r="F42">
        <v>0</v>
      </c>
      <c r="G42">
        <v>0</v>
      </c>
      <c r="H42" s="1">
        <f t="shared" ref="H42:H50" si="26">A42/A41 -1</f>
        <v>0.43999999999999995</v>
      </c>
      <c r="I42">
        <f t="shared" si="22"/>
        <v>120</v>
      </c>
      <c r="J42">
        <f t="shared" si="23"/>
        <v>4</v>
      </c>
      <c r="K42">
        <f t="shared" si="24"/>
        <v>0.33333333333333331</v>
      </c>
    </row>
    <row r="43" spans="1:11" x14ac:dyDescent="0.2">
      <c r="A43" s="3">
        <f t="shared" si="25"/>
        <v>29859.84</v>
      </c>
      <c r="B43" s="3">
        <f t="shared" si="19"/>
        <v>0</v>
      </c>
      <c r="C43" s="3">
        <f t="shared" si="20"/>
        <v>42998.169600000001</v>
      </c>
      <c r="D43" s="3">
        <f t="shared" si="21"/>
        <v>0</v>
      </c>
      <c r="E43">
        <v>0</v>
      </c>
      <c r="F43">
        <v>0</v>
      </c>
      <c r="G43">
        <v>0</v>
      </c>
      <c r="H43" s="1">
        <f t="shared" si="26"/>
        <v>0.43999999999999995</v>
      </c>
      <c r="I43">
        <f t="shared" si="22"/>
        <v>160</v>
      </c>
      <c r="J43">
        <f t="shared" si="23"/>
        <v>5.333333333333333</v>
      </c>
      <c r="K43">
        <f t="shared" si="24"/>
        <v>0.44444444444444442</v>
      </c>
    </row>
    <row r="44" spans="1:11" x14ac:dyDescent="0.2">
      <c r="A44" s="3">
        <f t="shared" si="25"/>
        <v>42998.169600000001</v>
      </c>
      <c r="B44" s="3">
        <f t="shared" si="19"/>
        <v>0</v>
      </c>
      <c r="C44" s="3">
        <f t="shared" si="20"/>
        <v>61917.364223999997</v>
      </c>
      <c r="D44" s="3">
        <f t="shared" si="21"/>
        <v>0</v>
      </c>
      <c r="E44">
        <v>0</v>
      </c>
      <c r="F44">
        <v>0</v>
      </c>
      <c r="G44">
        <v>0</v>
      </c>
      <c r="H44" s="1">
        <f t="shared" si="26"/>
        <v>0.43999999999999995</v>
      </c>
      <c r="I44">
        <f t="shared" si="22"/>
        <v>200</v>
      </c>
      <c r="J44">
        <f t="shared" si="23"/>
        <v>6.666666666666667</v>
      </c>
      <c r="K44">
        <f t="shared" si="24"/>
        <v>0.55555555555555558</v>
      </c>
    </row>
    <row r="45" spans="1:11" x14ac:dyDescent="0.2">
      <c r="A45" s="3">
        <f t="shared" si="25"/>
        <v>61917.364223999997</v>
      </c>
      <c r="B45" s="3">
        <f t="shared" si="19"/>
        <v>0</v>
      </c>
      <c r="C45" s="3">
        <f t="shared" si="20"/>
        <v>89161.004482559991</v>
      </c>
      <c r="D45" s="3">
        <f t="shared" si="21"/>
        <v>0</v>
      </c>
      <c r="E45">
        <v>0</v>
      </c>
      <c r="F45">
        <v>0</v>
      </c>
      <c r="G45">
        <v>0</v>
      </c>
      <c r="H45" s="1">
        <f t="shared" si="26"/>
        <v>0.43999999999999995</v>
      </c>
      <c r="I45">
        <f t="shared" si="22"/>
        <v>240</v>
      </c>
      <c r="J45">
        <f t="shared" si="23"/>
        <v>8</v>
      </c>
      <c r="K45">
        <f t="shared" si="24"/>
        <v>0.66666666666666663</v>
      </c>
    </row>
    <row r="46" spans="1:11" x14ac:dyDescent="0.2">
      <c r="A46" s="3">
        <f t="shared" si="25"/>
        <v>89161.004482559991</v>
      </c>
      <c r="B46" s="3">
        <f t="shared" si="19"/>
        <v>0</v>
      </c>
      <c r="C46" s="3">
        <f t="shared" si="20"/>
        <v>128391.84645488638</v>
      </c>
      <c r="D46" s="3">
        <f t="shared" si="21"/>
        <v>0</v>
      </c>
      <c r="E46">
        <v>0</v>
      </c>
      <c r="F46">
        <v>0</v>
      </c>
      <c r="G46">
        <v>0</v>
      </c>
      <c r="H46" s="1">
        <f t="shared" si="26"/>
        <v>0.43999999999999995</v>
      </c>
      <c r="I46">
        <f t="shared" si="22"/>
        <v>280</v>
      </c>
      <c r="J46">
        <f t="shared" si="23"/>
        <v>9.3333333333333339</v>
      </c>
      <c r="K46">
        <f t="shared" si="24"/>
        <v>0.77777777777777779</v>
      </c>
    </row>
    <row r="47" spans="1:11" x14ac:dyDescent="0.2">
      <c r="A47" s="3">
        <f t="shared" si="25"/>
        <v>128391.84645488638</v>
      </c>
      <c r="B47" s="3">
        <f t="shared" si="19"/>
        <v>0</v>
      </c>
      <c r="C47" s="3">
        <f t="shared" si="20"/>
        <v>184884.25889503639</v>
      </c>
      <c r="D47" s="3">
        <f t="shared" si="21"/>
        <v>0</v>
      </c>
      <c r="E47">
        <v>0</v>
      </c>
      <c r="F47">
        <v>0</v>
      </c>
      <c r="G47">
        <v>0</v>
      </c>
      <c r="H47" s="1">
        <f t="shared" si="26"/>
        <v>0.43999999999999995</v>
      </c>
      <c r="I47">
        <f t="shared" si="22"/>
        <v>320</v>
      </c>
      <c r="J47">
        <f t="shared" si="23"/>
        <v>10.666666666666666</v>
      </c>
      <c r="K47">
        <f t="shared" si="24"/>
        <v>0.88888888888888884</v>
      </c>
    </row>
    <row r="48" spans="1:11" x14ac:dyDescent="0.2">
      <c r="A48" s="3">
        <f t="shared" si="25"/>
        <v>184884.25889503639</v>
      </c>
      <c r="B48" s="3">
        <f t="shared" si="19"/>
        <v>0</v>
      </c>
      <c r="C48" s="3">
        <f t="shared" si="20"/>
        <v>266233.33280885237</v>
      </c>
      <c r="D48" s="3">
        <f t="shared" si="21"/>
        <v>0</v>
      </c>
      <c r="E48">
        <v>0</v>
      </c>
      <c r="F48">
        <v>0</v>
      </c>
      <c r="G48">
        <v>0</v>
      </c>
      <c r="H48" s="1">
        <f t="shared" si="26"/>
        <v>0.43999999999999995</v>
      </c>
      <c r="I48">
        <f t="shared" si="22"/>
        <v>360</v>
      </c>
      <c r="J48">
        <f t="shared" si="23"/>
        <v>12</v>
      </c>
      <c r="K48">
        <f t="shared" si="24"/>
        <v>1</v>
      </c>
    </row>
    <row r="49" spans="1:11" x14ac:dyDescent="0.2">
      <c r="A49" s="3">
        <f>B48+C48+D48</f>
        <v>266233.33280885237</v>
      </c>
      <c r="B49" s="3">
        <f t="shared" si="19"/>
        <v>0</v>
      </c>
      <c r="C49" s="3">
        <f t="shared" si="20"/>
        <v>383375.99924474739</v>
      </c>
      <c r="D49" s="3">
        <f t="shared" si="21"/>
        <v>0</v>
      </c>
      <c r="E49">
        <v>0</v>
      </c>
      <c r="F49">
        <v>0</v>
      </c>
      <c r="G49">
        <v>0</v>
      </c>
      <c r="H49" s="1">
        <f t="shared" si="26"/>
        <v>0.43999999999999995</v>
      </c>
      <c r="I49">
        <f t="shared" si="22"/>
        <v>400</v>
      </c>
      <c r="J49">
        <f t="shared" si="23"/>
        <v>13.333333333333334</v>
      </c>
      <c r="K49">
        <f t="shared" si="24"/>
        <v>1.1111111111111112</v>
      </c>
    </row>
    <row r="50" spans="1:11" x14ac:dyDescent="0.2">
      <c r="A50" s="3">
        <f>B49+C49+D49</f>
        <v>383375.99924474739</v>
      </c>
      <c r="B50" s="3">
        <f t="shared" si="19"/>
        <v>0</v>
      </c>
      <c r="C50" s="3">
        <f t="shared" si="20"/>
        <v>552061.43891243625</v>
      </c>
      <c r="D50" s="3">
        <f t="shared" si="21"/>
        <v>0</v>
      </c>
      <c r="E50">
        <v>0</v>
      </c>
      <c r="F50">
        <v>0</v>
      </c>
      <c r="G50">
        <v>0</v>
      </c>
      <c r="H50" s="1">
        <f t="shared" si="26"/>
        <v>0.43999999999999995</v>
      </c>
      <c r="I50">
        <f t="shared" si="22"/>
        <v>440</v>
      </c>
      <c r="J50">
        <f t="shared" si="23"/>
        <v>14.666666666666666</v>
      </c>
      <c r="K50">
        <f t="shared" si="24"/>
        <v>1.2222222222222221</v>
      </c>
    </row>
    <row r="51" spans="1:11" x14ac:dyDescent="0.2">
      <c r="A51" s="3">
        <f t="shared" ref="A51:A53" si="27">B50+C50+D50</f>
        <v>552061.43891243625</v>
      </c>
      <c r="B51" s="3">
        <f t="shared" ref="B51:B53" si="28" xml:space="preserve"> A51 * ($D$30+E51) * $H$18</f>
        <v>0</v>
      </c>
      <c r="C51" s="3">
        <f t="shared" ref="C51:C53" si="29">A51 *  ($D$31+F51)* $H$19</f>
        <v>794968.47203390813</v>
      </c>
      <c r="D51" s="3">
        <f t="shared" ref="D51:D53" si="30">A51 *  ($D$32+G51) * $H$20</f>
        <v>0</v>
      </c>
      <c r="E51">
        <v>0</v>
      </c>
      <c r="F51">
        <v>0</v>
      </c>
      <c r="G51">
        <v>0</v>
      </c>
      <c r="H51" s="1">
        <f t="shared" ref="H51:H53" si="31">A51/A50 -1</f>
        <v>0.43999999999999995</v>
      </c>
      <c r="I51">
        <f t="shared" si="22"/>
        <v>480</v>
      </c>
      <c r="J51">
        <f t="shared" ref="J51:J53" si="32">I51/30</f>
        <v>16</v>
      </c>
      <c r="K51">
        <f t="shared" ref="K51:K53" si="33">J51/12</f>
        <v>1.3333333333333333</v>
      </c>
    </row>
    <row r="52" spans="1:11" x14ac:dyDescent="0.2">
      <c r="A52" s="3">
        <f t="shared" si="27"/>
        <v>794968.47203390813</v>
      </c>
      <c r="B52" s="3">
        <f t="shared" si="28"/>
        <v>0</v>
      </c>
      <c r="C52" s="3">
        <f t="shared" si="29"/>
        <v>1144754.5997288276</v>
      </c>
      <c r="D52" s="3">
        <f t="shared" si="30"/>
        <v>0</v>
      </c>
      <c r="E52">
        <v>0</v>
      </c>
      <c r="F52">
        <v>0</v>
      </c>
      <c r="G52">
        <v>0</v>
      </c>
      <c r="H52" s="1">
        <f t="shared" si="31"/>
        <v>0.43999999999999995</v>
      </c>
      <c r="I52">
        <f t="shared" si="22"/>
        <v>520</v>
      </c>
      <c r="J52">
        <f t="shared" si="32"/>
        <v>17.333333333333332</v>
      </c>
      <c r="K52">
        <f t="shared" si="33"/>
        <v>1.4444444444444444</v>
      </c>
    </row>
    <row r="53" spans="1:11" x14ac:dyDescent="0.2">
      <c r="A53" s="3">
        <f t="shared" si="27"/>
        <v>1144754.5997288276</v>
      </c>
      <c r="B53" s="3">
        <f t="shared" si="28"/>
        <v>0</v>
      </c>
      <c r="C53" s="3">
        <f t="shared" si="29"/>
        <v>1648446.6236095116</v>
      </c>
      <c r="D53" s="3">
        <f t="shared" si="30"/>
        <v>0</v>
      </c>
      <c r="E53">
        <v>0</v>
      </c>
      <c r="F53">
        <v>0</v>
      </c>
      <c r="G53">
        <v>0</v>
      </c>
      <c r="H53" s="1">
        <f t="shared" si="31"/>
        <v>0.43999999999999995</v>
      </c>
      <c r="I53">
        <f t="shared" si="22"/>
        <v>560</v>
      </c>
      <c r="J53">
        <f t="shared" si="32"/>
        <v>18.666666666666668</v>
      </c>
      <c r="K53">
        <f t="shared" si="33"/>
        <v>1.5555555555555556</v>
      </c>
    </row>
    <row r="54" spans="1:11" x14ac:dyDescent="0.2">
      <c r="A54" t="s">
        <v>27</v>
      </c>
    </row>
    <row r="55" spans="1:11" x14ac:dyDescent="0.2">
      <c r="B55" t="s">
        <v>3</v>
      </c>
      <c r="C55" t="s">
        <v>4</v>
      </c>
      <c r="D55" t="s">
        <v>10</v>
      </c>
      <c r="E55" t="s">
        <v>11</v>
      </c>
      <c r="F55" t="s">
        <v>12</v>
      </c>
      <c r="G55" t="s">
        <v>13</v>
      </c>
      <c r="H55" t="s">
        <v>14</v>
      </c>
      <c r="I55" t="s">
        <v>2</v>
      </c>
      <c r="J55" t="s">
        <v>8</v>
      </c>
      <c r="K55" t="s">
        <v>9</v>
      </c>
    </row>
    <row r="56" spans="1:11" x14ac:dyDescent="0.2">
      <c r="A56" t="s">
        <v>0</v>
      </c>
    </row>
    <row r="57" spans="1:11" x14ac:dyDescent="0.2">
      <c r="A57" s="3">
        <v>10000</v>
      </c>
      <c r="B57" s="3">
        <f xml:space="preserve"> A57 * (1+($I$30+E57)) * $H$18</f>
        <v>0</v>
      </c>
      <c r="C57" s="3">
        <f>A57 * (1+ ($I$31+F57))* $H$19</f>
        <v>9801</v>
      </c>
      <c r="D57" s="3">
        <f>A57 *  (1+($I$32+G57)) * $H$20</f>
        <v>0</v>
      </c>
      <c r="E57">
        <v>0</v>
      </c>
      <c r="F57">
        <v>0</v>
      </c>
      <c r="G57">
        <v>0</v>
      </c>
      <c r="I57">
        <f>$K$22 * (ROW()-56)</f>
        <v>40</v>
      </c>
      <c r="J57">
        <f>I57/30</f>
        <v>1.3333333333333333</v>
      </c>
      <c r="K57">
        <f>J57/12</f>
        <v>0.1111111111111111</v>
      </c>
    </row>
    <row r="58" spans="1:11" x14ac:dyDescent="0.2">
      <c r="A58" s="3">
        <f>B57+C57+D57</f>
        <v>9801</v>
      </c>
      <c r="B58" s="3">
        <f t="shared" ref="B58:B67" si="34" xml:space="preserve"> A58 * (1+($I$30+E58)) * $H$18</f>
        <v>0</v>
      </c>
      <c r="C58" s="3">
        <f t="shared" ref="C58:C67" si="35">A58 * (1+ ($I$31+F58))* $H$19</f>
        <v>9605.9601000000002</v>
      </c>
      <c r="D58" s="3">
        <f t="shared" ref="D58:D67" si="36">A58 *  (1+($I$32+G58)) * $H$20</f>
        <v>0</v>
      </c>
      <c r="E58">
        <v>0</v>
      </c>
      <c r="F58">
        <v>0</v>
      </c>
      <c r="G58">
        <v>0</v>
      </c>
      <c r="H58" s="1">
        <f>A58/A57</f>
        <v>0.98009999999999997</v>
      </c>
      <c r="I58">
        <f t="shared" ref="I58:I67" si="37">$K$22 * (ROW()-56)</f>
        <v>80</v>
      </c>
      <c r="J58">
        <f t="shared" ref="J58:J67" si="38">I58/30</f>
        <v>2.6666666666666665</v>
      </c>
      <c r="K58">
        <f t="shared" ref="K58:K67" si="39">J58/12</f>
        <v>0.22222222222222221</v>
      </c>
    </row>
    <row r="59" spans="1:11" x14ac:dyDescent="0.2">
      <c r="A59" s="3">
        <f t="shared" ref="A59:A65" si="40">B58+C58+D58</f>
        <v>9605.9601000000002</v>
      </c>
      <c r="B59" s="3">
        <f t="shared" si="34"/>
        <v>0</v>
      </c>
      <c r="C59" s="3">
        <f t="shared" si="35"/>
        <v>9414.8014940100002</v>
      </c>
      <c r="D59" s="3">
        <f t="shared" si="36"/>
        <v>0</v>
      </c>
      <c r="E59">
        <v>0</v>
      </c>
      <c r="F59">
        <v>0</v>
      </c>
      <c r="G59">
        <v>0</v>
      </c>
      <c r="H59" s="1">
        <f t="shared" ref="H59:H61" si="41">A59/A58</f>
        <v>0.98009999999999997</v>
      </c>
      <c r="I59">
        <f t="shared" si="37"/>
        <v>120</v>
      </c>
      <c r="J59">
        <f t="shared" si="38"/>
        <v>4</v>
      </c>
      <c r="K59">
        <f t="shared" si="39"/>
        <v>0.33333333333333331</v>
      </c>
    </row>
    <row r="60" spans="1:11" x14ac:dyDescent="0.2">
      <c r="A60" s="3">
        <f t="shared" si="40"/>
        <v>9414.8014940100002</v>
      </c>
      <c r="B60" s="3">
        <f t="shared" si="34"/>
        <v>0</v>
      </c>
      <c r="C60" s="3">
        <f t="shared" si="35"/>
        <v>9227.4469442792015</v>
      </c>
      <c r="D60" s="3">
        <f t="shared" si="36"/>
        <v>0</v>
      </c>
      <c r="E60">
        <v>0</v>
      </c>
      <c r="F60">
        <v>0</v>
      </c>
      <c r="G60">
        <v>0</v>
      </c>
      <c r="H60" s="1">
        <f t="shared" si="41"/>
        <v>0.98009999999999997</v>
      </c>
      <c r="I60">
        <f t="shared" si="37"/>
        <v>160</v>
      </c>
      <c r="J60">
        <f t="shared" si="38"/>
        <v>5.333333333333333</v>
      </c>
      <c r="K60">
        <f t="shared" si="39"/>
        <v>0.44444444444444442</v>
      </c>
    </row>
    <row r="61" spans="1:11" x14ac:dyDescent="0.2">
      <c r="A61" s="3">
        <f t="shared" si="40"/>
        <v>9227.4469442792015</v>
      </c>
      <c r="B61" s="3">
        <f t="shared" si="34"/>
        <v>0</v>
      </c>
      <c r="C61" s="3">
        <f t="shared" si="35"/>
        <v>9043.8207500880453</v>
      </c>
      <c r="D61" s="3">
        <f t="shared" si="36"/>
        <v>0</v>
      </c>
      <c r="E61">
        <v>0</v>
      </c>
      <c r="F61">
        <v>0</v>
      </c>
      <c r="G61">
        <v>0</v>
      </c>
      <c r="H61" s="1">
        <f t="shared" si="41"/>
        <v>0.98010000000000008</v>
      </c>
      <c r="I61">
        <f t="shared" si="37"/>
        <v>200</v>
      </c>
      <c r="J61">
        <f t="shared" si="38"/>
        <v>6.666666666666667</v>
      </c>
      <c r="K61">
        <f t="shared" si="39"/>
        <v>0.55555555555555558</v>
      </c>
    </row>
    <row r="62" spans="1:11" x14ac:dyDescent="0.2">
      <c r="A62" s="3">
        <f t="shared" si="40"/>
        <v>9043.8207500880453</v>
      </c>
      <c r="B62" s="3">
        <f t="shared" si="34"/>
        <v>0</v>
      </c>
      <c r="C62" s="3">
        <f t="shared" si="35"/>
        <v>8863.8487171612924</v>
      </c>
      <c r="D62" s="3">
        <f t="shared" si="36"/>
        <v>0</v>
      </c>
      <c r="E62">
        <v>0</v>
      </c>
      <c r="F62">
        <v>0</v>
      </c>
      <c r="G62">
        <v>0</v>
      </c>
      <c r="H62" s="1">
        <f>A62/A61</f>
        <v>0.98009999999999997</v>
      </c>
      <c r="I62">
        <f t="shared" si="37"/>
        <v>240</v>
      </c>
      <c r="J62">
        <f t="shared" si="38"/>
        <v>8</v>
      </c>
      <c r="K62">
        <f t="shared" si="39"/>
        <v>0.66666666666666663</v>
      </c>
    </row>
    <row r="63" spans="1:11" x14ac:dyDescent="0.2">
      <c r="A63" s="3">
        <f t="shared" si="40"/>
        <v>8863.8487171612924</v>
      </c>
      <c r="B63" s="3">
        <f t="shared" si="34"/>
        <v>0</v>
      </c>
      <c r="C63" s="3">
        <f t="shared" si="35"/>
        <v>8687.4581276897825</v>
      </c>
      <c r="D63" s="3">
        <f t="shared" si="36"/>
        <v>0</v>
      </c>
      <c r="E63">
        <v>0</v>
      </c>
      <c r="F63">
        <v>0</v>
      </c>
      <c r="G63">
        <v>0</v>
      </c>
      <c r="H63" s="1">
        <f t="shared" ref="H63:H65" si="42">A63/A62</f>
        <v>0.98009999999999986</v>
      </c>
      <c r="I63">
        <f t="shared" si="37"/>
        <v>280</v>
      </c>
      <c r="J63">
        <f t="shared" si="38"/>
        <v>9.3333333333333339</v>
      </c>
      <c r="K63">
        <f t="shared" si="39"/>
        <v>0.77777777777777779</v>
      </c>
    </row>
    <row r="64" spans="1:11" x14ac:dyDescent="0.2">
      <c r="A64" s="3">
        <f t="shared" si="40"/>
        <v>8687.4581276897825</v>
      </c>
      <c r="B64" s="3">
        <f t="shared" si="34"/>
        <v>0</v>
      </c>
      <c r="C64" s="3">
        <f t="shared" si="35"/>
        <v>8514.5777109487553</v>
      </c>
      <c r="D64" s="3">
        <f t="shared" si="36"/>
        <v>0</v>
      </c>
      <c r="E64">
        <v>0</v>
      </c>
      <c r="F64">
        <v>0</v>
      </c>
      <c r="G64">
        <v>0</v>
      </c>
      <c r="H64" s="1">
        <f t="shared" si="42"/>
        <v>0.98009999999999997</v>
      </c>
      <c r="I64">
        <f t="shared" si="37"/>
        <v>320</v>
      </c>
      <c r="J64">
        <f t="shared" si="38"/>
        <v>10.666666666666666</v>
      </c>
      <c r="K64">
        <f t="shared" si="39"/>
        <v>0.88888888888888884</v>
      </c>
    </row>
    <row r="65" spans="1:11" x14ac:dyDescent="0.2">
      <c r="A65" s="3">
        <f t="shared" si="40"/>
        <v>8514.5777109487553</v>
      </c>
      <c r="B65" s="3">
        <f t="shared" si="34"/>
        <v>0</v>
      </c>
      <c r="C65" s="3">
        <f t="shared" si="35"/>
        <v>8345.1376145008744</v>
      </c>
      <c r="D65" s="3">
        <f t="shared" si="36"/>
        <v>0</v>
      </c>
      <c r="E65">
        <v>0</v>
      </c>
      <c r="F65">
        <v>0</v>
      </c>
      <c r="G65">
        <v>0</v>
      </c>
      <c r="H65" s="1">
        <f t="shared" si="42"/>
        <v>0.98009999999999997</v>
      </c>
      <c r="I65">
        <f t="shared" si="37"/>
        <v>360</v>
      </c>
      <c r="J65">
        <f t="shared" si="38"/>
        <v>12</v>
      </c>
      <c r="K65">
        <f t="shared" si="39"/>
        <v>1</v>
      </c>
    </row>
    <row r="66" spans="1:11" x14ac:dyDescent="0.2">
      <c r="A66" s="3">
        <f>B65+C65+D65</f>
        <v>8345.1376145008744</v>
      </c>
      <c r="B66" s="3">
        <f t="shared" si="34"/>
        <v>0</v>
      </c>
      <c r="C66" s="3">
        <f t="shared" si="35"/>
        <v>8179.0693759723072</v>
      </c>
      <c r="D66" s="3">
        <f t="shared" si="36"/>
        <v>0</v>
      </c>
      <c r="E66">
        <v>0</v>
      </c>
      <c r="F66">
        <v>0</v>
      </c>
      <c r="G66">
        <v>0</v>
      </c>
      <c r="H66" s="1">
        <f>A66/A65</f>
        <v>0.98009999999999997</v>
      </c>
      <c r="I66">
        <f t="shared" si="37"/>
        <v>400</v>
      </c>
      <c r="J66">
        <f t="shared" si="38"/>
        <v>13.333333333333334</v>
      </c>
      <c r="K66">
        <f t="shared" si="39"/>
        <v>1.1111111111111112</v>
      </c>
    </row>
    <row r="67" spans="1:11" x14ac:dyDescent="0.2">
      <c r="A67" s="3">
        <f>B66+C66+D66</f>
        <v>8179.0693759723072</v>
      </c>
      <c r="B67" s="3">
        <f t="shared" si="34"/>
        <v>0</v>
      </c>
      <c r="C67" s="3">
        <f t="shared" si="35"/>
        <v>8016.3058953904583</v>
      </c>
      <c r="D67" s="3">
        <f t="shared" si="36"/>
        <v>0</v>
      </c>
      <c r="E67">
        <v>0</v>
      </c>
      <c r="F67">
        <v>0</v>
      </c>
      <c r="G67">
        <v>0</v>
      </c>
      <c r="H67" s="1">
        <f>A67/A66</f>
        <v>0.98009999999999997</v>
      </c>
      <c r="I67">
        <f t="shared" si="37"/>
        <v>440</v>
      </c>
      <c r="J67">
        <f t="shared" si="38"/>
        <v>14.666666666666666</v>
      </c>
      <c r="K67">
        <f t="shared" si="39"/>
        <v>1.2222222222222221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9218E-BBF0-484C-9889-0DDFBF1E3543}">
  <dimension ref="A8:B8"/>
  <sheetViews>
    <sheetView workbookViewId="0">
      <selection activeCell="A8" sqref="A8:B8"/>
    </sheetView>
  </sheetViews>
  <sheetFormatPr defaultRowHeight="14.25" x14ac:dyDescent="0.2"/>
  <sheetData>
    <row r="8" spans="1:2" x14ac:dyDescent="0.2">
      <c r="A8" t="s">
        <v>30</v>
      </c>
      <c r="B8" t="s">
        <v>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总体可能性</vt:lpstr>
      <vt:lpstr>当下可能性就散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caffrey</dc:creator>
  <cp:lastModifiedBy>caffrey</cp:lastModifiedBy>
  <dcterms:created xsi:type="dcterms:W3CDTF">2025-10-24T02:00:40Z</dcterms:created>
  <dcterms:modified xsi:type="dcterms:W3CDTF">2025-10-24T04:25:41Z</dcterms:modified>
</cp:coreProperties>
</file>