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ney/Desktop/SMU/Homework/SMU-HW/Module 1/"/>
    </mc:Choice>
  </mc:AlternateContent>
  <xr:revisionPtr revIDLastSave="0" documentId="8_{706BCED5-AFD0-064E-87A9-1420A2DAC04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Crowdfunding" sheetId="1" r:id="rId1"/>
    <sheet name="Backers" sheetId="14" r:id="rId2"/>
    <sheet name="Goal" sheetId="13" r:id="rId3"/>
    <sheet name="Parent Category" sheetId="6" r:id="rId4"/>
    <sheet name="Sub-Category" sheetId="7" r:id="rId5"/>
    <sheet name="Date" sheetId="12" r:id="rId6"/>
  </sheets>
  <definedNames>
    <definedName name="_xlnm._FilterDatabase" localSheetId="0" hidden="1">Crowdfunding!$A$1:$T$1001</definedName>
    <definedName name="_xlchart.v1.0" hidden="1">Backers!$A$2:$A$566</definedName>
    <definedName name="_xlchart.v1.1" hidden="1">Backers!$B$1</definedName>
    <definedName name="_xlchart.v1.2" hidden="1">Backers!$B$2:$B$566</definedName>
    <definedName name="_xlchart.v1.3" hidden="1">Backers!$A$2:$A$566</definedName>
    <definedName name="_xlchart.v1.4" hidden="1">Backers!$B$1</definedName>
    <definedName name="_xlchart.v1.5" hidden="1">Backers!$B$2:$B$566</definedName>
    <definedName name="_xlchart.v1.6" hidden="1">Backers!$A$2:$A$566</definedName>
    <definedName name="_xlchart.v1.7" hidden="1">Backers!$B$1</definedName>
    <definedName name="_xlchart.v1.8" hidden="1">Backers!$B$2:$B$566</definedName>
  </definedNames>
  <calcPr calcId="191029"/>
  <pivotCaches>
    <pivotCache cacheId="9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4" l="1"/>
  <c r="L9" i="14"/>
  <c r="L8" i="14"/>
  <c r="L7" i="14"/>
  <c r="L6" i="14"/>
  <c r="L5" i="14"/>
  <c r="E10" i="14"/>
  <c r="E9" i="14"/>
  <c r="E8" i="14"/>
  <c r="E7" i="14"/>
  <c r="E6" i="14"/>
  <c r="E5" i="14"/>
  <c r="D13" i="13" l="1"/>
  <c r="D12" i="13"/>
  <c r="D11" i="13"/>
  <c r="D10" i="13"/>
  <c r="D9" i="13"/>
  <c r="D8" i="13"/>
  <c r="D7" i="13"/>
  <c r="D6" i="13"/>
  <c r="D5" i="13"/>
  <c r="D4" i="13"/>
  <c r="C13" i="13"/>
  <c r="C12" i="13"/>
  <c r="C9" i="13"/>
  <c r="C11" i="13"/>
  <c r="C10" i="13"/>
  <c r="C8" i="13"/>
  <c r="C7" i="13"/>
  <c r="C6" i="13"/>
  <c r="C5" i="13"/>
  <c r="C4" i="13"/>
  <c r="B13" i="13"/>
  <c r="B12" i="13"/>
  <c r="B11" i="13"/>
  <c r="B10" i="13"/>
  <c r="B9" i="13"/>
  <c r="B8" i="13"/>
  <c r="B7" i="13"/>
  <c r="B6" i="13"/>
  <c r="B5" i="13"/>
  <c r="B4" i="13"/>
  <c r="D3" i="13"/>
  <c r="C3" i="13"/>
  <c r="B3" i="13"/>
  <c r="D2" i="13"/>
  <c r="C2" i="13"/>
  <c r="B2" i="13"/>
  <c r="E4" i="13" l="1"/>
  <c r="E6" i="13"/>
  <c r="F6" i="13" s="1"/>
  <c r="E7" i="13"/>
  <c r="H7" i="13" s="1"/>
  <c r="G4" i="13"/>
  <c r="H4" i="13"/>
  <c r="E12" i="13"/>
  <c r="G12" i="13" s="1"/>
  <c r="E3" i="13"/>
  <c r="H3" i="13" s="1"/>
  <c r="E2" i="13"/>
  <c r="F2" i="13" s="1"/>
  <c r="E13" i="13"/>
  <c r="G13" i="13" s="1"/>
  <c r="E5" i="13"/>
  <c r="H5" i="13" s="1"/>
  <c r="E11" i="13"/>
  <c r="F11" i="13" s="1"/>
  <c r="E10" i="13"/>
  <c r="H10" i="13" s="1"/>
  <c r="F4" i="13"/>
  <c r="E9" i="13"/>
  <c r="G9" i="13" s="1"/>
  <c r="E8" i="13"/>
  <c r="G8" i="13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H6" i="13" l="1"/>
  <c r="G10" i="13"/>
  <c r="H11" i="13"/>
  <c r="F12" i="13"/>
  <c r="G6" i="13"/>
  <c r="F10" i="13"/>
  <c r="G7" i="13"/>
  <c r="H12" i="13"/>
  <c r="F7" i="13"/>
  <c r="G5" i="13"/>
  <c r="F9" i="13"/>
  <c r="F3" i="13"/>
  <c r="H9" i="13"/>
  <c r="G2" i="13"/>
  <c r="H2" i="13"/>
  <c r="G3" i="13"/>
  <c r="F13" i="13"/>
  <c r="F8" i="13"/>
  <c r="F5" i="13"/>
  <c r="H13" i="13"/>
  <c r="H8" i="13"/>
  <c r="G11" i="1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6" i="1"/>
  <c r="O7" i="1"/>
  <c r="O8" i="1"/>
  <c r="O3" i="1"/>
  <c r="O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<sst xmlns="http://schemas.openxmlformats.org/spreadsheetml/2006/main" count="9067" uniqueCount="2112">
  <si>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</si>
  <si>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</si>
  <si>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</si>
  <si>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</si>
  <si>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</si>
  <si>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</si>
  <si>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</si>
  <si>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</si>
  <si>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</si>
  <si>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</si>
  <si>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</si>
  <si>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</si>
  <si>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</si>
  <si>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</si>
  <si>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</si>
  <si>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</si>
  <si>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</si>
  <si>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</si>
  <si>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</si>
  <si>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</si>
  <si>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</si>
  <si>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</si>
  <si>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</si>
  <si>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</si>
  <si>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</si>
  <si>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</si>
  <si>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</si>
  <si>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</si>
  <si>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</si>
  <si>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</si>
  <si>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</si>
  <si>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</si>
  <si>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</si>
  <si>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</si>
  <si>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</si>
  <si>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</si>
  <si>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</si>
  <si>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</si>
  <si>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</si>
  <si>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</si>
  <si>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</si>
  <si>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</si>
  <si>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</si>
  <si>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</si>
  <si>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</si>
  <si>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</si>
  <si>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</si>
  <si>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</si>
  <si>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</si>
  <si>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</si>
  <si>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</si>
  <si>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</si>
  <si>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</si>
  <si>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</si>
  <si>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</si>
  <si>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</si>
  <si>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</si>
  <si>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</si>
  <si>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</si>
  <si>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</si>
  <si>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</si>
  <si>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</si>
  <si>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</si>
  <si>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</si>
  <si>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</si>
  <si>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</si>
  <si>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</si>
  <si>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</si>
  <si>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</si>
  <si>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</si>
  <si>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</si>
  <si>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</si>
  <si>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</si>
  <si>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</si>
  <si>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</si>
  <si>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</si>
  <si>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</si>
  <si>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</si>
  <si>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</si>
  <si>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</si>
  <si>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</si>
  <si>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</si>
  <si>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</si>
  <si>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</si>
  <si>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</si>
  <si>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</si>
  <si>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</si>
  <si>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</si>
  <si>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</si>
  <si>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</si>
  <si>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</si>
  <si>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</si>
  <si>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</si>
  <si>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</si>
  <si>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</si>
  <si>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</si>
  <si>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</si>
  <si>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</si>
  <si>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</si>
  <si>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</si>
  <si>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</si>
  <si>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</si>
  <si>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</si>
  <si>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</si>
  <si>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</si>
  <si>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</si>
  <si>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</si>
  <si>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</si>
  <si>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</si>
  <si>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</si>
  <si>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</si>
  <si>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</si>
  <si>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</si>
  <si>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</si>
  <si>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</si>
  <si>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</si>
  <si>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</si>
  <si>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</si>
  <si>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</si>
  <si>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</si>
  <si>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</si>
  <si>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</si>
  <si>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</si>
  <si>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</si>
  <si>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</si>
  <si>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</si>
  <si>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</si>
  <si>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</si>
  <si>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</si>
  <si>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</si>
  <si>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</si>
  <si>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</si>
  <si>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</si>
  <si>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</si>
  <si>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</si>
  <si>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</si>
  <si>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</si>
  <si>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</si>
  <si>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</si>
  <si>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</si>
  <si>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</si>
  <si>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</si>
  <si>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</si>
  <si>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</si>
  <si>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</si>
  <si>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</si>
  <si>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</si>
  <si>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</si>
  <si>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</si>
  <si>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</si>
  <si>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</si>
  <si>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</si>
  <si>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</si>
  <si>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</si>
  <si>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</si>
  <si>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</si>
  <si>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</si>
  <si>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</si>
  <si>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</si>
  <si>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</si>
  <si>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</si>
  <si>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</si>
  <si>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</si>
  <si>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</si>
  <si>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</si>
  <si>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</si>
  <si>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</si>
  <si>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</si>
  <si>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</si>
  <si>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</si>
  <si>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</si>
  <si>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</si>
  <si>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</si>
  <si>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</si>
  <si>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</si>
  <si>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</si>
  <si>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</si>
  <si>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</si>
  <si>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</si>
  <si>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</si>
  <si>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</si>
  <si>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</si>
  <si>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</si>
  <si>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</si>
  <si>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</si>
  <si>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</si>
  <si>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</si>
  <si>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</si>
  <si>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</si>
  <si>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</si>
  <si>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</si>
  <si>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</si>
  <si>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</si>
  <si>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</si>
  <si>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</si>
  <si>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</si>
  <si>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</si>
  <si>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</si>
  <si>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</si>
  <si>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</si>
  <si>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</si>
  <si>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</si>
  <si>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</si>
  <si>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</si>
  <si>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</si>
  <si>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</si>
  <si>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</si>
  <si>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</si>
  <si>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</si>
  <si>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</si>
  <si>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</si>
  <si>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</si>
  <si>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</si>
  <si>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</si>
  <si>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</si>
  <si>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</si>
  <si>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</si>
  <si>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</si>
  <si>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</si>
  <si>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</si>
  <si>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</si>
  <si>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</si>
  <si>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</si>
  <si>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</si>
  <si>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</si>
  <si>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</si>
  <si>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</si>
  <si>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</si>
  <si>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</si>
  <si>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</si>
  <si>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</si>
  <si>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</si>
  <si>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</si>
  <si>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</si>
  <si>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</si>
  <si>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</si>
  <si>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</si>
  <si>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</si>
  <si>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</si>
  <si>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</si>
  <si>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</si>
  <si>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</si>
  <si>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</si>
  <si>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</si>
  <si>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</si>
  <si>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</si>
  <si>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</si>
  <si>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</si>
  <si>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</si>
  <si>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</si>
  <si>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</si>
  <si>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</si>
  <si>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</si>
  <si>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</si>
  <si>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</si>
  <si>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</si>
  <si>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</si>
  <si>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</si>
  <si>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</si>
  <si>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</si>
  <si>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</si>
  <si>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</si>
  <si>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</si>
  <si>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</si>
  <si>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</si>
  <si>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</si>
  <si>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</si>
  <si>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</si>
  <si>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</si>
  <si>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</si>
  <si>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</si>
  <si>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</si>
  <si>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</si>
  <si>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</si>
  <si>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</si>
  <si>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</si>
  <si>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</si>
  <si>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</si>
  <si>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</si>
  <si>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</si>
  <si>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</si>
  <si>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</si>
  <si>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</si>
  <si>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</si>
  <si>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</si>
  <si>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</si>
  <si>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</si>
  <si>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</si>
  <si>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</si>
  <si>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</si>
  <si>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</si>
  <si>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</si>
  <si>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</si>
  <si>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</si>
  <si>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</si>
  <si>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</si>
  <si>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</si>
  <si>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</si>
  <si>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</si>
  <si>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</si>
  <si>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</si>
  <si>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</si>
  <si>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</si>
  <si>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</si>
  <si>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</si>
  <si>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</si>
  <si>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</si>
  <si>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</si>
  <si>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</si>
  <si>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</si>
  <si>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</si>
  <si>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</si>
  <si>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</si>
  <si>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</si>
  <si>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</si>
  <si>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</si>
  <si>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</si>
  <si>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</si>
  <si>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</si>
  <si>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</si>
  <si>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</si>
  <si>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</si>
  <si>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</si>
  <si>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</si>
  <si>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</si>
  <si>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</si>
  <si>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</si>
  <si>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</si>
  <si>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</si>
  <si>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</si>
  <si>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</si>
  <si>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</si>
  <si>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</si>
  <si>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</si>
  <si>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</si>
  <si>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</si>
  <si>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</si>
  <si>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</si>
  <si>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</si>
  <si>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</si>
  <si>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</si>
  <si>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</si>
  <si>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</si>
  <si>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</si>
  <si>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</si>
  <si>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</si>
  <si>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</si>
  <si>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</si>
  <si>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</si>
  <si>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</si>
  <si>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</si>
  <si>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</si>
  <si>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</si>
  <si>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</si>
  <si>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</si>
  <si>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</si>
  <si>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</si>
  <si>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</si>
  <si>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</si>
  <si>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</si>
  <si>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</si>
  <si>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</si>
  <si>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</si>
  <si>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</si>
  <si>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</si>
  <si>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</si>
  <si>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</si>
  <si>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</si>
  <si>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</si>
  <si>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</si>
  <si>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</si>
  <si>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</si>
  <si>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</si>
  <si>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</si>
  <si>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</si>
  <si>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</si>
  <si>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</si>
  <si>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</si>
  <si>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</si>
  <si>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</si>
  <si>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</si>
  <si>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</si>
  <si>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</si>
  <si>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</si>
  <si>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</si>
  <si>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</si>
  <si>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</si>
  <si>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</si>
  <si>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</si>
  <si>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</si>
  <si>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</si>
  <si>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</si>
  <si>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</si>
  <si>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</si>
  <si>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</si>
  <si>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</si>
  <si>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</si>
  <si>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</si>
  <si>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</si>
  <si>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</si>
  <si>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</si>
  <si>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</si>
  <si>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</si>
  <si>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</si>
  <si>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</si>
  <si>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</si>
  <si>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</si>
  <si>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</si>
  <si>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</si>
  <si>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</si>
  <si>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</si>
  <si>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</si>
  <si>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</si>
  <si>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</si>
  <si>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</si>
  <si>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</si>
  <si>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</si>
  <si>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</si>
  <si>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</si>
  <si>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</si>
  <si>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</si>
  <si>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</si>
  <si>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</si>
  <si>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</si>
  <si>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</si>
  <si>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</si>
  <si>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</si>
  <si>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</si>
  <si>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</si>
  <si>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</si>
  <si>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</si>
  <si>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</si>
  <si>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</si>
  <si>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</si>
  <si>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</si>
  <si>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</si>
  <si>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</si>
  <si>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</si>
  <si>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</si>
  <si>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</si>
  <si>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</si>
  <si>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</si>
  <si>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</si>
  <si>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</si>
  <si>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</si>
  <si>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</si>
  <si>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</si>
  <si>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</si>
  <si>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</si>
  <si>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</si>
  <si>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</si>
  <si>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</si>
  <si>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</si>
  <si>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</si>
  <si>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</si>
  <si>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</si>
  <si>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</si>
  <si>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</si>
  <si>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</si>
  <si>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</si>
  <si>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</si>
  <si>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</si>
  <si>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</si>
  <si>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</si>
  <si>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</si>
  <si>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</si>
  <si>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</si>
  <si>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</si>
  <si>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</si>
  <si>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</si>
  <si>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</si>
  <si>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</si>
  <si>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</si>
  <si>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</si>
  <si>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</si>
  <si>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</si>
  <si>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</si>
  <si>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</si>
  <si>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</si>
  <si>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</si>
  <si>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</si>
  <si>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</si>
  <si>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</si>
  <si>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</si>
  <si>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</si>
  <si>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</si>
  <si>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</si>
  <si>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</si>
  <si>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</si>
  <si>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</si>
  <si>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</si>
  <si>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</si>
  <si>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</si>
  <si>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</si>
  <si>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</si>
  <si>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</si>
  <si>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</si>
  <si>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</si>
  <si>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</si>
  <si>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</si>
  <si>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</si>
  <si>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</si>
  <si>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</si>
  <si>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</si>
  <si>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</si>
  <si>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</si>
  <si>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</si>
  <si>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</si>
  <si>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</si>
  <si>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</si>
  <si>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</si>
  <si>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</si>
  <si>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</si>
  <si>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</si>
  <si>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</si>
  <si>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</si>
  <si>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</si>
  <si>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</si>
  <si>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</si>
  <si>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</si>
  <si>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</si>
  <si>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</si>
  <si>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</si>
  <si>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</si>
  <si>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</si>
  <si>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</si>
  <si>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</si>
  <si>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</si>
  <si>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</si>
  <si>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</si>
  <si>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</si>
  <si>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</si>
  <si>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</si>
  <si>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</si>
  <si>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</si>
  <si>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</si>
  <si>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</si>
  <si>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</si>
  <si>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</si>
  <si>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</si>
  <si>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</si>
  <si>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</si>
  <si>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</si>
  <si>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</si>
  <si>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</si>
  <si>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</si>
  <si>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</si>
  <si>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</si>
  <si>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</si>
  <si>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</si>
  <si>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</si>
  <si>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</si>
  <si>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</si>
  <si>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</si>
  <si>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</si>
  <si>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</si>
  <si>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</si>
  <si>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</si>
  <si>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</si>
  <si>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</si>
  <si>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</si>
  <si>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</si>
  <si>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</si>
  <si>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</si>
  <si>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</si>
  <si>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</si>
  <si>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</si>
  <si>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</si>
  <si>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</si>
  <si>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</si>
  <si>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</si>
  <si>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</si>
  <si>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</si>
  <si>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</si>
  <si>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</si>
  <si>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</si>
  <si>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</si>
  <si>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</si>
  <si>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</si>
  <si>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</si>
  <si>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</si>
  <si>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</si>
  <si>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</si>
  <si>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</si>
  <si>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</si>
  <si>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</si>
  <si>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</si>
  <si>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</si>
  <si>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</si>
  <si>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</si>
  <si>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</si>
  <si>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</si>
  <si>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</si>
  <si>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</si>
  <si>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</si>
  <si>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</si>
  <si>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</si>
  <si>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</si>
  <si>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</si>
  <si>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</si>
  <si>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</si>
  <si>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</si>
  <si>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</si>
  <si>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</si>
  <si>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</si>
  <si>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</si>
  <si>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</si>
  <si>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</si>
  <si>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</si>
  <si>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</si>
  <si>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</si>
  <si>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</si>
  <si>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</si>
  <si>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</si>
  <si>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</si>
  <si>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</si>
  <si>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</si>
  <si>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</si>
  <si>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</si>
  <si>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</si>
  <si>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</si>
  <si>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</si>
  <si>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</si>
  <si>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</si>
  <si>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</si>
  <si>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</si>
  <si>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</si>
  <si>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</si>
  <si>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</si>
  <si>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</si>
  <si>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</si>
  <si>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</si>
  <si>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</si>
  <si>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</si>
  <si>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</si>
  <si>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</si>
  <si>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</si>
  <si>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</si>
  <si>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</si>
  <si>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</si>
  <si>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</si>
  <si>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</si>
  <si>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</si>
  <si>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</si>
  <si>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</si>
  <si>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</si>
  <si>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</si>
  <si>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</si>
  <si>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</si>
  <si>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</si>
  <si>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</si>
  <si>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</si>
  <si>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</si>
  <si>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</si>
  <si>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</si>
  <si>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</si>
  <si>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</si>
  <si>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</si>
  <si>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</si>
  <si>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</si>
  <si>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</si>
  <si>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</si>
  <si>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</si>
  <si>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</si>
  <si>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</si>
  <si>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</si>
  <si>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</si>
  <si>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</si>
  <si>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</si>
  <si>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</si>
  <si>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</si>
  <si>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</si>
  <si>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</si>
  <si>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</si>
  <si>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</si>
  <si>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</si>
  <si>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</si>
  <si>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</si>
  <si>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</si>
  <si>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</si>
  <si>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</si>
  <si>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</si>
  <si>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</si>
  <si>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</si>
  <si>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</si>
  <si>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</si>
  <si>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</si>
  <si>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</si>
  <si>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</si>
  <si>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</si>
  <si>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</si>
  <si>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</si>
  <si>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</si>
  <si>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</si>
  <si>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</si>
  <si>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</si>
  <si>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</si>
  <si>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</si>
  <si>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</si>
  <si>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</si>
  <si>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</si>
  <si>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</si>
  <si>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</si>
  <si>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</si>
  <si>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</si>
  <si>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</si>
  <si>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</si>
  <si>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</si>
  <si>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</si>
  <si>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</si>
  <si>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</si>
  <si>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</si>
  <si>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</si>
  <si>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</si>
  <si>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</si>
  <si>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</si>
  <si>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</si>
  <si>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</si>
  <si>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</si>
  <si>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</si>
  <si>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</si>
  <si>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</si>
  <si>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</si>
  <si>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</si>
  <si>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</si>
  <si>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</si>
  <si>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</si>
  <si>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</si>
  <si>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</si>
  <si>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</si>
  <si>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</si>
  <si>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</si>
  <si>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</si>
  <si>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</si>
  <si>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</si>
  <si>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</si>
  <si>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</si>
  <si>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</si>
  <si>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</si>
  <si>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</si>
  <si>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</si>
  <si>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</si>
  <si>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</si>
  <si>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</si>
  <si>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</si>
  <si>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</si>
  <si>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</si>
  <si>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</si>
  <si>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</si>
  <si>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</si>
  <si>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</si>
  <si>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</si>
  <si>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</si>
  <si>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</si>
  <si>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</si>
  <si>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</si>
  <si>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</si>
  <si>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</si>
  <si>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</si>
  <si>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</si>
  <si>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</si>
  <si>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</si>
  <si>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</si>
  <si>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</si>
  <si>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</si>
  <si>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</si>
  <si>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</si>
  <si>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</si>
  <si>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</si>
  <si>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</si>
  <si>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</si>
  <si>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</si>
  <si>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</si>
  <si>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</si>
  <si>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</si>
  <si>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</si>
  <si>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</si>
  <si>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</si>
  <si>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</si>
  <si>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</si>
  <si>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</si>
  <si>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</si>
  <si>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</si>
  <si>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</si>
  <si>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</si>
  <si>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</si>
  <si>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</si>
  <si>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</si>
  <si>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</si>
  <si>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</si>
  <si>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</si>
  <si>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</si>
  <si>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</si>
  <si>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</si>
  <si>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</si>
  <si>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</si>
  <si>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</si>
  <si>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</si>
  <si>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</si>
  <si>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</si>
  <si>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</si>
  <si>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</si>
  <si>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</si>
  <si>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</si>
  <si>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</si>
  <si>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</si>
  <si>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</si>
  <si>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</si>
  <si>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</si>
  <si>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</si>
  <si>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</si>
  <si>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</si>
  <si>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</si>
  <si>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</si>
  <si>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</si>
  <si>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</si>
  <si>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</si>
  <si>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</si>
  <si>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</si>
  <si>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</si>
  <si>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</si>
  <si>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</si>
  <si>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</si>
  <si>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</si>
  <si>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</si>
  <si>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</si>
  <si>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</si>
  <si>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</si>
  <si>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</si>
  <si>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</si>
  <si>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</si>
  <si>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</si>
  <si>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</si>
  <si>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</si>
  <si>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</si>
  <si>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</si>
  <si>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</si>
  <si>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</si>
  <si>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</si>
  <si>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</si>
  <si>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</si>
  <si>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</si>
  <si>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</si>
  <si>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</si>
  <si>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</si>
  <si>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</si>
  <si>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</si>
  <si>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</si>
  <si>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</si>
  <si>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</si>
  <si>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</si>
  <si>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</si>
  <si>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</si>
  <si>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</si>
  <si>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</si>
  <si>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</si>
  <si>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</si>
  <si>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</si>
  <si>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</si>
  <si>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</si>
  <si>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</si>
  <si>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</si>
  <si>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</si>
  <si>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</si>
  <si>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</si>
  <si>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</si>
  <si>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</si>
  <si>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</si>
  <si>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</si>
  <si>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</si>
  <si>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</si>
  <si>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</si>
  <si>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</si>
  <si>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</si>
  <si>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</si>
  <si>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</si>
  <si>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</si>
  <si>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</si>
  <si>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</si>
  <si>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</si>
  <si>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</si>
  <si>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</si>
  <si>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</si>
  <si>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</si>
  <si>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</si>
  <si>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</si>
  <si>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</si>
  <si>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</si>
  <si>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</si>
  <si>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</si>
  <si>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</si>
  <si>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</si>
  <si>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</si>
  <si>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</si>
  <si>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</si>
  <si>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</si>
  <si>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</si>
  <si>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</si>
  <si>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</si>
  <si>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</si>
  <si>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</si>
  <si>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</si>
  <si>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</si>
  <si>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</si>
  <si>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</si>
  <si>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</si>
  <si>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</si>
  <si>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</si>
  <si>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</si>
  <si>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</si>
  <si>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</si>
  <si>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</si>
  <si>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</si>
  <si>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</si>
  <si>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</si>
  <si>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</si>
  <si>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</si>
  <si>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</si>
  <si>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</si>
  <si>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</si>
  <si>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</si>
  <si>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</si>
  <si>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</si>
  <si>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</si>
  <si>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</si>
  <si>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</si>
  <si>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</si>
  <si>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</si>
  <si>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</si>
  <si>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</si>
  <si>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</si>
  <si>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</si>
  <si>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</si>
  <si>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</si>
  <si>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</si>
  <si>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</si>
  <si>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</si>
  <si>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</si>
  <si>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</si>
  <si>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</si>
  <si>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</si>
  <si>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</si>
  <si>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</si>
  <si>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</si>
  <si>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</si>
  <si>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</si>
  <si>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</si>
  <si>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</si>
  <si>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</si>
  <si>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</si>
  <si>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</si>
  <si>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</si>
  <si>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</si>
  <si>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</si>
  <si>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</si>
  <si>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</si>
  <si>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</si>
  <si>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</si>
  <si>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</si>
  <si>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</si>
  <si>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</si>
  <si>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</si>
  <si>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</si>
  <si>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</si>
  <si>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</si>
  <si>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</si>
  <si>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</si>
  <si>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</si>
  <si>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</si>
  <si>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</si>
  <si>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</si>
  <si>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</si>
  <si>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</si>
  <si>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</si>
  <si>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</si>
  <si>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</si>
  <si>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</si>
  <si>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</si>
  <si>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</si>
  <si>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</si>
  <si>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</si>
  <si>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</si>
  <si>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</si>
  <si>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</si>
  <si>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</si>
  <si>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</si>
  <si>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</si>
  <si>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</si>
  <si>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</si>
  <si>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</si>
  <si>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</si>
  <si>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</si>
  <si>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</si>
  <si>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</si>
  <si>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</si>
  <si>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</si>
  <si>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</si>
  <si>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</si>
  <si>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</si>
  <si>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</si>
  <si>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</si>
  <si>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</si>
  <si>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</si>
  <si>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</si>
  <si>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</si>
  <si>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</si>
  <si>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</si>
  <si>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</si>
  <si>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</si>
  <si>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</si>
  <si>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</si>
  <si>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</si>
  <si>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</si>
  <si>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</si>
  <si>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</si>
  <si>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</si>
  <si>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</si>
  <si>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</si>
  <si>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</si>
  <si>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</si>
  <si>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</si>
  <si>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</si>
  <si>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</si>
  <si>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</si>
  <si>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</si>
  <si>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</si>
  <si>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</si>
  <si>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</si>
  <si>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</si>
  <si>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</si>
  <si>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</si>
  <si>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</si>
  <si>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</si>
  <si>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</si>
  <si>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</si>
  <si>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</si>
  <si>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</si>
  <si>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</si>
  <si>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</si>
  <si>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</si>
  <si>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</si>
  <si>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</si>
  <si>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</si>
  <si>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</si>
  <si>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</si>
  <si>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</si>
  <si>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</si>
  <si>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</si>
  <si>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</si>
  <si>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</si>
  <si>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</si>
  <si>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</si>
  <si>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</si>
  <si>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</si>
  <si>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</si>
  <si>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</si>
  <si>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</si>
  <si>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</si>
  <si>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</si>
  <si>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</si>
  <si>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</si>
  <si>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</si>
  <si>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</si>
  <si>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</si>
  <si>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</si>
  <si>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</si>
  <si>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</si>
  <si>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</si>
  <si>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</si>
  <si>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</si>
  <si>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</si>
  <si>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</si>
  <si>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</si>
  <si>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</si>
  <si>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</si>
  <si>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</si>
  <si>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</si>
  <si>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</si>
  <si>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</si>
  <si>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</si>
  <si>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</si>
  <si>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</si>
  <si>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</si>
  <si>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</si>
  <si>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</si>
  <si>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</si>
  <si>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</si>
  <si>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</si>
  <si>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</si>
  <si>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</si>
  <si>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</si>
  <si>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</si>
  <si>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</si>
  <si>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</si>
  <si>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</si>
  <si>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</si>
  <si>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</si>
  <si>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</si>
  <si>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</si>
  <si>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</si>
  <si>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</si>
  <si>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</si>
  <si>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</si>
  <si>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</si>
  <si>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</si>
  <si>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</si>
  <si>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</si>
  <si>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</si>
  <si>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</si>
  <si>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</si>
  <si>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</si>
  <si>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</si>
  <si>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</si>
  <si>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</si>
  <si>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</si>
  <si>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</si>
  <si>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</si>
  <si>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</si>
  <si>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</si>
  <si>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</si>
  <si>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</si>
  <si>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</si>
  <si>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</si>
  <si>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</si>
  <si>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</si>
  <si>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</si>
  <si>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</si>
  <si>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</si>
  <si>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</si>
  <si>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</si>
  <si>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</si>
  <si>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</si>
  <si>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</si>
  <si>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</si>
  <si>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</si>
  <si>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</si>
  <si>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</si>
  <si>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</si>
  <si>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</si>
  <si>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</si>
  <si>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</si>
  <si>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</si>
  <si>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</si>
  <si>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</si>
  <si>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</si>
  <si>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</si>
  <si>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</si>
  <si>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</si>
  <si>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</si>
  <si>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</si>
  <si>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</si>
  <si>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</si>
  <si>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</si>
  <si>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</si>
  <si>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</si>
  <si>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</si>
  <si>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</si>
  <si>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</si>
  <si>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</si>
  <si>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</si>
  <si>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</si>
  <si>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</si>
  <si>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</si>
  <si>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</si>
  <si>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</si>
  <si>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</si>
  <si>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</si>
  <si>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</si>
  <si>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</si>
  <si>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</si>
  <si>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</si>
  <si>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</si>
  <si>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</si>
  <si>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</si>
  <si>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</si>
  <si>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</si>
  <si>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</si>
  <si>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</si>
  <si>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</si>
  <si>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</si>
  <si>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</si>
  <si>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</si>
  <si>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</si>
  <si>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</si>
  <si>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</si>
  <si>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</si>
  <si>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</si>
  <si>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</si>
  <si>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</si>
  <si>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</si>
  <si>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</si>
  <si>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</si>
  <si>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</si>
  <si>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</si>
  <si>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</si>
  <si>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</si>
  <si>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</si>
  <si>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</si>
  <si>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</si>
  <si>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</si>
  <si>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</si>
  <si>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</si>
  <si>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</si>
  <si>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</si>
  <si>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</si>
  <si>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</si>
  <si>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</si>
  <si>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</si>
  <si>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</si>
  <si>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</si>
  <si>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</si>
  <si>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</si>
  <si>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</si>
  <si>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</si>
  <si>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</si>
  <si>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</si>
  <si>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</si>
  <si>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</si>
  <si>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</si>
  <si>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</si>
  <si>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</si>
  <si>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</si>
  <si>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</si>
  <si>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</si>
  <si>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</si>
  <si>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</si>
  <si>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</si>
  <si>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</si>
  <si>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</si>
  <si>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</si>
  <si>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</si>
  <si>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</si>
  <si>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</si>
  <si>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</si>
  <si>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</si>
  <si>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</si>
  <si>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</si>
  <si>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</si>
  <si>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</si>
  <si>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</si>
  <si>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</si>
  <si>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</si>
  <si>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</si>
  <si>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</si>
  <si>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</si>
  <si>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</si>
  <si>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</si>
  <si>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</si>
  <si>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</si>
  <si>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</si>
  <si>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</si>
  <si>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</si>
  <si>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</si>
  <si>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</si>
  <si>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</si>
  <si>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</si>
  <si>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</si>
  <si>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</si>
  <si>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</si>
  <si>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</si>
  <si>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</si>
  <si>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</si>
  <si>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</si>
  <si>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</si>
  <si>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</si>
  <si>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</si>
  <si>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</si>
  <si>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</si>
  <si>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</si>
  <si>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</si>
  <si>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</si>
  <si>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</si>
  <si>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</si>
  <si>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</si>
  <si>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</si>
  <si>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</si>
  <si>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</si>
  <si>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</si>
  <si>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</si>
  <si>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</si>
  <si>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</si>
  <si>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</si>
  <si>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</si>
  <si>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</si>
  <si>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</si>
  <si>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</si>
  <si>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</si>
  <si>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</si>
  <si>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</si>
  <si>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</si>
  <si>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</si>
  <si>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</si>
  <si>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</si>
  <si>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</si>
  <si>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</si>
  <si>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</si>
  <si>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</si>
  <si>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</si>
  <si>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</si>
  <si>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</si>
  <si>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</si>
  <si>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</si>
  <si>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</si>
  <si>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</si>
  <si>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</si>
  <si>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</si>
  <si>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</si>
  <si>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</si>
  <si>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</si>
  <si>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</si>
  <si>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</si>
  <si>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</si>
  <si>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</si>
  <si>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</si>
  <si>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</si>
  <si>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</si>
  <si>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</si>
  <si>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</si>
  <si>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</si>
  <si>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</si>
  <si>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</si>
  <si>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</si>
  <si>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</si>
  <si>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</si>
  <si>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</si>
  <si>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</si>
  <si>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</si>
  <si>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</si>
  <si>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</si>
  <si>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</si>
  <si>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</si>
  <si>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</si>
  <si>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</si>
  <si>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</si>
  <si>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</si>
  <si>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</si>
  <si>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</si>
  <si>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</si>
  <si>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</si>
  <si>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</si>
  <si>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</si>
  <si>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</si>
  <si>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</si>
  <si>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</si>
  <si>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</si>
  <si>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</si>
  <si>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</si>
  <si>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</si>
  <si>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</si>
  <si>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</si>
  <si>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</si>
  <si>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</si>
  <si>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</si>
  <si>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</si>
  <si>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</si>
  <si>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</si>
  <si>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</si>
  <si>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</si>
  <si>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</si>
  <si>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</si>
  <si>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</si>
  <si>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</si>
  <si>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</si>
  <si>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</si>
  <si>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</si>
  <si>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</si>
  <si>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</si>
  <si>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</si>
  <si>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</si>
  <si>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</si>
  <si>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</si>
  <si>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</si>
  <si>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</si>
  <si>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</si>
  <si>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</si>
  <si>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</si>
  <si>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</si>
  <si>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</si>
  <si>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</si>
  <si>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</si>
  <si>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</si>
  <si>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</si>
  <si>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</si>
  <si>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</si>
  <si>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</si>
  <si>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</si>
  <si>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</si>
  <si>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</si>
  <si>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</si>
  <si>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</si>
  <si>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</si>
  <si>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</si>
  <si>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</si>
  <si>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</si>
  <si>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</si>
  <si>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</si>
  <si>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</si>
  <si>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</si>
  <si>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</si>
  <si>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</si>
  <si>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</si>
  <si>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</si>
  <si>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</si>
  <si>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</si>
  <si>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</si>
  <si>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</si>
  <si>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</si>
  <si>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</si>
  <si>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</si>
  <si>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</si>
  <si>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</si>
  <si>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</si>
  <si>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</si>
  <si>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</si>
  <si>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</si>
  <si>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</si>
  <si>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</si>
  <si>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</si>
  <si>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</si>
  <si>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</si>
  <si>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</si>
  <si>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</si>
  <si>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</si>
  <si>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</si>
  <si>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</si>
  <si>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</si>
  <si>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</si>
  <si>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</si>
  <si>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</si>
  <si>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</si>
  <si>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</si>
  <si>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</si>
  <si>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</si>
  <si>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</si>
  <si>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</si>
  <si>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</si>
  <si>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</si>
  <si>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</si>
  <si>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</si>
  <si>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</si>
  <si>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</si>
  <si>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</si>
  <si>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</si>
  <si>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</si>
  <si>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</si>
  <si>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</si>
  <si>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</si>
  <si>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</si>
  <si>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</si>
  <si>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</si>
  <si>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</si>
  <si>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</si>
  <si>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</si>
  <si>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</si>
  <si>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</si>
  <si>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</si>
  <si>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</si>
  <si>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</si>
  <si>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</si>
  <si>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</si>
  <si>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</si>
  <si>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</si>
  <si>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</si>
  <si>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</si>
  <si>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</si>
  <si>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</si>
  <si>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</si>
  <si>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</si>
  <si>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</si>
  <si>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</si>
  <si>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</si>
  <si>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</si>
  <si>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</si>
  <si>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</si>
  <si>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</si>
  <si>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</si>
  <si>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</si>
  <si>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</si>
  <si>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</si>
  <si>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</si>
  <si>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</si>
  <si>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</si>
  <si>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</si>
  <si>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</si>
  <si>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</si>
  <si>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</si>
  <si>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</si>
  <si>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</si>
  <si>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</si>
  <si>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</si>
  <si>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</si>
  <si>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</si>
  <si>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</si>
  <si>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</si>
  <si>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</si>
  <si>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</si>
  <si>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</si>
  <si>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</si>
  <si>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</si>
  <si>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</si>
  <si>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</si>
  <si>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</si>
  <si>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</si>
  <si>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</si>
  <si>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</si>
  <si>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</si>
  <si>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</si>
  <si>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</si>
  <si>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</si>
  <si>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</si>
  <si>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</si>
  <si>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</si>
  <si>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</si>
  <si>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</si>
  <si>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</si>
  <si>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</si>
  <si>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</si>
  <si>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</si>
  <si>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</si>
  <si>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</si>
  <si>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</si>
  <si>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</si>
  <si>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</si>
  <si>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</si>
  <si>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</si>
  <si>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</si>
  <si>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</si>
  <si>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</si>
  <si>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</si>
  <si>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</si>
  <si>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</si>
  <si>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</si>
  <si>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</si>
  <si>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</si>
  <si>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</si>
  <si>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</si>
  <si>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</si>
  <si>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</si>
  <si>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</si>
  <si>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</si>
  <si>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</si>
  <si>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</si>
  <si>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</si>
  <si>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</si>
  <si>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</si>
  <si>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</si>
  <si>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</si>
  <si>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</si>
  <si>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</si>
  <si>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</si>
  <si>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</si>
  <si>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</si>
  <si>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</si>
  <si>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</si>
  <si>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</si>
  <si>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</si>
  <si>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</si>
  <si>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</si>
  <si>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</si>
  <si>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</si>
  <si>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</si>
  <si>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</si>
  <si>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</si>
  <si>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</si>
  <si>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</si>
  <si>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</si>
  <si>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</si>
  <si>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</si>
  <si>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</si>
  <si>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</si>
  <si>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</si>
  <si>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</si>
  <si>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</si>
  <si>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</si>
  <si>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</si>
  <si>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</si>
  <si>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</si>
  <si>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</si>
  <si>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</si>
  <si>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</si>
  <si>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</si>
  <si>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</si>
  <si>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</si>
  <si>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</si>
  <si>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</si>
  <si>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</si>
  <si>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</si>
  <si>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</si>
  <si>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</si>
  <si>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</si>
  <si>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</si>
  <si>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</si>
  <si>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</si>
  <si>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</si>
  <si>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</si>
  <si>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</si>
  <si>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</si>
  <si>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</si>
  <si>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</si>
  <si>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</si>
  <si>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</si>
  <si>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</si>
  <si>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</si>
  <si>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</si>
  <si>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</si>
  <si>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</si>
  <si>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</si>
  <si>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</si>
  <si>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</si>
  <si>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</si>
  <si>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</si>
  <si>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</si>
  <si>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</si>
  <si>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</si>
  <si>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</si>
  <si>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</si>
  <si>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</si>
  <si>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</si>
  <si>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</si>
  <si>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</si>
  <si>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</si>
  <si>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</si>
  <si>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</si>
  <si>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</si>
  <si>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</si>
  <si>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</si>
  <si>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</si>
  <si>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</si>
  <si>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</si>
  <si>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</si>
  <si>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</si>
  <si>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</si>
  <si>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</si>
  <si>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</si>
  <si>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</si>
  <si>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</si>
  <si>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</si>
  <si>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</si>
  <si>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</si>
  <si>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</si>
  <si>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</si>
  <si>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</si>
  <si>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</si>
  <si>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</si>
  <si>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</si>
  <si>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</si>
  <si>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</si>
  <si>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</si>
  <si>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</si>
  <si>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</si>
  <si>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</si>
  <si>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</si>
  <si>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</si>
  <si>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</si>
  <si>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</si>
  <si>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</si>
  <si>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</si>
  <si>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</si>
  <si>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</si>
  <si>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</si>
  <si>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</si>
  <si>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</si>
  <si>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</si>
  <si>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</si>
  <si>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</si>
  <si>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</si>
  <si>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</si>
  <si>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</si>
  <si>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</si>
  <si>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</si>
  <si>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</si>
  <si>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</si>
  <si>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</si>
  <si>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</si>
  <si>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</si>
  <si>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</si>
  <si>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</si>
  <si>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</si>
  <si>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</si>
  <si>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</si>
  <si>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</si>
  <si>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</si>
  <si>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</si>
  <si>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</si>
  <si>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</si>
  <si>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</si>
  <si>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</si>
  <si>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</si>
  <si>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</si>
  <si>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</si>
  <si>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</si>
  <si>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</si>
  <si>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</si>
  <si>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</si>
  <si>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</si>
  <si>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</si>
  <si>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</si>
  <si>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</si>
  <si>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</si>
  <si>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</si>
  <si>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</si>
  <si>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</si>
  <si>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</si>
  <si>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</si>
  <si>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</si>
  <si>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</si>
  <si>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</si>
  <si>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</si>
  <si>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</si>
  <si>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</si>
  <si>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</si>
  <si>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</si>
  <si>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</si>
  <si>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</si>
  <si>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</si>
  <si>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</si>
  <si>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</si>
  <si>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</si>
  <si>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</si>
  <si>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</si>
  <si>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</si>
  <si>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</si>
  <si>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</si>
  <si>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</si>
  <si>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</si>
  <si>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</si>
  <si>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</si>
  <si>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</si>
  <si>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</si>
  <si>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</si>
  <si>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</si>
  <si>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</si>
  <si>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</si>
  <si>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</si>
  <si>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</si>
  <si>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</si>
  <si>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</si>
  <si>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</si>
  <si>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</si>
  <si>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</si>
  <si>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</si>
  <si>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</si>
  <si>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</si>
  <si>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</si>
  <si>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</si>
  <si>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</si>
  <si>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</si>
  <si>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</si>
  <si>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</si>
  <si>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</si>
  <si>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</si>
  <si>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</si>
  <si>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</si>
  <si>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</si>
  <si>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</si>
  <si>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</si>
  <si>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</si>
  <si>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</si>
  <si>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</si>
  <si>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</si>
  <si>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</si>
  <si>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</si>
  <si>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</si>
  <si>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</si>
  <si>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</si>
  <si>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</si>
  <si>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</si>
  <si>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</si>
  <si>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</si>
  <si>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</si>
  <si>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</si>
  <si>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</si>
  <si>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</si>
  <si>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</si>
  <si>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</si>
  <si>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</si>
  <si>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</si>
  <si>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</si>
  <si>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</si>
  <si>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</si>
  <si>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</si>
  <si>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</si>
  <si>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</si>
  <si>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</si>
  <si>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</si>
  <si>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</si>
  <si>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</si>
  <si>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</si>
  <si>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</si>
  <si>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</si>
  <si>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</si>
  <si>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</si>
  <si>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</si>
  <si>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</si>
  <si>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</si>
  <si>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</si>
  <si>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</si>
  <si>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</si>
  <si>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</si>
  <si>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</si>
  <si>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</si>
  <si>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</si>
  <si>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</si>
  <si>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</si>
  <si>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</si>
  <si>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</si>
  <si>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</si>
  <si>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</si>
  <si>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</si>
  <si>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</si>
  <si>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</si>
  <si>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</si>
  <si>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</si>
  <si>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</si>
  <si>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</si>
  <si>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</si>
  <si>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</si>
  <si>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</si>
  <si>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</si>
  <si>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</si>
  <si>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</si>
  <si>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</si>
  <si>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</si>
  <si>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</si>
  <si>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</si>
  <si>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</si>
  <si>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</si>
  <si>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</si>
  <si>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</si>
  <si>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</si>
  <si>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</si>
  <si>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</si>
  <si>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</si>
  <si>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</si>
  <si>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</si>
  <si>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</si>
  <si>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</si>
  <si>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</si>
  <si>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</si>
  <si>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</si>
  <si>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</si>
  <si>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</si>
  <si>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</si>
  <si>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</si>
  <si>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</si>
  <si>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</si>
  <si>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</si>
  <si>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</si>
  <si>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</si>
  <si>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</si>
  <si>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</si>
  <si>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</si>
  <si>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</si>
  <si>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</si>
  <si>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</si>
  <si>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</si>
  <si>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</si>
  <si>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</si>
  <si>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</si>
  <si>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</si>
  <si>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</si>
  <si>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</si>
  <si>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</si>
  <si>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</si>
  <si>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</si>
  <si>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</si>
  <si>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</si>
  <si>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</si>
  <si>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</si>
  <si>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</si>
  <si>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</si>
  <si>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</si>
  <si>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</si>
  <si>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</si>
  <si>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</si>
  <si>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</si>
  <si>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</si>
  <si>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</si>
  <si>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</si>
  <si>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</si>
  <si>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</si>
  <si>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</si>
  <si>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</si>
  <si>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</si>
  <si>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</si>
  <si>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</si>
  <si>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</si>
  <si>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</si>
  <si>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</si>
  <si>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</si>
  <si>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</si>
  <si>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</si>
  <si>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</si>
  <si>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</si>
  <si>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</si>
  <si>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</si>
  <si>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</si>
  <si>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</si>
  <si>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</si>
  <si>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</si>
  <si>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</si>
  <si>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</si>
  <si>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</si>
  <si>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</si>
  <si>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</si>
  <si>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</si>
  <si>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</si>
  <si>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</si>
  <si>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</si>
  <si>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</si>
  <si>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</si>
  <si>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</si>
  <si>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</si>
  <si>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</si>
  <si>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</si>
  <si>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</si>
  <si>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</si>
  <si>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</si>
  <si>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</si>
  <si>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</si>
  <si>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</si>
  <si>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</si>
  <si>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</si>
  <si>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</si>
  <si>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</si>
  <si>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</si>
  <si>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</si>
  <si>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</si>
  <si>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</si>
  <si>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</si>
  <si>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</si>
  <si>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</si>
  <si>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</si>
  <si>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</si>
  <si>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</si>
  <si>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</si>
  <si>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</si>
  <si>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</si>
  <si>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</si>
  <si>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</si>
  <si>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</si>
  <si>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</si>
  <si>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</si>
  <si>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</si>
  <si>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</si>
  <si>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</si>
  <si>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</si>
  <si>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</si>
  <si>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</si>
  <si>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</si>
  <si>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</si>
  <si>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</si>
  <si>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</si>
  <si>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</si>
  <si>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</si>
  <si>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</si>
  <si>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</si>
  <si>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</si>
  <si>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</si>
  <si>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</si>
  <si>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</si>
  <si>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</si>
  <si>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</si>
  <si>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</si>
  <si>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</si>
  <si>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</si>
  <si>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</si>
  <si>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</si>
  <si>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</si>
  <si>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</si>
  <si>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</si>
  <si>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</si>
  <si>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</si>
  <si>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</si>
  <si>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</si>
  <si>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</si>
  <si>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</si>
  <si>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</si>
  <si>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</si>
  <si>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</si>
  <si>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</si>
  <si>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</si>
  <si>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</si>
  <si>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</si>
  <si>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</si>
  <si>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</si>
  <si>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</si>
  <si>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</si>
  <si>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</si>
  <si>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</si>
  <si>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</si>
  <si>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</si>
  <si>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</si>
  <si>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</si>
  <si>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</si>
  <si>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</si>
  <si>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</si>
  <si>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</si>
  <si>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</si>
  <si>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</si>
  <si>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</si>
  <si>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</si>
  <si>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</si>
  <si>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</si>
  <si>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</si>
  <si>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</si>
  <si>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</si>
  <si>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</si>
  <si>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</si>
  <si>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</si>
  <si>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</si>
  <si>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</si>
  <si>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</si>
  <si>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</si>
  <si>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</si>
  <si>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</si>
  <si>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</si>
  <si>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</si>
  <si>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</si>
  <si>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</si>
  <si>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</si>
  <si>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</si>
  <si>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</si>
  <si>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</si>
  <si>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</si>
  <si>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</si>
  <si>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</si>
  <si>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</si>
  <si>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</si>
  <si>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</si>
  <si>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</si>
  <si>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</si>
  <si>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</si>
  <si>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</si>
  <si>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</si>
  <si>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</si>
  <si>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</si>
  <si>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</si>
  <si>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</si>
  <si>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</si>
  <si>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</si>
  <si>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</si>
  <si>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</si>
  <si>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</si>
  <si>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</si>
  <si>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</si>
  <si>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</si>
  <si>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</si>
  <si>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</si>
  <si>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</si>
  <si>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</si>
  <si>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</si>
  <si>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</si>
  <si>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</si>
  <si>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</si>
  <si>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</si>
  <si>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</si>
  <si>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</si>
  <si>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</si>
  <si>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</si>
  <si>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</si>
  <si>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</si>
  <si>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</si>
  <si>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</si>
  <si>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</si>
  <si>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</si>
  <si>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</si>
  <si>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</si>
  <si>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</si>
  <si>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</si>
  <si>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</si>
  <si>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Date_Created</t>
  </si>
  <si>
    <t>Data_Ended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</si>
  <si>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</si>
  <si>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</si>
  <si>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</si>
  <si>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</si>
  <si>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</si>
  <si>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</si>
  <si>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</si>
  <si>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</si>
  <si>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</si>
  <si>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</si>
  <si>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</si>
  <si>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</si>
  <si>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Years</t>
  </si>
  <si>
    <t>Goal</t>
  </si>
  <si>
    <t>Number Successful</t>
  </si>
  <si>
    <t xml:space="preserve">Number Failed 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</si>
  <si>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</si>
  <si>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</si>
  <si>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</si>
  <si>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</si>
  <si>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</si>
  <si>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</si>
  <si>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</si>
  <si>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</si>
  <si>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</si>
  <si>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</si>
  <si>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</si>
  <si>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</si>
  <si>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</si>
  <si>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</si>
  <si>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</si>
  <si>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</si>
  <si>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10000 to 14999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</si>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</sst>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E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AD4B-975E-D8BC1FB64A99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0-AD4B-975E-D8BC1FB64A99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0-AD4B-975E-D8BC1FB6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48159"/>
        <c:axId val="1502249887"/>
      </c:lineChart>
      <c:catAx>
        <c:axId val="15022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49887"/>
        <c:crosses val="autoZero"/>
        <c:auto val="1"/>
        <c:lblAlgn val="ctr"/>
        <c:lblOffset val="100"/>
        <c:noMultiLvlLbl val="0"/>
      </c:catAx>
      <c:valAx>
        <c:axId val="15022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[CrowdfundingBook-Abney.xlsx]Parent 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214F-A8AD-7FF20BA8109E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D-9144-8D1A-43A31E4B388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D-9144-8D1A-43A31E4B388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5D-9144-8D1A-43A31E4B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0832256"/>
        <c:axId val="546074079"/>
      </c:barChart>
      <c:catAx>
        <c:axId val="16408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4079"/>
        <c:crosses val="autoZero"/>
        <c:auto val="1"/>
        <c:lblAlgn val="ctr"/>
        <c:lblOffset val="100"/>
        <c:noMultiLvlLbl val="0"/>
      </c:catAx>
      <c:valAx>
        <c:axId val="54607407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[CrowdfundingBook-Abney.xlsx]Sub-Category!PivotTable11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7546-A428-557193D2B32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7546-A428-557193D2B32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7546-A428-557193D2B32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7546-A428-557193D2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1769136"/>
        <c:axId val="546112655"/>
      </c:barChart>
      <c:catAx>
        <c:axId val="6317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2655"/>
        <c:crosses val="autoZero"/>
        <c:auto val="1"/>
        <c:lblAlgn val="ctr"/>
        <c:lblOffset val="100"/>
        <c:noMultiLvlLbl val="0"/>
      </c:catAx>
      <c:valAx>
        <c:axId val="5461126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[CrowdfundingBook-Abney.xlsx]Date!PivotTable17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98792560878432E-2"/>
          <c:y val="3.759708737864078E-2"/>
          <c:w val="0.81237544063424316"/>
          <c:h val="0.91701456310679608"/>
        </c:manualLayout>
      </c:layout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F-6049-BE5D-C69BD0075503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AF-6049-BE5D-C69BD0075503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AF-6049-BE5D-C69BD0075503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AF-6049-BE5D-C69BD007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46527"/>
        <c:axId val="973233487"/>
      </c:lineChart>
      <c:catAx>
        <c:axId val="10307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3487"/>
        <c:crosses val="autoZero"/>
        <c:auto val="1"/>
        <c:lblAlgn val="ctr"/>
        <c:lblOffset val="100"/>
        <c:noMultiLvlLbl val="0"/>
      </c:catAx>
      <c:valAx>
        <c:axId val="973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16</xdr:row>
      <xdr:rowOff>25400</xdr:rowOff>
    </xdr:from>
    <xdr:to>
      <xdr:col>14</xdr:col>
      <xdr:colOff>711200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2E2665-1EC4-380E-7C45-4DD085A0B998}"/>
            </a:ext>
          </a:extLst>
        </xdr:cNvPr>
        <xdr:cNvSpPr txBox="1"/>
      </xdr:nvSpPr>
      <xdr:spPr>
        <a:xfrm>
          <a:off x="10922000" y="3276600"/>
          <a:ext cx="43180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For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this data, the mean is better at summarizing than the median. The successful campaigns averaged around 265 more backers than the failed campaigns. With the average donation being $67 per backer, this makes a significant difference with an additional 265 backers.</a:t>
          </a:r>
        </a:p>
        <a:p>
          <a:endParaRPr lang="en-US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There is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more variability with successful campaigns. This makes sense since their are more campaigns and more backers on average.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16</xdr:row>
      <xdr:rowOff>6350</xdr:rowOff>
    </xdr:from>
    <xdr:to>
      <xdr:col>10</xdr:col>
      <xdr:colOff>431800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BBE93-881C-6238-8C5F-8E6A4647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12700</xdr:rowOff>
    </xdr:from>
    <xdr:to>
      <xdr:col>17</xdr:col>
      <xdr:colOff>127000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155C6-17D0-C03C-60CF-298B0C00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177800</xdr:rowOff>
    </xdr:from>
    <xdr:to>
      <xdr:col>15</xdr:col>
      <xdr:colOff>342900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B1634-F733-99C8-A440-6B4577D7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25400</xdr:rowOff>
    </xdr:from>
    <xdr:to>
      <xdr:col>15</xdr:col>
      <xdr:colOff>254000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2D370-8D26-8312-C993-D046CC44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4.512091550925" createdVersion="8" refreshedVersion="8" minRefreshableVersion="3" recordCount="1000" xr:uid="{42570F4B-CB77-EF4D-8A97-F7318FE859D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564996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" numFmtId="14">
      <sharedItems containsSemiMixedTypes="0" containsNonDate="0" containsDate="1" containsString="0" minDate="1974-12-17T08:06:40" maxDate="2020-01-27T06:00:00" count="879">
        <d v="2015-11-28T06:00:00"/>
        <d v="2014-08-19T05:00:00"/>
        <d v="2013-11-17T06:00:00"/>
        <d v="1974-12-17T08:06:4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1974-12-17T08:06:40" endDate="2020-01-27T06:00:00"/>
        <groupItems count="14">
          <s v="&lt;12/17/7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_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4-12-17T08:06:40" endDate="2020-01-27T06:00:00"/>
        <groupItems count="6">
          <s v="&lt;12/17/74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1974-12-17T08:06:40" endDate="2020-01-27T06:00:00"/>
        <groupItems count="49">
          <s v="&lt;12/17/74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87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74"/>
    <x v="0"/>
    <n v="24"/>
    <n v="103.20833333333333"/>
    <x v="1"/>
    <s v="USD"/>
    <n v="156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5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2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28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8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2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4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28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2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9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1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56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37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83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1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72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5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74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1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9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31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39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73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598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6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6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4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58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8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7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5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5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63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52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51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36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49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1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11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5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94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6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5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67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92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6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2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71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5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6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8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6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3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5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5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11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4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103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1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17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3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7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2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71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9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46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9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68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3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5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7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9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86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53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5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6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71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3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5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9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4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8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0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1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5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4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5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5000000000003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4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67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2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5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3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2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7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39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52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5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83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105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71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2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2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78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54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38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6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6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37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47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5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7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5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21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5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5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79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8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0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6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8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5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5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5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67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79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5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5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895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2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5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6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2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6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36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77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38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1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38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9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5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2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06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299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2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4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4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87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16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62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92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1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14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6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7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7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3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0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13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27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09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45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08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7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5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07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2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87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65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3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2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2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64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9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6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7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9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2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5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6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7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28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8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60000000000002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4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31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2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68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19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6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91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9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4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5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4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3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75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1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22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3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5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399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5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1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75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6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12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94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D2E49-E394-E240-94BC-EB07CEEF4634}" name="PivotTable10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14249-D352-2348-929F-5BE6B2C71647}" name="PivotTable1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52E60-B6C2-954A-B58C-31B3C56C4B05}" name="PivotTable1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B1" workbookViewId="0">
      <selection activeCell="I5" sqref="I5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6" max="6" width="14.33203125" customWidth="1"/>
    <col min="8" max="8" width="13" bestFit="1" customWidth="1"/>
    <col min="9" max="9" width="15.83203125" customWidth="1"/>
    <col min="12" max="13" width="11.1640625" bestFit="1" customWidth="1"/>
    <col min="14" max="15" width="21.83203125" customWidth="1"/>
    <col min="18" max="18" width="27.83203125" customWidth="1"/>
    <col min="19" max="19" width="16.1640625" customWidth="1"/>
    <col min="20" max="20" width="17.6640625" customWidth="1"/>
    <col min="22" max="22" width="12.6640625" bestFit="1" customWidth="1"/>
  </cols>
  <sheetData>
    <row r="1" spans="1:22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V1" s="6"/>
    </row>
    <row r="2" spans="1:22" ht="20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9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V2" s="7"/>
    </row>
    <row r="3" spans="1:22" ht="17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E3/D3</f>
        <v>10.4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 s="9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V3" s="1"/>
    </row>
    <row r="4" spans="1:22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 s="9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V4" s="8"/>
    </row>
    <row r="5" spans="1:22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 s="9">
        <v>156499600</v>
      </c>
      <c r="M5">
        <v>1568955600</v>
      </c>
      <c r="N5" s="8">
        <f t="shared" si="2"/>
        <v>27380.337962962964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2" ht="17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2" ht="17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V7" s="8"/>
    </row>
    <row r="8" spans="1:22" ht="17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2" ht="17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2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2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2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2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2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2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2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4">E67/D67</f>
        <v>2.3614754098360655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6">(((L67/60)/60)/24)+DATE(1970,1,1)</f>
        <v>40570.25</v>
      </c>
      <c r="O67" s="8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4"/>
        <v>0.60334277620396604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7">E131/D131</f>
        <v>3.2026936026936029E-2</v>
      </c>
      <c r="G131" t="s">
        <v>74</v>
      </c>
      <c r="H131">
        <v>55</v>
      </c>
      <c r="I131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9">(((L131/60)/60)/24)+DATE(1970,1,1)</f>
        <v>42038.25</v>
      </c>
      <c r="O131" s="8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7"/>
        <v>1.5546875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7"/>
        <v>1.0085974499089254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7"/>
        <v>1.1618181818181819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7"/>
        <v>3.1077777777777778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7"/>
        <v>0.89736683417085428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7"/>
        <v>0.71272727272727276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7"/>
        <v>3.2862318840579711E-2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7"/>
        <v>2.617777777777778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7"/>
        <v>0.96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7"/>
        <v>0.20896851248642778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7"/>
        <v>2.2316363636363636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7"/>
        <v>1.0159097978227061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7"/>
        <v>2.3003999999999998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7"/>
        <v>1.355925925925926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7"/>
        <v>1.2909999999999999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7"/>
        <v>2.3651200000000001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7"/>
        <v>0.17249999999999999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7"/>
        <v>1.1249397590361445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7"/>
        <v>1.2102150537634409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7"/>
        <v>2.1987096774193549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7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7"/>
        <v>0.64166909620991253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7"/>
        <v>4.2306746987951804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7"/>
        <v>0.92984160506863778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7"/>
        <v>0.58756567425569173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7"/>
        <v>0.65022222222222226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7"/>
        <v>0.73939560439560437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7"/>
        <v>0.52666666666666662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7"/>
        <v>2.2095238095238097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7"/>
        <v>1.0001150627615063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7"/>
        <v>1.6231249999999999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7"/>
        <v>0.78181818181818186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7"/>
        <v>1.4973770491803278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7"/>
        <v>2.5325714285714285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7"/>
        <v>1.0016943521594683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7"/>
        <v>1.2199004424778761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7"/>
        <v>1.3713265306122449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7"/>
        <v>4.155384615384615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7"/>
        <v>0.3130913348946136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7"/>
        <v>4.240815450643777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7"/>
        <v>2.9388623072833599E-2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7"/>
        <v>0.1063265306122449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7"/>
        <v>0.82874999999999999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7"/>
        <v>1.6301447776628748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7"/>
        <v>8.9466666666666672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7"/>
        <v>0.26191501103752757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7"/>
        <v>0.74834782608695649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7"/>
        <v>4.1647680412371137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7"/>
        <v>0.96208333333333329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7"/>
        <v>3.5771910112359548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7"/>
        <v>3.0845714285714285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7"/>
        <v>0.61802325581395345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7"/>
        <v>7.2232472324723247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7"/>
        <v>0.69117647058823528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7"/>
        <v>2.9305555555555554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7"/>
        <v>0.71799999999999997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7"/>
        <v>0.31934684684684683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7"/>
        <v>2.2987375415282392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7"/>
        <v>0.3201219512195122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7"/>
        <v>0.23525352848928385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7"/>
        <v>0.68594594594594593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7"/>
        <v>0.37952380952380954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7"/>
        <v>0.19992957746478873</v>
      </c>
      <c r="G194" t="s">
        <v>14</v>
      </c>
      <c r="H194">
        <v>243</v>
      </c>
      <c r="I194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0">E195/D195</f>
        <v>0.45636363636363636</v>
      </c>
      <c r="G195" t="s">
        <v>14</v>
      </c>
      <c r="H195">
        <v>65</v>
      </c>
      <c r="I195">
        <f t="shared" ref="I195:I258" si="11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2">(((L195/60)/60)/24)+DATE(1970,1,1)</f>
        <v>43198.208333333328</v>
      </c>
      <c r="O195" s="8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0"/>
        <v>1.227605633802817</v>
      </c>
      <c r="G196" t="s">
        <v>20</v>
      </c>
      <c r="H196">
        <v>126</v>
      </c>
      <c r="I196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0"/>
        <v>3.61753164556962</v>
      </c>
      <c r="G197" t="s">
        <v>20</v>
      </c>
      <c r="H197">
        <v>524</v>
      </c>
      <c r="I197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0"/>
        <v>0.63146341463414635</v>
      </c>
      <c r="G198" t="s">
        <v>14</v>
      </c>
      <c r="H198">
        <v>100</v>
      </c>
      <c r="I198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0"/>
        <v>2.9820475319926874</v>
      </c>
      <c r="G199" t="s">
        <v>20</v>
      </c>
      <c r="H199">
        <v>1989</v>
      </c>
      <c r="I199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0"/>
        <v>9.5585443037974685E-2</v>
      </c>
      <c r="G200" t="s">
        <v>14</v>
      </c>
      <c r="H200">
        <v>168</v>
      </c>
      <c r="I200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0"/>
        <v>0.5377777777777778</v>
      </c>
      <c r="G201" t="s">
        <v>14</v>
      </c>
      <c r="H201">
        <v>13</v>
      </c>
      <c r="I201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0"/>
        <v>0.02</v>
      </c>
      <c r="G202" t="s">
        <v>14</v>
      </c>
      <c r="H202">
        <v>1</v>
      </c>
      <c r="I202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0"/>
        <v>6.8119047619047617</v>
      </c>
      <c r="G203" t="s">
        <v>20</v>
      </c>
      <c r="H203">
        <v>157</v>
      </c>
      <c r="I203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0"/>
        <v>0.78831325301204824</v>
      </c>
      <c r="G204" t="s">
        <v>74</v>
      </c>
      <c r="H204">
        <v>82</v>
      </c>
      <c r="I204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0"/>
        <v>1.3440792216817234</v>
      </c>
      <c r="G205" t="s">
        <v>20</v>
      </c>
      <c r="H205">
        <v>4498</v>
      </c>
      <c r="I205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0"/>
        <v>3.372E-2</v>
      </c>
      <c r="G206" t="s">
        <v>14</v>
      </c>
      <c r="H206">
        <v>40</v>
      </c>
      <c r="I20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0"/>
        <v>4.3184615384615386</v>
      </c>
      <c r="G207" t="s">
        <v>20</v>
      </c>
      <c r="H207">
        <v>80</v>
      </c>
      <c r="I207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0"/>
        <v>0.38844444444444443</v>
      </c>
      <c r="G208" t="s">
        <v>74</v>
      </c>
      <c r="H208">
        <v>57</v>
      </c>
      <c r="I208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0"/>
        <v>4.2569999999999997</v>
      </c>
      <c r="G209" t="s">
        <v>20</v>
      </c>
      <c r="H209">
        <v>43</v>
      </c>
      <c r="I209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0"/>
        <v>1.0112239715591671</v>
      </c>
      <c r="G210" t="s">
        <v>20</v>
      </c>
      <c r="H210">
        <v>2053</v>
      </c>
      <c r="I210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0"/>
        <v>0.21188688946015424</v>
      </c>
      <c r="G211" t="s">
        <v>47</v>
      </c>
      <c r="H211">
        <v>808</v>
      </c>
      <c r="I211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0"/>
        <v>0.67425531914893622</v>
      </c>
      <c r="G212" t="s">
        <v>14</v>
      </c>
      <c r="H212">
        <v>226</v>
      </c>
      <c r="I212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0"/>
        <v>0.9492337164750958</v>
      </c>
      <c r="G213" t="s">
        <v>14</v>
      </c>
      <c r="H213">
        <v>1625</v>
      </c>
      <c r="I213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0"/>
        <v>1.5185185185185186</v>
      </c>
      <c r="G214" t="s">
        <v>20</v>
      </c>
      <c r="H214">
        <v>168</v>
      </c>
      <c r="I214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0"/>
        <v>1.9516382252559727</v>
      </c>
      <c r="G215" t="s">
        <v>20</v>
      </c>
      <c r="H215">
        <v>4289</v>
      </c>
      <c r="I215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0"/>
        <v>10.231428571428571</v>
      </c>
      <c r="G216" t="s">
        <v>20</v>
      </c>
      <c r="H216">
        <v>165</v>
      </c>
      <c r="I21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0"/>
        <v>3.8418367346938778E-2</v>
      </c>
      <c r="G217" t="s">
        <v>14</v>
      </c>
      <c r="H217">
        <v>143</v>
      </c>
      <c r="I217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0"/>
        <v>1.5507066557107643</v>
      </c>
      <c r="G218" t="s">
        <v>20</v>
      </c>
      <c r="H218">
        <v>1815</v>
      </c>
      <c r="I218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0"/>
        <v>0.44753477588871715</v>
      </c>
      <c r="G219" t="s">
        <v>14</v>
      </c>
      <c r="H219">
        <v>934</v>
      </c>
      <c r="I219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0"/>
        <v>2.1594736842105262</v>
      </c>
      <c r="G220" t="s">
        <v>20</v>
      </c>
      <c r="H220">
        <v>397</v>
      </c>
      <c r="I220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0"/>
        <v>3.3212709832134291</v>
      </c>
      <c r="G221" t="s">
        <v>20</v>
      </c>
      <c r="H221">
        <v>1539</v>
      </c>
      <c r="I221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0"/>
        <v>8.4430379746835441E-2</v>
      </c>
      <c r="G222" t="s">
        <v>14</v>
      </c>
      <c r="H222">
        <v>17</v>
      </c>
      <c r="I222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0"/>
        <v>0.9862551440329218</v>
      </c>
      <c r="G223" t="s">
        <v>14</v>
      </c>
      <c r="H223">
        <v>2179</v>
      </c>
      <c r="I223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0"/>
        <v>1.3797916666666667</v>
      </c>
      <c r="G224" t="s">
        <v>20</v>
      </c>
      <c r="H224">
        <v>138</v>
      </c>
      <c r="I224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0"/>
        <v>0.93810996563573879</v>
      </c>
      <c r="G225" t="s">
        <v>14</v>
      </c>
      <c r="H225">
        <v>931</v>
      </c>
      <c r="I225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0"/>
        <v>4.0363930885529156</v>
      </c>
      <c r="G226" t="s">
        <v>20</v>
      </c>
      <c r="H226">
        <v>3594</v>
      </c>
      <c r="I22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0"/>
        <v>2.6017404129793511</v>
      </c>
      <c r="G227" t="s">
        <v>20</v>
      </c>
      <c r="H227">
        <v>5880</v>
      </c>
      <c r="I227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0"/>
        <v>3.6663333333333332</v>
      </c>
      <c r="G228" t="s">
        <v>20</v>
      </c>
      <c r="H228">
        <v>112</v>
      </c>
      <c r="I228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0"/>
        <v>1.687208538587849</v>
      </c>
      <c r="G229" t="s">
        <v>20</v>
      </c>
      <c r="H229">
        <v>943</v>
      </c>
      <c r="I229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0"/>
        <v>1.1990717911530093</v>
      </c>
      <c r="G230" t="s">
        <v>20</v>
      </c>
      <c r="H230">
        <v>2468</v>
      </c>
      <c r="I230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0"/>
        <v>1.936892523364486</v>
      </c>
      <c r="G231" t="s">
        <v>20</v>
      </c>
      <c r="H231">
        <v>2551</v>
      </c>
      <c r="I231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0"/>
        <v>4.2016666666666671</v>
      </c>
      <c r="G232" t="s">
        <v>20</v>
      </c>
      <c r="H232">
        <v>101</v>
      </c>
      <c r="I232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0"/>
        <v>0.76708333333333334</v>
      </c>
      <c r="G233" t="s">
        <v>74</v>
      </c>
      <c r="H233">
        <v>67</v>
      </c>
      <c r="I233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0"/>
        <v>1.7126470588235294</v>
      </c>
      <c r="G234" t="s">
        <v>20</v>
      </c>
      <c r="H234">
        <v>92</v>
      </c>
      <c r="I234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0"/>
        <v>1.5789473684210527</v>
      </c>
      <c r="G235" t="s">
        <v>20</v>
      </c>
      <c r="H235">
        <v>62</v>
      </c>
      <c r="I235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0"/>
        <v>1.0908</v>
      </c>
      <c r="G236" t="s">
        <v>20</v>
      </c>
      <c r="H236">
        <v>149</v>
      </c>
      <c r="I23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0"/>
        <v>0.41732558139534881</v>
      </c>
      <c r="G237" t="s">
        <v>14</v>
      </c>
      <c r="H237">
        <v>92</v>
      </c>
      <c r="I237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0"/>
        <v>0.10944303797468355</v>
      </c>
      <c r="G238" t="s">
        <v>14</v>
      </c>
      <c r="H238">
        <v>57</v>
      </c>
      <c r="I238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0"/>
        <v>1.593763440860215</v>
      </c>
      <c r="G239" t="s">
        <v>20</v>
      </c>
      <c r="H239">
        <v>329</v>
      </c>
      <c r="I239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0"/>
        <v>4.2241666666666671</v>
      </c>
      <c r="G240" t="s">
        <v>20</v>
      </c>
      <c r="H240">
        <v>97</v>
      </c>
      <c r="I240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0"/>
        <v>0.97718749999999999</v>
      </c>
      <c r="G241" t="s">
        <v>14</v>
      </c>
      <c r="H241">
        <v>41</v>
      </c>
      <c r="I241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0"/>
        <v>4.1878911564625847</v>
      </c>
      <c r="G242" t="s">
        <v>20</v>
      </c>
      <c r="H242">
        <v>1784</v>
      </c>
      <c r="I242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0"/>
        <v>1.0191632047477746</v>
      </c>
      <c r="G243" t="s">
        <v>20</v>
      </c>
      <c r="H243">
        <v>1684</v>
      </c>
      <c r="I243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0"/>
        <v>1.2772619047619047</v>
      </c>
      <c r="G244" t="s">
        <v>20</v>
      </c>
      <c r="H244">
        <v>250</v>
      </c>
      <c r="I244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0"/>
        <v>4.4521739130434783</v>
      </c>
      <c r="G245" t="s">
        <v>20</v>
      </c>
      <c r="H245">
        <v>238</v>
      </c>
      <c r="I245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0"/>
        <v>5.6971428571428575</v>
      </c>
      <c r="G246" t="s">
        <v>20</v>
      </c>
      <c r="H246">
        <v>53</v>
      </c>
      <c r="I24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0"/>
        <v>5.0934482758620687</v>
      </c>
      <c r="G247" t="s">
        <v>20</v>
      </c>
      <c r="H247">
        <v>214</v>
      </c>
      <c r="I247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0"/>
        <v>3.2553333333333332</v>
      </c>
      <c r="G248" t="s">
        <v>20</v>
      </c>
      <c r="H248">
        <v>222</v>
      </c>
      <c r="I248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0"/>
        <v>9.3261616161616168</v>
      </c>
      <c r="G249" t="s">
        <v>20</v>
      </c>
      <c r="H249">
        <v>1884</v>
      </c>
      <c r="I249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0"/>
        <v>2.1133870967741935</v>
      </c>
      <c r="G250" t="s">
        <v>20</v>
      </c>
      <c r="H250">
        <v>218</v>
      </c>
      <c r="I250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0"/>
        <v>2.7332520325203253</v>
      </c>
      <c r="G251" t="s">
        <v>20</v>
      </c>
      <c r="H251">
        <v>6465</v>
      </c>
      <c r="I251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0"/>
        <v>0.03</v>
      </c>
      <c r="G252" t="s">
        <v>14</v>
      </c>
      <c r="H252">
        <v>1</v>
      </c>
      <c r="I252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0"/>
        <v>0.54084507042253516</v>
      </c>
      <c r="G253" t="s">
        <v>14</v>
      </c>
      <c r="H253">
        <v>101</v>
      </c>
      <c r="I253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0"/>
        <v>6.2629999999999999</v>
      </c>
      <c r="G254" t="s">
        <v>20</v>
      </c>
      <c r="H254">
        <v>59</v>
      </c>
      <c r="I254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0"/>
        <v>0.8902139917695473</v>
      </c>
      <c r="G255" t="s">
        <v>14</v>
      </c>
      <c r="H255">
        <v>1335</v>
      </c>
      <c r="I255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0"/>
        <v>1.8489130434782608</v>
      </c>
      <c r="G256" t="s">
        <v>20</v>
      </c>
      <c r="H256">
        <v>88</v>
      </c>
      <c r="I25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0"/>
        <v>1.2016770186335404</v>
      </c>
      <c r="G257" t="s">
        <v>20</v>
      </c>
      <c r="H257">
        <v>1697</v>
      </c>
      <c r="I257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0"/>
        <v>0.23390243902439026</v>
      </c>
      <c r="G258" t="s">
        <v>14</v>
      </c>
      <c r="H258">
        <v>15</v>
      </c>
      <c r="I258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3">E259/D259</f>
        <v>1.46</v>
      </c>
      <c r="G259" t="s">
        <v>20</v>
      </c>
      <c r="H259">
        <v>92</v>
      </c>
      <c r="I259">
        <f t="shared" ref="I259:I322" si="14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5">(((L259/60)/60)/24)+DATE(1970,1,1)</f>
        <v>41338.25</v>
      </c>
      <c r="O259" s="8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3"/>
        <v>2.6848000000000001</v>
      </c>
      <c r="G260" t="s">
        <v>20</v>
      </c>
      <c r="H260">
        <v>186</v>
      </c>
      <c r="I260">
        <f t="shared" si="1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5"/>
        <v>42712.25</v>
      </c>
      <c r="O260" s="8">
        <f t="shared" si="15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3"/>
        <v>5.9749999999999996</v>
      </c>
      <c r="G261" t="s">
        <v>20</v>
      </c>
      <c r="H261">
        <v>138</v>
      </c>
      <c r="I261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5"/>
        <v>41251.25</v>
      </c>
      <c r="O261" s="8">
        <f t="shared" si="15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3"/>
        <v>1.5769841269841269</v>
      </c>
      <c r="G262" t="s">
        <v>20</v>
      </c>
      <c r="H262">
        <v>261</v>
      </c>
      <c r="I262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5"/>
        <v>41180.208333333336</v>
      </c>
      <c r="O262" s="8">
        <f t="shared" si="15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3"/>
        <v>0.31201660735468567</v>
      </c>
      <c r="G263" t="s">
        <v>14</v>
      </c>
      <c r="H263">
        <v>454</v>
      </c>
      <c r="I263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5"/>
        <v>40415.208333333336</v>
      </c>
      <c r="O263" s="8">
        <f t="shared" si="15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3"/>
        <v>3.1341176470588237</v>
      </c>
      <c r="G264" t="s">
        <v>20</v>
      </c>
      <c r="H264">
        <v>107</v>
      </c>
      <c r="I264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5"/>
        <v>40638.208333333336</v>
      </c>
      <c r="O264" s="8">
        <f t="shared" si="15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3"/>
        <v>3.7089655172413791</v>
      </c>
      <c r="G265" t="s">
        <v>20</v>
      </c>
      <c r="H265">
        <v>199</v>
      </c>
      <c r="I265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5"/>
        <v>40187.25</v>
      </c>
      <c r="O265" s="8">
        <f t="shared" si="15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3"/>
        <v>3.6266447368421053</v>
      </c>
      <c r="G266" t="s">
        <v>20</v>
      </c>
      <c r="H266">
        <v>5512</v>
      </c>
      <c r="I26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5"/>
        <v>41317.25</v>
      </c>
      <c r="O266" s="8">
        <f t="shared" si="15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3"/>
        <v>1.2308163265306122</v>
      </c>
      <c r="G267" t="s">
        <v>20</v>
      </c>
      <c r="H267">
        <v>86</v>
      </c>
      <c r="I267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5"/>
        <v>42372.25</v>
      </c>
      <c r="O267" s="8">
        <f t="shared" si="15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3"/>
        <v>0.76766756032171579</v>
      </c>
      <c r="G268" t="s">
        <v>14</v>
      </c>
      <c r="H268">
        <v>3182</v>
      </c>
      <c r="I268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5"/>
        <v>41950.25</v>
      </c>
      <c r="O268" s="8">
        <f t="shared" si="15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3"/>
        <v>2.3362012987012988</v>
      </c>
      <c r="G269" t="s">
        <v>20</v>
      </c>
      <c r="H269">
        <v>2768</v>
      </c>
      <c r="I269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5"/>
        <v>41206.208333333336</v>
      </c>
      <c r="O269" s="8">
        <f t="shared" si="15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3"/>
        <v>1.8053333333333332</v>
      </c>
      <c r="G270" t="s">
        <v>20</v>
      </c>
      <c r="H270">
        <v>48</v>
      </c>
      <c r="I270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5"/>
        <v>41186.208333333336</v>
      </c>
      <c r="O270" s="8">
        <f t="shared" si="15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3"/>
        <v>2.5262857142857142</v>
      </c>
      <c r="G271" t="s">
        <v>20</v>
      </c>
      <c r="H271">
        <v>87</v>
      </c>
      <c r="I271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5"/>
        <v>43496.25</v>
      </c>
      <c r="O271" s="8">
        <f t="shared" si="15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3"/>
        <v>0.27176538240368026</v>
      </c>
      <c r="G272" t="s">
        <v>74</v>
      </c>
      <c r="H272">
        <v>1890</v>
      </c>
      <c r="I272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5"/>
        <v>40514.25</v>
      </c>
      <c r="O272" s="8">
        <f t="shared" si="15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3"/>
        <v>1.2706571242680547E-2</v>
      </c>
      <c r="G273" t="s">
        <v>47</v>
      </c>
      <c r="H273">
        <v>61</v>
      </c>
      <c r="I273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5"/>
        <v>42345.25</v>
      </c>
      <c r="O273" s="8">
        <f t="shared" si="15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3"/>
        <v>3.0400978473581213</v>
      </c>
      <c r="G274" t="s">
        <v>20</v>
      </c>
      <c r="H274">
        <v>1894</v>
      </c>
      <c r="I274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5"/>
        <v>43656.208333333328</v>
      </c>
      <c r="O274" s="8">
        <f t="shared" si="15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3"/>
        <v>1.3723076923076922</v>
      </c>
      <c r="G275" t="s">
        <v>20</v>
      </c>
      <c r="H275">
        <v>282</v>
      </c>
      <c r="I275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5"/>
        <v>42995.208333333328</v>
      </c>
      <c r="O275" s="8">
        <f t="shared" si="15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3"/>
        <v>0.32208333333333333</v>
      </c>
      <c r="G276" t="s">
        <v>14</v>
      </c>
      <c r="H276">
        <v>15</v>
      </c>
      <c r="I27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5"/>
        <v>43045.25</v>
      </c>
      <c r="O276" s="8">
        <f t="shared" si="15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3"/>
        <v>2.4151282051282053</v>
      </c>
      <c r="G277" t="s">
        <v>20</v>
      </c>
      <c r="H277">
        <v>116</v>
      </c>
      <c r="I277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5"/>
        <v>43561.208333333328</v>
      </c>
      <c r="O277" s="8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3"/>
        <v>0.96799999999999997</v>
      </c>
      <c r="G278" t="s">
        <v>14</v>
      </c>
      <c r="H278">
        <v>133</v>
      </c>
      <c r="I278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5"/>
        <v>41018.208333333336</v>
      </c>
      <c r="O278" s="8">
        <f t="shared" si="15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3"/>
        <v>10.664285714285715</v>
      </c>
      <c r="G279" t="s">
        <v>20</v>
      </c>
      <c r="H279">
        <v>83</v>
      </c>
      <c r="I279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5"/>
        <v>40378.208333333336</v>
      </c>
      <c r="O279" s="8">
        <f t="shared" si="15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3"/>
        <v>3.2588888888888889</v>
      </c>
      <c r="G280" t="s">
        <v>20</v>
      </c>
      <c r="H280">
        <v>91</v>
      </c>
      <c r="I280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5"/>
        <v>41239.25</v>
      </c>
      <c r="O280" s="8">
        <f t="shared" si="15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3"/>
        <v>1.7070000000000001</v>
      </c>
      <c r="G281" t="s">
        <v>20</v>
      </c>
      <c r="H281">
        <v>546</v>
      </c>
      <c r="I281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5"/>
        <v>43346.208333333328</v>
      </c>
      <c r="O281" s="8">
        <f t="shared" si="15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3"/>
        <v>5.8144</v>
      </c>
      <c r="G282" t="s">
        <v>20</v>
      </c>
      <c r="H282">
        <v>393</v>
      </c>
      <c r="I282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5"/>
        <v>43060.25</v>
      </c>
      <c r="O282" s="8">
        <f t="shared" si="15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3"/>
        <v>0.91520972644376897</v>
      </c>
      <c r="G283" t="s">
        <v>14</v>
      </c>
      <c r="H283">
        <v>2062</v>
      </c>
      <c r="I283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5"/>
        <v>40979.25</v>
      </c>
      <c r="O283" s="8">
        <f t="shared" si="15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3"/>
        <v>1.0804761904761904</v>
      </c>
      <c r="G284" t="s">
        <v>20</v>
      </c>
      <c r="H284">
        <v>133</v>
      </c>
      <c r="I284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5"/>
        <v>42701.25</v>
      </c>
      <c r="O284" s="8">
        <f t="shared" si="15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3"/>
        <v>0.18728395061728395</v>
      </c>
      <c r="G285" t="s">
        <v>14</v>
      </c>
      <c r="H285">
        <v>29</v>
      </c>
      <c r="I285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5"/>
        <v>42520.208333333328</v>
      </c>
      <c r="O285" s="8">
        <f t="shared" si="15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3"/>
        <v>0.83193877551020412</v>
      </c>
      <c r="G286" t="s">
        <v>14</v>
      </c>
      <c r="H286">
        <v>132</v>
      </c>
      <c r="I28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5"/>
        <v>41030.208333333336</v>
      </c>
      <c r="O286" s="8">
        <f t="shared" si="15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3"/>
        <v>7.0633333333333335</v>
      </c>
      <c r="G287" t="s">
        <v>20</v>
      </c>
      <c r="H287">
        <v>254</v>
      </c>
      <c r="I287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5"/>
        <v>42623.208333333328</v>
      </c>
      <c r="O287" s="8">
        <f t="shared" si="15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3"/>
        <v>0.17446030330062445</v>
      </c>
      <c r="G288" t="s">
        <v>74</v>
      </c>
      <c r="H288">
        <v>184</v>
      </c>
      <c r="I288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5"/>
        <v>42697.25</v>
      </c>
      <c r="O288" s="8">
        <f t="shared" si="15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3"/>
        <v>2.0973015873015872</v>
      </c>
      <c r="G289" t="s">
        <v>20</v>
      </c>
      <c r="H289">
        <v>176</v>
      </c>
      <c r="I289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5"/>
        <v>42122.208333333328</v>
      </c>
      <c r="O289" s="8">
        <f t="shared" si="15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3"/>
        <v>0.97785714285714287</v>
      </c>
      <c r="G290" t="s">
        <v>14</v>
      </c>
      <c r="H290">
        <v>137</v>
      </c>
      <c r="I290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5"/>
        <v>40982.208333333336</v>
      </c>
      <c r="O290" s="8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3"/>
        <v>16.842500000000001</v>
      </c>
      <c r="G291" t="s">
        <v>20</v>
      </c>
      <c r="H291">
        <v>337</v>
      </c>
      <c r="I291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5"/>
        <v>42219.208333333328</v>
      </c>
      <c r="O291" s="8">
        <f t="shared" si="15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3"/>
        <v>0.54402135231316728</v>
      </c>
      <c r="G292" t="s">
        <v>14</v>
      </c>
      <c r="H292">
        <v>908</v>
      </c>
      <c r="I292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5"/>
        <v>41404.208333333336</v>
      </c>
      <c r="O292" s="8">
        <f t="shared" si="15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3"/>
        <v>4.5661111111111108</v>
      </c>
      <c r="G293" t="s">
        <v>20</v>
      </c>
      <c r="H293">
        <v>107</v>
      </c>
      <c r="I293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5"/>
        <v>40831.208333333336</v>
      </c>
      <c r="O293" s="8">
        <f t="shared" si="15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3"/>
        <v>9.8219178082191785E-2</v>
      </c>
      <c r="G294" t="s">
        <v>14</v>
      </c>
      <c r="H294">
        <v>10</v>
      </c>
      <c r="I294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5"/>
        <v>40984.208333333336</v>
      </c>
      <c r="O294" s="8">
        <f t="shared" si="15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3"/>
        <v>0.16384615384615384</v>
      </c>
      <c r="G295" t="s">
        <v>74</v>
      </c>
      <c r="H295">
        <v>32</v>
      </c>
      <c r="I295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5"/>
        <v>40456.208333333336</v>
      </c>
      <c r="O295" s="8">
        <f t="shared" si="15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3"/>
        <v>13.396666666666667</v>
      </c>
      <c r="G296" t="s">
        <v>20</v>
      </c>
      <c r="H296">
        <v>183</v>
      </c>
      <c r="I29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5"/>
        <v>43399.208333333328</v>
      </c>
      <c r="O296" s="8">
        <f t="shared" si="15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3"/>
        <v>0.35650077760497667</v>
      </c>
      <c r="G297" t="s">
        <v>14</v>
      </c>
      <c r="H297">
        <v>1910</v>
      </c>
      <c r="I297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5"/>
        <v>41562.208333333336</v>
      </c>
      <c r="O297" s="8">
        <f t="shared" si="15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3"/>
        <v>0.54950819672131146</v>
      </c>
      <c r="G298" t="s">
        <v>14</v>
      </c>
      <c r="H298">
        <v>38</v>
      </c>
      <c r="I298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5"/>
        <v>43493.25</v>
      </c>
      <c r="O298" s="8">
        <f t="shared" si="15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3"/>
        <v>0.94236111111111109</v>
      </c>
      <c r="G299" t="s">
        <v>14</v>
      </c>
      <c r="H299">
        <v>104</v>
      </c>
      <c r="I299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5"/>
        <v>41653.25</v>
      </c>
      <c r="O299" s="8">
        <f t="shared" si="15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3"/>
        <v>1.4391428571428571</v>
      </c>
      <c r="G300" t="s">
        <v>20</v>
      </c>
      <c r="H300">
        <v>72</v>
      </c>
      <c r="I300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5"/>
        <v>42426.25</v>
      </c>
      <c r="O300" s="8">
        <f t="shared" si="15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3"/>
        <v>0.51421052631578945</v>
      </c>
      <c r="G301" t="s">
        <v>14</v>
      </c>
      <c r="H301">
        <v>49</v>
      </c>
      <c r="I301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5"/>
        <v>42432.25</v>
      </c>
      <c r="O301" s="8">
        <f t="shared" si="15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3"/>
        <v>0.05</v>
      </c>
      <c r="G302" t="s">
        <v>14</v>
      </c>
      <c r="H302">
        <v>1</v>
      </c>
      <c r="I302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5"/>
        <v>42977.208333333328</v>
      </c>
      <c r="O302" s="8">
        <f t="shared" si="15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3"/>
        <v>13.446666666666667</v>
      </c>
      <c r="G303" t="s">
        <v>20</v>
      </c>
      <c r="H303">
        <v>295</v>
      </c>
      <c r="I303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5"/>
        <v>42061.25</v>
      </c>
      <c r="O303" s="8">
        <f t="shared" si="15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3"/>
        <v>0.31844940867279897</v>
      </c>
      <c r="G304" t="s">
        <v>14</v>
      </c>
      <c r="H304">
        <v>245</v>
      </c>
      <c r="I304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5"/>
        <v>43345.208333333328</v>
      </c>
      <c r="O304" s="8">
        <f t="shared" si="15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3"/>
        <v>0.82617647058823529</v>
      </c>
      <c r="G305" t="s">
        <v>14</v>
      </c>
      <c r="H305">
        <v>32</v>
      </c>
      <c r="I305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5"/>
        <v>42376.25</v>
      </c>
      <c r="O305" s="8">
        <f t="shared" si="15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3"/>
        <v>5.4614285714285717</v>
      </c>
      <c r="G306" t="s">
        <v>20</v>
      </c>
      <c r="H306">
        <v>142</v>
      </c>
      <c r="I30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5"/>
        <v>42589.208333333328</v>
      </c>
      <c r="O306" s="8">
        <f t="shared" si="15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3"/>
        <v>2.8621428571428571</v>
      </c>
      <c r="G307" t="s">
        <v>20</v>
      </c>
      <c r="H307">
        <v>85</v>
      </c>
      <c r="I307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5"/>
        <v>42448.208333333328</v>
      </c>
      <c r="O307" s="8">
        <f t="shared" si="15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3"/>
        <v>7.9076923076923072E-2</v>
      </c>
      <c r="G308" t="s">
        <v>14</v>
      </c>
      <c r="H308">
        <v>7</v>
      </c>
      <c r="I308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5"/>
        <v>42930.208333333328</v>
      </c>
      <c r="O308" s="8">
        <f t="shared" si="15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3"/>
        <v>1.3213677811550153</v>
      </c>
      <c r="G309" t="s">
        <v>20</v>
      </c>
      <c r="H309">
        <v>659</v>
      </c>
      <c r="I309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5"/>
        <v>41066.208333333336</v>
      </c>
      <c r="O309" s="8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3"/>
        <v>0.74077834179357027</v>
      </c>
      <c r="G310" t="s">
        <v>14</v>
      </c>
      <c r="H310">
        <v>803</v>
      </c>
      <c r="I310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5"/>
        <v>40651.208333333336</v>
      </c>
      <c r="O310" s="8">
        <f t="shared" si="15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3"/>
        <v>0.75292682926829269</v>
      </c>
      <c r="G311" t="s">
        <v>74</v>
      </c>
      <c r="H311">
        <v>75</v>
      </c>
      <c r="I311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5"/>
        <v>40807.208333333336</v>
      </c>
      <c r="O311" s="8">
        <f t="shared" si="15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3"/>
        <v>0.20333333333333334</v>
      </c>
      <c r="G312" t="s">
        <v>14</v>
      </c>
      <c r="H312">
        <v>16</v>
      </c>
      <c r="I312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5"/>
        <v>40277.208333333336</v>
      </c>
      <c r="O312" s="8">
        <f t="shared" si="15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3"/>
        <v>2.0336507936507937</v>
      </c>
      <c r="G313" t="s">
        <v>20</v>
      </c>
      <c r="H313">
        <v>121</v>
      </c>
      <c r="I313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5"/>
        <v>40590.25</v>
      </c>
      <c r="O313" s="8">
        <f t="shared" si="15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3"/>
        <v>3.1022842639593908</v>
      </c>
      <c r="G314" t="s">
        <v>20</v>
      </c>
      <c r="H314">
        <v>3742</v>
      </c>
      <c r="I314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5"/>
        <v>41572.208333333336</v>
      </c>
      <c r="O314" s="8">
        <f t="shared" si="15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3"/>
        <v>3.9531818181818181</v>
      </c>
      <c r="G315" t="s">
        <v>20</v>
      </c>
      <c r="H315">
        <v>223</v>
      </c>
      <c r="I315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5"/>
        <v>40966.25</v>
      </c>
      <c r="O315" s="8">
        <f t="shared" si="15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3"/>
        <v>2.9471428571428571</v>
      </c>
      <c r="G316" t="s">
        <v>20</v>
      </c>
      <c r="H316">
        <v>133</v>
      </c>
      <c r="I31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5"/>
        <v>43536.208333333328</v>
      </c>
      <c r="O316" s="8">
        <f t="shared" si="15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3"/>
        <v>0.33894736842105261</v>
      </c>
      <c r="G317" t="s">
        <v>14</v>
      </c>
      <c r="H317">
        <v>31</v>
      </c>
      <c r="I317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5"/>
        <v>41783.208333333336</v>
      </c>
      <c r="O317" s="8">
        <f t="shared" si="15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3"/>
        <v>0.66677083333333331</v>
      </c>
      <c r="G318" t="s">
        <v>14</v>
      </c>
      <c r="H318">
        <v>108</v>
      </c>
      <c r="I318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5"/>
        <v>43788.25</v>
      </c>
      <c r="O318" s="8">
        <f t="shared" si="15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3"/>
        <v>0.19227272727272726</v>
      </c>
      <c r="G319" t="s">
        <v>14</v>
      </c>
      <c r="H319">
        <v>30</v>
      </c>
      <c r="I319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5"/>
        <v>42869.208333333328</v>
      </c>
      <c r="O319" s="8">
        <f t="shared" si="15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3"/>
        <v>0.15842105263157893</v>
      </c>
      <c r="G320" t="s">
        <v>14</v>
      </c>
      <c r="H320">
        <v>17</v>
      </c>
      <c r="I320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5"/>
        <v>41684.25</v>
      </c>
      <c r="O320" s="8">
        <f t="shared" si="15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3"/>
        <v>0.38702380952380955</v>
      </c>
      <c r="G321" t="s">
        <v>74</v>
      </c>
      <c r="H321">
        <v>64</v>
      </c>
      <c r="I321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5"/>
        <v>40402.208333333336</v>
      </c>
      <c r="O321" s="8">
        <f t="shared" si="15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3"/>
        <v>9.5876777251184833E-2</v>
      </c>
      <c r="G322" t="s">
        <v>14</v>
      </c>
      <c r="H322">
        <v>80</v>
      </c>
      <c r="I322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5"/>
        <v>40673.208333333336</v>
      </c>
      <c r="O322" s="8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16">E323/D323</f>
        <v>0.94144366197183094</v>
      </c>
      <c r="G323" t="s">
        <v>14</v>
      </c>
      <c r="H323">
        <v>2468</v>
      </c>
      <c r="I323">
        <f t="shared" ref="I323:I386" si="17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8">(((L323/60)/60)/24)+DATE(1970,1,1)</f>
        <v>40634.208333333336</v>
      </c>
      <c r="O323" s="8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16"/>
        <v>1.6656234096692113</v>
      </c>
      <c r="G324" t="s">
        <v>20</v>
      </c>
      <c r="H324">
        <v>5168</v>
      </c>
      <c r="I324">
        <f t="shared" si="1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8"/>
        <v>40507.25</v>
      </c>
      <c r="O324" s="8">
        <f t="shared" si="1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16"/>
        <v>0.24134831460674158</v>
      </c>
      <c r="G325" t="s">
        <v>14</v>
      </c>
      <c r="H325">
        <v>26</v>
      </c>
      <c r="I325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8"/>
        <v>41725.208333333336</v>
      </c>
      <c r="O325" s="8">
        <f t="shared" si="1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16"/>
        <v>1.6405633802816901</v>
      </c>
      <c r="G326" t="s">
        <v>20</v>
      </c>
      <c r="H326">
        <v>307</v>
      </c>
      <c r="I32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8"/>
        <v>42176.208333333328</v>
      </c>
      <c r="O326" s="8">
        <f t="shared" si="1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16"/>
        <v>0.90723076923076929</v>
      </c>
      <c r="G327" t="s">
        <v>14</v>
      </c>
      <c r="H327">
        <v>73</v>
      </c>
      <c r="I327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8"/>
        <v>43267.208333333328</v>
      </c>
      <c r="O327" s="8">
        <f t="shared" si="1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16"/>
        <v>0.46194444444444444</v>
      </c>
      <c r="G328" t="s">
        <v>14</v>
      </c>
      <c r="H328">
        <v>128</v>
      </c>
      <c r="I328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8"/>
        <v>42364.25</v>
      </c>
      <c r="O328" s="8">
        <f t="shared" si="1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16"/>
        <v>0.38538461538461538</v>
      </c>
      <c r="G329" t="s">
        <v>14</v>
      </c>
      <c r="H329">
        <v>33</v>
      </c>
      <c r="I329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8"/>
        <v>43705.208333333328</v>
      </c>
      <c r="O329" s="8">
        <f t="shared" si="1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16"/>
        <v>1.3356231003039514</v>
      </c>
      <c r="G330" t="s">
        <v>20</v>
      </c>
      <c r="H330">
        <v>2441</v>
      </c>
      <c r="I330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8"/>
        <v>43434.25</v>
      </c>
      <c r="O330" s="8">
        <f t="shared" si="1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16"/>
        <v>0.22896588486140726</v>
      </c>
      <c r="G331" t="s">
        <v>47</v>
      </c>
      <c r="H331">
        <v>211</v>
      </c>
      <c r="I331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8"/>
        <v>42716.25</v>
      </c>
      <c r="O331" s="8">
        <f t="shared" si="1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16"/>
        <v>1.8495548961424333</v>
      </c>
      <c r="G332" t="s">
        <v>20</v>
      </c>
      <c r="H332">
        <v>1385</v>
      </c>
      <c r="I332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8"/>
        <v>43077.25</v>
      </c>
      <c r="O332" s="8">
        <f t="shared" si="1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16"/>
        <v>4.4372727272727275</v>
      </c>
      <c r="G333" t="s">
        <v>20</v>
      </c>
      <c r="H333">
        <v>190</v>
      </c>
      <c r="I333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8"/>
        <v>40896.25</v>
      </c>
      <c r="O333" s="8">
        <f t="shared" si="1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16"/>
        <v>1.999806763285024</v>
      </c>
      <c r="G334" t="s">
        <v>20</v>
      </c>
      <c r="H334">
        <v>470</v>
      </c>
      <c r="I334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8"/>
        <v>41361.208333333336</v>
      </c>
      <c r="O334" s="8">
        <f t="shared" si="1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16"/>
        <v>1.2395833333333333</v>
      </c>
      <c r="G335" t="s">
        <v>20</v>
      </c>
      <c r="H335">
        <v>253</v>
      </c>
      <c r="I335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8"/>
        <v>43424.25</v>
      </c>
      <c r="O335" s="8">
        <f t="shared" si="1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16"/>
        <v>1.8661329305135952</v>
      </c>
      <c r="G336" t="s">
        <v>20</v>
      </c>
      <c r="H336">
        <v>1113</v>
      </c>
      <c r="I33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8"/>
        <v>43110.25</v>
      </c>
      <c r="O336" s="8">
        <f t="shared" si="1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16"/>
        <v>1.1428538550057536</v>
      </c>
      <c r="G337" t="s">
        <v>20</v>
      </c>
      <c r="H337">
        <v>2283</v>
      </c>
      <c r="I337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8"/>
        <v>43784.25</v>
      </c>
      <c r="O337" s="8">
        <f t="shared" si="1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16"/>
        <v>0.97032531824611035</v>
      </c>
      <c r="G338" t="s">
        <v>14</v>
      </c>
      <c r="H338">
        <v>1072</v>
      </c>
      <c r="I338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8"/>
        <v>40527.25</v>
      </c>
      <c r="O338" s="8">
        <f t="shared" si="1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16"/>
        <v>1.2281904761904763</v>
      </c>
      <c r="G339" t="s">
        <v>20</v>
      </c>
      <c r="H339">
        <v>1095</v>
      </c>
      <c r="I339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8"/>
        <v>43780.25</v>
      </c>
      <c r="O339" s="8">
        <f t="shared" si="1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16"/>
        <v>1.7914326647564469</v>
      </c>
      <c r="G340" t="s">
        <v>20</v>
      </c>
      <c r="H340">
        <v>1690</v>
      </c>
      <c r="I340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8"/>
        <v>40821.208333333336</v>
      </c>
      <c r="O340" s="8">
        <f t="shared" si="1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16"/>
        <v>0.79951577402787966</v>
      </c>
      <c r="G341" t="s">
        <v>74</v>
      </c>
      <c r="H341">
        <v>1297</v>
      </c>
      <c r="I341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8"/>
        <v>42949.208333333328</v>
      </c>
      <c r="O341" s="8">
        <f t="shared" si="1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16"/>
        <v>0.94242587601078165</v>
      </c>
      <c r="G342" t="s">
        <v>14</v>
      </c>
      <c r="H342">
        <v>393</v>
      </c>
      <c r="I342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8"/>
        <v>40889.25</v>
      </c>
      <c r="O342" s="8">
        <f t="shared" si="1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16"/>
        <v>0.84669291338582675</v>
      </c>
      <c r="G343" t="s">
        <v>14</v>
      </c>
      <c r="H343">
        <v>1257</v>
      </c>
      <c r="I343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8"/>
        <v>42244.208333333328</v>
      </c>
      <c r="O343" s="8">
        <f t="shared" si="1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16"/>
        <v>0.66521920668058454</v>
      </c>
      <c r="G344" t="s">
        <v>14</v>
      </c>
      <c r="H344">
        <v>328</v>
      </c>
      <c r="I344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8"/>
        <v>41475.208333333336</v>
      </c>
      <c r="O344" s="8">
        <f t="shared" si="1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16"/>
        <v>0.53922222222222227</v>
      </c>
      <c r="G345" t="s">
        <v>14</v>
      </c>
      <c r="H345">
        <v>147</v>
      </c>
      <c r="I345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8"/>
        <v>41597.25</v>
      </c>
      <c r="O345" s="8">
        <f t="shared" si="1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16"/>
        <v>0.41983299595141699</v>
      </c>
      <c r="G346" t="s">
        <v>14</v>
      </c>
      <c r="H346">
        <v>830</v>
      </c>
      <c r="I34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8"/>
        <v>43122.25</v>
      </c>
      <c r="O346" s="8">
        <f t="shared" si="1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16"/>
        <v>0.14694796954314721</v>
      </c>
      <c r="G347" t="s">
        <v>14</v>
      </c>
      <c r="H347">
        <v>331</v>
      </c>
      <c r="I347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8"/>
        <v>42194.208333333328</v>
      </c>
      <c r="O347" s="8">
        <f t="shared" si="1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16"/>
        <v>0.34475</v>
      </c>
      <c r="G348" t="s">
        <v>14</v>
      </c>
      <c r="H348">
        <v>25</v>
      </c>
      <c r="I348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8"/>
        <v>42971.208333333328</v>
      </c>
      <c r="O348" s="8">
        <f t="shared" si="1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16"/>
        <v>14.007777777777777</v>
      </c>
      <c r="G349" t="s">
        <v>20</v>
      </c>
      <c r="H349">
        <v>191</v>
      </c>
      <c r="I349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8"/>
        <v>42046.25</v>
      </c>
      <c r="O349" s="8">
        <f t="shared" si="1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16"/>
        <v>0.71770351758793971</v>
      </c>
      <c r="G350" t="s">
        <v>14</v>
      </c>
      <c r="H350">
        <v>3483</v>
      </c>
      <c r="I350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8"/>
        <v>42782.25</v>
      </c>
      <c r="O350" s="8">
        <f t="shared" si="1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16"/>
        <v>0.53074115044247783</v>
      </c>
      <c r="G351" t="s">
        <v>14</v>
      </c>
      <c r="H351">
        <v>923</v>
      </c>
      <c r="I351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8"/>
        <v>42930.208333333328</v>
      </c>
      <c r="O351" s="8">
        <f t="shared" si="1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16"/>
        <v>0.05</v>
      </c>
      <c r="G352" t="s">
        <v>14</v>
      </c>
      <c r="H352">
        <v>1</v>
      </c>
      <c r="I352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8"/>
        <v>42144.208333333328</v>
      </c>
      <c r="O352" s="8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16"/>
        <v>1.2770715249662619</v>
      </c>
      <c r="G353" t="s">
        <v>20</v>
      </c>
      <c r="H353">
        <v>2013</v>
      </c>
      <c r="I353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8"/>
        <v>42240.208333333328</v>
      </c>
      <c r="O353" s="8">
        <f t="shared" si="1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16"/>
        <v>0.34892857142857142</v>
      </c>
      <c r="G354" t="s">
        <v>14</v>
      </c>
      <c r="H354">
        <v>33</v>
      </c>
      <c r="I354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8"/>
        <v>42315.25</v>
      </c>
      <c r="O354" s="8">
        <f t="shared" si="1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16"/>
        <v>4.105982142857143</v>
      </c>
      <c r="G355" t="s">
        <v>20</v>
      </c>
      <c r="H355">
        <v>1703</v>
      </c>
      <c r="I355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8"/>
        <v>43651.208333333328</v>
      </c>
      <c r="O355" s="8">
        <f t="shared" si="1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16"/>
        <v>1.2373770491803278</v>
      </c>
      <c r="G356" t="s">
        <v>20</v>
      </c>
      <c r="H356">
        <v>80</v>
      </c>
      <c r="I35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8"/>
        <v>41520.208333333336</v>
      </c>
      <c r="O356" s="8">
        <f t="shared" si="1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16"/>
        <v>0.58973684210526311</v>
      </c>
      <c r="G357" t="s">
        <v>47</v>
      </c>
      <c r="H357">
        <v>86</v>
      </c>
      <c r="I357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8"/>
        <v>42757.25</v>
      </c>
      <c r="O357" s="8">
        <f t="shared" si="1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16"/>
        <v>0.36892473118279567</v>
      </c>
      <c r="G358" t="s">
        <v>14</v>
      </c>
      <c r="H358">
        <v>40</v>
      </c>
      <c r="I358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8"/>
        <v>40922.25</v>
      </c>
      <c r="O358" s="8">
        <f t="shared" si="1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16"/>
        <v>1.8491304347826087</v>
      </c>
      <c r="G359" t="s">
        <v>20</v>
      </c>
      <c r="H359">
        <v>41</v>
      </c>
      <c r="I359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8"/>
        <v>42250.208333333328</v>
      </c>
      <c r="O359" s="8">
        <f t="shared" si="1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16"/>
        <v>0.11814432989690722</v>
      </c>
      <c r="G360" t="s">
        <v>14</v>
      </c>
      <c r="H360">
        <v>23</v>
      </c>
      <c r="I360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8"/>
        <v>43322.208333333328</v>
      </c>
      <c r="O360" s="8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16"/>
        <v>2.9870000000000001</v>
      </c>
      <c r="G361" t="s">
        <v>20</v>
      </c>
      <c r="H361">
        <v>187</v>
      </c>
      <c r="I361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8"/>
        <v>40782.208333333336</v>
      </c>
      <c r="O361" s="8">
        <f t="shared" si="1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16"/>
        <v>2.2635175879396985</v>
      </c>
      <c r="G362" t="s">
        <v>20</v>
      </c>
      <c r="H362">
        <v>2875</v>
      </c>
      <c r="I362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8"/>
        <v>40544.25</v>
      </c>
      <c r="O362" s="8">
        <f t="shared" si="1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16"/>
        <v>1.7356363636363636</v>
      </c>
      <c r="G363" t="s">
        <v>20</v>
      </c>
      <c r="H363">
        <v>88</v>
      </c>
      <c r="I363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8"/>
        <v>43015.208333333328</v>
      </c>
      <c r="O363" s="8">
        <f t="shared" si="1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16"/>
        <v>3.7175675675675675</v>
      </c>
      <c r="G364" t="s">
        <v>20</v>
      </c>
      <c r="H364">
        <v>191</v>
      </c>
      <c r="I364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8"/>
        <v>40570.25</v>
      </c>
      <c r="O364" s="8">
        <f t="shared" si="1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16"/>
        <v>1.601923076923077</v>
      </c>
      <c r="G365" t="s">
        <v>20</v>
      </c>
      <c r="H365">
        <v>139</v>
      </c>
      <c r="I365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8"/>
        <v>40904.25</v>
      </c>
      <c r="O365" s="8">
        <f t="shared" si="1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16"/>
        <v>16.163333333333334</v>
      </c>
      <c r="G366" t="s">
        <v>20</v>
      </c>
      <c r="H366">
        <v>186</v>
      </c>
      <c r="I36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8"/>
        <v>43164.25</v>
      </c>
      <c r="O366" s="8">
        <f t="shared" si="1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16"/>
        <v>7.3343749999999996</v>
      </c>
      <c r="G367" t="s">
        <v>20</v>
      </c>
      <c r="H367">
        <v>112</v>
      </c>
      <c r="I367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8"/>
        <v>42733.25</v>
      </c>
      <c r="O367" s="8">
        <f t="shared" si="1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16"/>
        <v>5.9211111111111112</v>
      </c>
      <c r="G368" t="s">
        <v>20</v>
      </c>
      <c r="H368">
        <v>101</v>
      </c>
      <c r="I368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8"/>
        <v>40546.25</v>
      </c>
      <c r="O368" s="8">
        <f t="shared" si="1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16"/>
        <v>0.18888888888888888</v>
      </c>
      <c r="G369" t="s">
        <v>14</v>
      </c>
      <c r="H369">
        <v>75</v>
      </c>
      <c r="I369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8"/>
        <v>41930.208333333336</v>
      </c>
      <c r="O369" s="8">
        <f t="shared" si="1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16"/>
        <v>2.7680769230769231</v>
      </c>
      <c r="G370" t="s">
        <v>20</v>
      </c>
      <c r="H370">
        <v>206</v>
      </c>
      <c r="I370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8"/>
        <v>40464.208333333336</v>
      </c>
      <c r="O370" s="8">
        <f t="shared" si="1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16"/>
        <v>2.730185185185185</v>
      </c>
      <c r="G371" t="s">
        <v>20</v>
      </c>
      <c r="H371">
        <v>154</v>
      </c>
      <c r="I371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8"/>
        <v>41308.25</v>
      </c>
      <c r="O371" s="8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16"/>
        <v>1.593633125556545</v>
      </c>
      <c r="G372" t="s">
        <v>20</v>
      </c>
      <c r="H372">
        <v>5966</v>
      </c>
      <c r="I372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8"/>
        <v>43570.208333333328</v>
      </c>
      <c r="O372" s="8">
        <f t="shared" si="1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16"/>
        <v>0.67869978858350954</v>
      </c>
      <c r="G373" t="s">
        <v>14</v>
      </c>
      <c r="H373">
        <v>2176</v>
      </c>
      <c r="I373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8"/>
        <v>42043.25</v>
      </c>
      <c r="O373" s="8">
        <f t="shared" si="1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16"/>
        <v>15.915555555555555</v>
      </c>
      <c r="G374" t="s">
        <v>20</v>
      </c>
      <c r="H374">
        <v>169</v>
      </c>
      <c r="I374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8"/>
        <v>42012.25</v>
      </c>
      <c r="O374" s="8">
        <f t="shared" si="1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16"/>
        <v>7.3018222222222224</v>
      </c>
      <c r="G375" t="s">
        <v>20</v>
      </c>
      <c r="H375">
        <v>2106</v>
      </c>
      <c r="I375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8"/>
        <v>42964.208333333328</v>
      </c>
      <c r="O375" s="8">
        <f t="shared" si="1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16"/>
        <v>0.13185782556750297</v>
      </c>
      <c r="G376" t="s">
        <v>14</v>
      </c>
      <c r="H376">
        <v>441</v>
      </c>
      <c r="I37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8"/>
        <v>43476.25</v>
      </c>
      <c r="O376" s="8">
        <f t="shared" si="1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16"/>
        <v>0.54777777777777781</v>
      </c>
      <c r="G377" t="s">
        <v>14</v>
      </c>
      <c r="H377">
        <v>25</v>
      </c>
      <c r="I377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8"/>
        <v>42293.208333333328</v>
      </c>
      <c r="O377" s="8">
        <f t="shared" si="1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16"/>
        <v>3.6102941176470589</v>
      </c>
      <c r="G378" t="s">
        <v>20</v>
      </c>
      <c r="H378">
        <v>131</v>
      </c>
      <c r="I378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8"/>
        <v>41826.208333333336</v>
      </c>
      <c r="O378" s="8">
        <f t="shared" si="1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16"/>
        <v>0.10257545271629778</v>
      </c>
      <c r="G379" t="s">
        <v>14</v>
      </c>
      <c r="H379">
        <v>127</v>
      </c>
      <c r="I379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8"/>
        <v>43760.208333333328</v>
      </c>
      <c r="O379" s="8">
        <f t="shared" si="1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16"/>
        <v>0.13962962962962963</v>
      </c>
      <c r="G380" t="s">
        <v>14</v>
      </c>
      <c r="H380">
        <v>355</v>
      </c>
      <c r="I380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8"/>
        <v>43241.208333333328</v>
      </c>
      <c r="O380" s="8">
        <f t="shared" si="1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16"/>
        <v>0.40444444444444444</v>
      </c>
      <c r="G381" t="s">
        <v>14</v>
      </c>
      <c r="H381">
        <v>44</v>
      </c>
      <c r="I381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8"/>
        <v>40843.208333333336</v>
      </c>
      <c r="O381" s="8">
        <f t="shared" si="1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16"/>
        <v>1.6032</v>
      </c>
      <c r="G382" t="s">
        <v>20</v>
      </c>
      <c r="H382">
        <v>84</v>
      </c>
      <c r="I382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8"/>
        <v>41448.208333333336</v>
      </c>
      <c r="O382" s="8">
        <f t="shared" si="1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16"/>
        <v>1.8394339622641509</v>
      </c>
      <c r="G383" t="s">
        <v>20</v>
      </c>
      <c r="H383">
        <v>155</v>
      </c>
      <c r="I383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8"/>
        <v>42163.208333333328</v>
      </c>
      <c r="O383" s="8">
        <f t="shared" si="1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16"/>
        <v>0.63769230769230767</v>
      </c>
      <c r="G384" t="s">
        <v>14</v>
      </c>
      <c r="H384">
        <v>67</v>
      </c>
      <c r="I384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8"/>
        <v>43024.208333333328</v>
      </c>
      <c r="O384" s="8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16"/>
        <v>2.2538095238095237</v>
      </c>
      <c r="G385" t="s">
        <v>20</v>
      </c>
      <c r="H385">
        <v>189</v>
      </c>
      <c r="I385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8"/>
        <v>43509.25</v>
      </c>
      <c r="O385" s="8">
        <f t="shared" si="1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16"/>
        <v>1.7200961538461539</v>
      </c>
      <c r="G386" t="s">
        <v>20</v>
      </c>
      <c r="H386">
        <v>4799</v>
      </c>
      <c r="I38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8"/>
        <v>42776.25</v>
      </c>
      <c r="O386" s="8">
        <f t="shared" si="1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19">E387/D387</f>
        <v>1.4616709511568124</v>
      </c>
      <c r="G387" t="s">
        <v>20</v>
      </c>
      <c r="H387">
        <v>1137</v>
      </c>
      <c r="I387">
        <f t="shared" ref="I387:I450" si="20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1">(((L387/60)/60)/24)+DATE(1970,1,1)</f>
        <v>43553.208333333328</v>
      </c>
      <c r="O387" s="8">
        <f t="shared" ref="O387:O450" si="22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19"/>
        <v>0.76423616236162362</v>
      </c>
      <c r="G388" t="s">
        <v>14</v>
      </c>
      <c r="H388">
        <v>1068</v>
      </c>
      <c r="I388">
        <f t="shared" si="20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1"/>
        <v>40355.208333333336</v>
      </c>
      <c r="O388" s="8">
        <f t="shared" si="2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19"/>
        <v>0.39261467889908258</v>
      </c>
      <c r="G389" t="s">
        <v>14</v>
      </c>
      <c r="H389">
        <v>424</v>
      </c>
      <c r="I389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1"/>
        <v>41072.208333333336</v>
      </c>
      <c r="O389" s="8">
        <f t="shared" si="2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19"/>
        <v>0.11270034843205574</v>
      </c>
      <c r="G390" t="s">
        <v>74</v>
      </c>
      <c r="H390">
        <v>145</v>
      </c>
      <c r="I390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1"/>
        <v>40912.25</v>
      </c>
      <c r="O390" s="8">
        <f t="shared" si="22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19"/>
        <v>1.2211084337349398</v>
      </c>
      <c r="G391" t="s">
        <v>20</v>
      </c>
      <c r="H391">
        <v>1152</v>
      </c>
      <c r="I391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1"/>
        <v>40479.208333333336</v>
      </c>
      <c r="O391" s="8">
        <f t="shared" si="2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19"/>
        <v>1.8654166666666667</v>
      </c>
      <c r="G392" t="s">
        <v>20</v>
      </c>
      <c r="H392">
        <v>50</v>
      </c>
      <c r="I392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1"/>
        <v>41530.208333333336</v>
      </c>
      <c r="O392" s="8">
        <f t="shared" si="22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19"/>
        <v>7.27317880794702E-2</v>
      </c>
      <c r="G393" t="s">
        <v>14</v>
      </c>
      <c r="H393">
        <v>151</v>
      </c>
      <c r="I393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1"/>
        <v>41653.25</v>
      </c>
      <c r="O393" s="8">
        <f t="shared" si="2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19"/>
        <v>0.65642371234207963</v>
      </c>
      <c r="G394" t="s">
        <v>14</v>
      </c>
      <c r="H394">
        <v>1608</v>
      </c>
      <c r="I394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1"/>
        <v>40549.25</v>
      </c>
      <c r="O394" s="8">
        <f t="shared" si="2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19"/>
        <v>2.2896178343949045</v>
      </c>
      <c r="G395" t="s">
        <v>20</v>
      </c>
      <c r="H395">
        <v>3059</v>
      </c>
      <c r="I395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1"/>
        <v>42933.208333333328</v>
      </c>
      <c r="O395" s="8">
        <f t="shared" si="22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19"/>
        <v>4.6937499999999996</v>
      </c>
      <c r="G396" t="s">
        <v>20</v>
      </c>
      <c r="H396">
        <v>34</v>
      </c>
      <c r="I39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1"/>
        <v>41484.208333333336</v>
      </c>
      <c r="O396" s="8">
        <f t="shared" si="2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19"/>
        <v>1.3011267605633803</v>
      </c>
      <c r="G397" t="s">
        <v>20</v>
      </c>
      <c r="H397">
        <v>220</v>
      </c>
      <c r="I397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1"/>
        <v>40885.25</v>
      </c>
      <c r="O397" s="8">
        <f t="shared" si="2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19"/>
        <v>1.6705422993492407</v>
      </c>
      <c r="G398" t="s">
        <v>20</v>
      </c>
      <c r="H398">
        <v>1604</v>
      </c>
      <c r="I398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1"/>
        <v>43378.208333333328</v>
      </c>
      <c r="O398" s="8">
        <f t="shared" si="2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19"/>
        <v>1.738641975308642</v>
      </c>
      <c r="G399" t="s">
        <v>20</v>
      </c>
      <c r="H399">
        <v>454</v>
      </c>
      <c r="I399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1"/>
        <v>41417.208333333336</v>
      </c>
      <c r="O399" s="8">
        <f t="shared" si="22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19"/>
        <v>7.1776470588235295</v>
      </c>
      <c r="G400" t="s">
        <v>20</v>
      </c>
      <c r="H400">
        <v>123</v>
      </c>
      <c r="I400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1"/>
        <v>43228.208333333328</v>
      </c>
      <c r="O400" s="8">
        <f t="shared" si="2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19"/>
        <v>0.63850976361767731</v>
      </c>
      <c r="G401" t="s">
        <v>14</v>
      </c>
      <c r="H401">
        <v>941</v>
      </c>
      <c r="I401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1"/>
        <v>40576.25</v>
      </c>
      <c r="O401" s="8">
        <f t="shared" si="22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19"/>
        <v>0.02</v>
      </c>
      <c r="G402" t="s">
        <v>14</v>
      </c>
      <c r="H402">
        <v>1</v>
      </c>
      <c r="I402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1"/>
        <v>41502.208333333336</v>
      </c>
      <c r="O402" s="8">
        <f t="shared" si="22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19"/>
        <v>15.302222222222222</v>
      </c>
      <c r="G403" t="s">
        <v>20</v>
      </c>
      <c r="H403">
        <v>299</v>
      </c>
      <c r="I403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1"/>
        <v>43765.208333333328</v>
      </c>
      <c r="O403" s="8">
        <f t="shared" si="2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19"/>
        <v>0.40356164383561643</v>
      </c>
      <c r="G404" t="s">
        <v>14</v>
      </c>
      <c r="H404">
        <v>40</v>
      </c>
      <c r="I404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1"/>
        <v>40914.25</v>
      </c>
      <c r="O404" s="8">
        <f t="shared" si="2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19"/>
        <v>0.86220633299284988</v>
      </c>
      <c r="G405" t="s">
        <v>14</v>
      </c>
      <c r="H405">
        <v>3015</v>
      </c>
      <c r="I405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1"/>
        <v>40310.208333333336</v>
      </c>
      <c r="O405" s="8">
        <f t="shared" si="2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19"/>
        <v>3.1558486707566464</v>
      </c>
      <c r="G406" t="s">
        <v>20</v>
      </c>
      <c r="H406">
        <v>2237</v>
      </c>
      <c r="I40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1"/>
        <v>43053.25</v>
      </c>
      <c r="O406" s="8">
        <f t="shared" si="2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19"/>
        <v>0.89618243243243245</v>
      </c>
      <c r="G407" t="s">
        <v>14</v>
      </c>
      <c r="H407">
        <v>435</v>
      </c>
      <c r="I407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1"/>
        <v>43255.208333333328</v>
      </c>
      <c r="O407" s="8">
        <f t="shared" si="2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19"/>
        <v>1.8214503816793892</v>
      </c>
      <c r="G408" t="s">
        <v>20</v>
      </c>
      <c r="H408">
        <v>645</v>
      </c>
      <c r="I408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1"/>
        <v>41304.25</v>
      </c>
      <c r="O408" s="8">
        <f t="shared" si="2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19"/>
        <v>3.5588235294117645</v>
      </c>
      <c r="G409" t="s">
        <v>20</v>
      </c>
      <c r="H409">
        <v>484</v>
      </c>
      <c r="I409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1"/>
        <v>43751.208333333328</v>
      </c>
      <c r="O409" s="8">
        <f t="shared" si="2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19"/>
        <v>1.3183695652173912</v>
      </c>
      <c r="G410" t="s">
        <v>20</v>
      </c>
      <c r="H410">
        <v>154</v>
      </c>
      <c r="I410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1"/>
        <v>42541.208333333328</v>
      </c>
      <c r="O410" s="8">
        <f t="shared" si="2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19"/>
        <v>0.46315634218289087</v>
      </c>
      <c r="G411" t="s">
        <v>14</v>
      </c>
      <c r="H411">
        <v>714</v>
      </c>
      <c r="I411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1"/>
        <v>42843.208333333328</v>
      </c>
      <c r="O411" s="8">
        <f t="shared" si="22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19"/>
        <v>0.36132726089785294</v>
      </c>
      <c r="G412" t="s">
        <v>47</v>
      </c>
      <c r="H412">
        <v>1111</v>
      </c>
      <c r="I412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1"/>
        <v>42122.208333333328</v>
      </c>
      <c r="O412" s="8">
        <f t="shared" si="22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19"/>
        <v>1.0462820512820512</v>
      </c>
      <c r="G413" t="s">
        <v>20</v>
      </c>
      <c r="H413">
        <v>82</v>
      </c>
      <c r="I413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1"/>
        <v>42884.208333333328</v>
      </c>
      <c r="O413" s="8">
        <f t="shared" si="2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19"/>
        <v>6.6885714285714286</v>
      </c>
      <c r="G414" t="s">
        <v>20</v>
      </c>
      <c r="H414">
        <v>134</v>
      </c>
      <c r="I414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1"/>
        <v>41642.25</v>
      </c>
      <c r="O414" s="8">
        <f t="shared" si="2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19"/>
        <v>0.62072823218997364</v>
      </c>
      <c r="G415" t="s">
        <v>47</v>
      </c>
      <c r="H415">
        <v>1089</v>
      </c>
      <c r="I415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1"/>
        <v>43431.25</v>
      </c>
      <c r="O415" s="8">
        <f t="shared" si="2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19"/>
        <v>0.84699787460148779</v>
      </c>
      <c r="G416" t="s">
        <v>14</v>
      </c>
      <c r="H416">
        <v>5497</v>
      </c>
      <c r="I41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1"/>
        <v>40288.208333333336</v>
      </c>
      <c r="O416" s="8">
        <f t="shared" si="22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19"/>
        <v>0.11059030837004405</v>
      </c>
      <c r="G417" t="s">
        <v>14</v>
      </c>
      <c r="H417">
        <v>418</v>
      </c>
      <c r="I417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1"/>
        <v>40921.25</v>
      </c>
      <c r="O417" s="8">
        <f t="shared" si="2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19"/>
        <v>0.43838781575037145</v>
      </c>
      <c r="G418" t="s">
        <v>14</v>
      </c>
      <c r="H418">
        <v>1439</v>
      </c>
      <c r="I418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1"/>
        <v>40560.25</v>
      </c>
      <c r="O418" s="8">
        <f t="shared" si="2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19"/>
        <v>0.55470588235294116</v>
      </c>
      <c r="G419" t="s">
        <v>14</v>
      </c>
      <c r="H419">
        <v>15</v>
      </c>
      <c r="I419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1"/>
        <v>43407.208333333328</v>
      </c>
      <c r="O419" s="8">
        <f t="shared" si="2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19"/>
        <v>0.57399511301160655</v>
      </c>
      <c r="G420" t="s">
        <v>14</v>
      </c>
      <c r="H420">
        <v>1999</v>
      </c>
      <c r="I420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1"/>
        <v>41035.208333333336</v>
      </c>
      <c r="O420" s="8">
        <f t="shared" si="2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19"/>
        <v>1.2343497363796134</v>
      </c>
      <c r="G421" t="s">
        <v>20</v>
      </c>
      <c r="H421">
        <v>5203</v>
      </c>
      <c r="I421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1"/>
        <v>40899.25</v>
      </c>
      <c r="O421" s="8">
        <f t="shared" si="2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19"/>
        <v>1.2846</v>
      </c>
      <c r="G422" t="s">
        <v>20</v>
      </c>
      <c r="H422">
        <v>94</v>
      </c>
      <c r="I422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1"/>
        <v>42911.208333333328</v>
      </c>
      <c r="O422" s="8">
        <f t="shared" si="2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19"/>
        <v>0.63989361702127656</v>
      </c>
      <c r="G423" t="s">
        <v>14</v>
      </c>
      <c r="H423">
        <v>118</v>
      </c>
      <c r="I423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1"/>
        <v>42915.208333333328</v>
      </c>
      <c r="O423" s="8">
        <f t="shared" si="2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19"/>
        <v>1.2729885057471264</v>
      </c>
      <c r="G424" t="s">
        <v>20</v>
      </c>
      <c r="H424">
        <v>205</v>
      </c>
      <c r="I424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1"/>
        <v>40285.208333333336</v>
      </c>
      <c r="O424" s="8">
        <f t="shared" si="2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19"/>
        <v>0.10638024357239513</v>
      </c>
      <c r="G425" t="s">
        <v>14</v>
      </c>
      <c r="H425">
        <v>162</v>
      </c>
      <c r="I425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1"/>
        <v>40808.208333333336</v>
      </c>
      <c r="O425" s="8">
        <f t="shared" si="22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19"/>
        <v>0.40470588235294119</v>
      </c>
      <c r="G426" t="s">
        <v>14</v>
      </c>
      <c r="H426">
        <v>83</v>
      </c>
      <c r="I42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1"/>
        <v>43208.208333333328</v>
      </c>
      <c r="O426" s="8">
        <f t="shared" si="22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19"/>
        <v>2.8766666666666665</v>
      </c>
      <c r="G427" t="s">
        <v>20</v>
      </c>
      <c r="H427">
        <v>92</v>
      </c>
      <c r="I427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1"/>
        <v>42213.208333333328</v>
      </c>
      <c r="O427" s="8">
        <f t="shared" si="22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19"/>
        <v>5.7294444444444448</v>
      </c>
      <c r="G428" t="s">
        <v>20</v>
      </c>
      <c r="H428">
        <v>219</v>
      </c>
      <c r="I428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1"/>
        <v>41332.25</v>
      </c>
      <c r="O428" s="8">
        <f t="shared" si="2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19"/>
        <v>1.1290429799426933</v>
      </c>
      <c r="G429" t="s">
        <v>20</v>
      </c>
      <c r="H429">
        <v>2526</v>
      </c>
      <c r="I429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1"/>
        <v>41895.208333333336</v>
      </c>
      <c r="O429" s="8">
        <f t="shared" si="2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19"/>
        <v>0.46387573964497042</v>
      </c>
      <c r="G430" t="s">
        <v>14</v>
      </c>
      <c r="H430">
        <v>747</v>
      </c>
      <c r="I430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1"/>
        <v>40585.25</v>
      </c>
      <c r="O430" s="8">
        <f t="shared" si="2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19"/>
        <v>0.90675916230366493</v>
      </c>
      <c r="G431" t="s">
        <v>74</v>
      </c>
      <c r="H431">
        <v>2138</v>
      </c>
      <c r="I431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1"/>
        <v>41680.25</v>
      </c>
      <c r="O431" s="8">
        <f t="shared" si="22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19"/>
        <v>0.67740740740740746</v>
      </c>
      <c r="G432" t="s">
        <v>14</v>
      </c>
      <c r="H432">
        <v>84</v>
      </c>
      <c r="I432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1"/>
        <v>43737.208333333328</v>
      </c>
      <c r="O432" s="8">
        <f t="shared" si="2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19"/>
        <v>1.9249019607843136</v>
      </c>
      <c r="G433" t="s">
        <v>20</v>
      </c>
      <c r="H433">
        <v>94</v>
      </c>
      <c r="I433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1"/>
        <v>43273.208333333328</v>
      </c>
      <c r="O433" s="8">
        <f t="shared" si="2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19"/>
        <v>0.82714285714285718</v>
      </c>
      <c r="G434" t="s">
        <v>14</v>
      </c>
      <c r="H434">
        <v>91</v>
      </c>
      <c r="I434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1"/>
        <v>41761.208333333336</v>
      </c>
      <c r="O434" s="8">
        <f t="shared" si="2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19"/>
        <v>0.54163920922570019</v>
      </c>
      <c r="G435" t="s">
        <v>14</v>
      </c>
      <c r="H435">
        <v>792</v>
      </c>
      <c r="I435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1"/>
        <v>41603.25</v>
      </c>
      <c r="O435" s="8">
        <f t="shared" si="2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19"/>
        <v>0.16722222222222222</v>
      </c>
      <c r="G436" t="s">
        <v>74</v>
      </c>
      <c r="H436">
        <v>10</v>
      </c>
      <c r="I43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1"/>
        <v>42705.25</v>
      </c>
      <c r="O436" s="8">
        <f t="shared" si="2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19"/>
        <v>1.168766404199475</v>
      </c>
      <c r="G437" t="s">
        <v>20</v>
      </c>
      <c r="H437">
        <v>1713</v>
      </c>
      <c r="I437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1"/>
        <v>41988.25</v>
      </c>
      <c r="O437" s="8">
        <f t="shared" si="2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19"/>
        <v>10.521538461538462</v>
      </c>
      <c r="G438" t="s">
        <v>20</v>
      </c>
      <c r="H438">
        <v>249</v>
      </c>
      <c r="I438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1"/>
        <v>43575.208333333328</v>
      </c>
      <c r="O438" s="8">
        <f t="shared" si="22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19"/>
        <v>1.2307407407407407</v>
      </c>
      <c r="G439" t="s">
        <v>20</v>
      </c>
      <c r="H439">
        <v>192</v>
      </c>
      <c r="I439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1"/>
        <v>42260.208333333328</v>
      </c>
      <c r="O439" s="8">
        <f t="shared" si="2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19"/>
        <v>1.7863855421686747</v>
      </c>
      <c r="G440" t="s">
        <v>20</v>
      </c>
      <c r="H440">
        <v>247</v>
      </c>
      <c r="I440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1"/>
        <v>41337.25</v>
      </c>
      <c r="O440" s="8">
        <f t="shared" si="2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19"/>
        <v>3.5528169014084505</v>
      </c>
      <c r="G441" t="s">
        <v>20</v>
      </c>
      <c r="H441">
        <v>2293</v>
      </c>
      <c r="I441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1"/>
        <v>42680.208333333328</v>
      </c>
      <c r="O441" s="8">
        <f t="shared" si="2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19"/>
        <v>1.6190634146341463</v>
      </c>
      <c r="G442" t="s">
        <v>20</v>
      </c>
      <c r="H442">
        <v>3131</v>
      </c>
      <c r="I442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1"/>
        <v>42916.208333333328</v>
      </c>
      <c r="O442" s="8">
        <f t="shared" si="2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19"/>
        <v>0.24914285714285714</v>
      </c>
      <c r="G443" t="s">
        <v>14</v>
      </c>
      <c r="H443">
        <v>32</v>
      </c>
      <c r="I443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1"/>
        <v>41025.208333333336</v>
      </c>
      <c r="O443" s="8">
        <f t="shared" si="2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19"/>
        <v>1.9872222222222222</v>
      </c>
      <c r="G444" t="s">
        <v>20</v>
      </c>
      <c r="H444">
        <v>143</v>
      </c>
      <c r="I444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1"/>
        <v>42980.208333333328</v>
      </c>
      <c r="O444" s="8">
        <f t="shared" si="2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19"/>
        <v>0.34752688172043011</v>
      </c>
      <c r="G445" t="s">
        <v>74</v>
      </c>
      <c r="H445">
        <v>90</v>
      </c>
      <c r="I445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1"/>
        <v>40451.208333333336</v>
      </c>
      <c r="O445" s="8">
        <f t="shared" si="2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19"/>
        <v>1.7641935483870967</v>
      </c>
      <c r="G446" t="s">
        <v>20</v>
      </c>
      <c r="H446">
        <v>296</v>
      </c>
      <c r="I44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1"/>
        <v>40748.208333333336</v>
      </c>
      <c r="O446" s="8">
        <f t="shared" si="22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19"/>
        <v>5.1138095238095236</v>
      </c>
      <c r="G447" t="s">
        <v>20</v>
      </c>
      <c r="H447">
        <v>170</v>
      </c>
      <c r="I447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1"/>
        <v>40515.25</v>
      </c>
      <c r="O447" s="8">
        <f t="shared" si="2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19"/>
        <v>0.82044117647058823</v>
      </c>
      <c r="G448" t="s">
        <v>14</v>
      </c>
      <c r="H448">
        <v>186</v>
      </c>
      <c r="I448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1"/>
        <v>41261.25</v>
      </c>
      <c r="O448" s="8">
        <f t="shared" si="2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19"/>
        <v>0.24326030927835052</v>
      </c>
      <c r="G449" t="s">
        <v>74</v>
      </c>
      <c r="H449">
        <v>439</v>
      </c>
      <c r="I449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1"/>
        <v>43088.25</v>
      </c>
      <c r="O449" s="8">
        <f t="shared" si="2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19"/>
        <v>0.50482758620689661</v>
      </c>
      <c r="G450" t="s">
        <v>14</v>
      </c>
      <c r="H450">
        <v>605</v>
      </c>
      <c r="I450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1"/>
        <v>41378.208333333336</v>
      </c>
      <c r="O450" s="8">
        <f t="shared" si="22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3">E451/D451</f>
        <v>9.67</v>
      </c>
      <c r="G451" t="s">
        <v>20</v>
      </c>
      <c r="H451">
        <v>86</v>
      </c>
      <c r="I451">
        <f t="shared" ref="I451:I514" si="24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5">(((L451/60)/60)/24)+DATE(1970,1,1)</f>
        <v>43530.25</v>
      </c>
      <c r="O451" s="8">
        <f t="shared" si="2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3"/>
        <v>0.04</v>
      </c>
      <c r="G452" t="s">
        <v>14</v>
      </c>
      <c r="H452">
        <v>1</v>
      </c>
      <c r="I452">
        <f t="shared" si="2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5"/>
        <v>43394.208333333328</v>
      </c>
      <c r="O452" s="8">
        <f t="shared" si="2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3"/>
        <v>1.2284501347708894</v>
      </c>
      <c r="G453" t="s">
        <v>20</v>
      </c>
      <c r="H453">
        <v>6286</v>
      </c>
      <c r="I453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5"/>
        <v>42935.208333333328</v>
      </c>
      <c r="O453" s="8">
        <f t="shared" si="2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3"/>
        <v>0.63437500000000002</v>
      </c>
      <c r="G454" t="s">
        <v>14</v>
      </c>
      <c r="H454">
        <v>31</v>
      </c>
      <c r="I454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5"/>
        <v>40365.208333333336</v>
      </c>
      <c r="O454" s="8">
        <f t="shared" si="2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3"/>
        <v>0.56331688596491225</v>
      </c>
      <c r="G455" t="s">
        <v>14</v>
      </c>
      <c r="H455">
        <v>1181</v>
      </c>
      <c r="I455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5"/>
        <v>42705.25</v>
      </c>
      <c r="O455" s="8">
        <f t="shared" si="2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3"/>
        <v>0.44074999999999998</v>
      </c>
      <c r="G456" t="s">
        <v>14</v>
      </c>
      <c r="H456">
        <v>39</v>
      </c>
      <c r="I456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5"/>
        <v>41568.208333333336</v>
      </c>
      <c r="O456" s="8">
        <f t="shared" si="2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3"/>
        <v>1.1837253218884121</v>
      </c>
      <c r="G457" t="s">
        <v>20</v>
      </c>
      <c r="H457">
        <v>3727</v>
      </c>
      <c r="I457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5"/>
        <v>40809.208333333336</v>
      </c>
      <c r="O457" s="8">
        <f t="shared" si="2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3"/>
        <v>1.041243169398907</v>
      </c>
      <c r="G458" t="s">
        <v>20</v>
      </c>
      <c r="H458">
        <v>1605</v>
      </c>
      <c r="I458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5"/>
        <v>43141.25</v>
      </c>
      <c r="O458" s="8">
        <f t="shared" si="2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3"/>
        <v>0.26640000000000003</v>
      </c>
      <c r="G459" t="s">
        <v>14</v>
      </c>
      <c r="H459">
        <v>46</v>
      </c>
      <c r="I459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5"/>
        <v>42657.208333333328</v>
      </c>
      <c r="O459" s="8">
        <f t="shared" si="2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3"/>
        <v>3.5120118343195266</v>
      </c>
      <c r="G460" t="s">
        <v>20</v>
      </c>
      <c r="H460">
        <v>2120</v>
      </c>
      <c r="I460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5"/>
        <v>40265.208333333336</v>
      </c>
      <c r="O460" s="8">
        <f t="shared" si="2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3"/>
        <v>0.90063492063492068</v>
      </c>
      <c r="G461" t="s">
        <v>14</v>
      </c>
      <c r="H461">
        <v>105</v>
      </c>
      <c r="I461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5"/>
        <v>42001.25</v>
      </c>
      <c r="O461" s="8">
        <f t="shared" si="2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3"/>
        <v>1.7162500000000001</v>
      </c>
      <c r="G462" t="s">
        <v>20</v>
      </c>
      <c r="H462">
        <v>50</v>
      </c>
      <c r="I462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5"/>
        <v>40399.208333333336</v>
      </c>
      <c r="O462" s="8">
        <f t="shared" si="2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3"/>
        <v>1.4104655870445344</v>
      </c>
      <c r="G463" t="s">
        <v>20</v>
      </c>
      <c r="H463">
        <v>2080</v>
      </c>
      <c r="I463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5"/>
        <v>41757.208333333336</v>
      </c>
      <c r="O463" s="8">
        <f t="shared" si="2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3"/>
        <v>0.30579449152542371</v>
      </c>
      <c r="G464" t="s">
        <v>14</v>
      </c>
      <c r="H464">
        <v>535</v>
      </c>
      <c r="I464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5"/>
        <v>41304.25</v>
      </c>
      <c r="O464" s="8">
        <f t="shared" si="2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3"/>
        <v>1.0816455696202532</v>
      </c>
      <c r="G465" t="s">
        <v>20</v>
      </c>
      <c r="H465">
        <v>2105</v>
      </c>
      <c r="I465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5"/>
        <v>41639.25</v>
      </c>
      <c r="O465" s="8">
        <f t="shared" si="2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3"/>
        <v>1.3345505617977529</v>
      </c>
      <c r="G466" t="s">
        <v>20</v>
      </c>
      <c r="H466">
        <v>2436</v>
      </c>
      <c r="I466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5"/>
        <v>43142.25</v>
      </c>
      <c r="O466" s="8">
        <f t="shared" si="2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3"/>
        <v>1.8785106382978722</v>
      </c>
      <c r="G467" t="s">
        <v>20</v>
      </c>
      <c r="H467">
        <v>80</v>
      </c>
      <c r="I467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5"/>
        <v>43127.25</v>
      </c>
      <c r="O467" s="8">
        <f t="shared" si="2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3"/>
        <v>3.32</v>
      </c>
      <c r="G468" t="s">
        <v>20</v>
      </c>
      <c r="H468">
        <v>42</v>
      </c>
      <c r="I468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5"/>
        <v>41409.208333333336</v>
      </c>
      <c r="O468" s="8">
        <f t="shared" si="2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3"/>
        <v>5.7521428571428572</v>
      </c>
      <c r="G469" t="s">
        <v>20</v>
      </c>
      <c r="H469">
        <v>139</v>
      </c>
      <c r="I469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5"/>
        <v>42331.25</v>
      </c>
      <c r="O469" s="8">
        <f t="shared" si="2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3"/>
        <v>0.40500000000000003</v>
      </c>
      <c r="G470" t="s">
        <v>14</v>
      </c>
      <c r="H470">
        <v>16</v>
      </c>
      <c r="I470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5"/>
        <v>43569.208333333328</v>
      </c>
      <c r="O470" s="8">
        <f t="shared" si="2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3"/>
        <v>1.8442857142857143</v>
      </c>
      <c r="G471" t="s">
        <v>20</v>
      </c>
      <c r="H471">
        <v>159</v>
      </c>
      <c r="I471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5"/>
        <v>42142.208333333328</v>
      </c>
      <c r="O471" s="8">
        <f t="shared" si="2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3"/>
        <v>2.8580555555555556</v>
      </c>
      <c r="G472" t="s">
        <v>20</v>
      </c>
      <c r="H472">
        <v>381</v>
      </c>
      <c r="I472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5"/>
        <v>42716.25</v>
      </c>
      <c r="O472" s="8">
        <f t="shared" si="2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3"/>
        <v>3.19</v>
      </c>
      <c r="G473" t="s">
        <v>20</v>
      </c>
      <c r="H473">
        <v>194</v>
      </c>
      <c r="I473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5"/>
        <v>41031.208333333336</v>
      </c>
      <c r="O473" s="8">
        <f t="shared" si="2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3"/>
        <v>0.39234070221066319</v>
      </c>
      <c r="G474" t="s">
        <v>14</v>
      </c>
      <c r="H474">
        <v>575</v>
      </c>
      <c r="I474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5"/>
        <v>43535.208333333328</v>
      </c>
      <c r="O474" s="8">
        <f t="shared" si="2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3"/>
        <v>1.7814000000000001</v>
      </c>
      <c r="G475" t="s">
        <v>20</v>
      </c>
      <c r="H475">
        <v>106</v>
      </c>
      <c r="I475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5"/>
        <v>43277.208333333328</v>
      </c>
      <c r="O475" s="8">
        <f t="shared" si="2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3"/>
        <v>3.6515</v>
      </c>
      <c r="G476" t="s">
        <v>20</v>
      </c>
      <c r="H476">
        <v>142</v>
      </c>
      <c r="I476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5"/>
        <v>41989.25</v>
      </c>
      <c r="O476" s="8">
        <f t="shared" si="2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3"/>
        <v>1.1394594594594594</v>
      </c>
      <c r="G477" t="s">
        <v>20</v>
      </c>
      <c r="H477">
        <v>211</v>
      </c>
      <c r="I477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5"/>
        <v>41450.208333333336</v>
      </c>
      <c r="O477" s="8">
        <f t="shared" si="2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3"/>
        <v>0.29828720626631855</v>
      </c>
      <c r="G478" t="s">
        <v>14</v>
      </c>
      <c r="H478">
        <v>1120</v>
      </c>
      <c r="I478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5"/>
        <v>43322.208333333328</v>
      </c>
      <c r="O478" s="8">
        <f t="shared" si="2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3"/>
        <v>0.54270588235294115</v>
      </c>
      <c r="G479" t="s">
        <v>14</v>
      </c>
      <c r="H479">
        <v>113</v>
      </c>
      <c r="I479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5"/>
        <v>40720.208333333336</v>
      </c>
      <c r="O479" s="8">
        <f t="shared" si="2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3"/>
        <v>2.3634156976744185</v>
      </c>
      <c r="G480" t="s">
        <v>20</v>
      </c>
      <c r="H480">
        <v>2756</v>
      </c>
      <c r="I480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5"/>
        <v>42072.208333333328</v>
      </c>
      <c r="O480" s="8">
        <f t="shared" si="2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3"/>
        <v>5.1291666666666664</v>
      </c>
      <c r="G481" t="s">
        <v>20</v>
      </c>
      <c r="H481">
        <v>173</v>
      </c>
      <c r="I481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5"/>
        <v>42945.208333333328</v>
      </c>
      <c r="O481" s="8">
        <f t="shared" si="2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3"/>
        <v>1.0065116279069768</v>
      </c>
      <c r="G482" t="s">
        <v>20</v>
      </c>
      <c r="H482">
        <v>87</v>
      </c>
      <c r="I482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5"/>
        <v>40248.25</v>
      </c>
      <c r="O482" s="8">
        <f t="shared" si="2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3"/>
        <v>0.81348423194303154</v>
      </c>
      <c r="G483" t="s">
        <v>14</v>
      </c>
      <c r="H483">
        <v>1538</v>
      </c>
      <c r="I483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5"/>
        <v>41913.208333333336</v>
      </c>
      <c r="O483" s="8">
        <f t="shared" si="2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3"/>
        <v>0.16404761904761905</v>
      </c>
      <c r="G484" t="s">
        <v>14</v>
      </c>
      <c r="H484">
        <v>9</v>
      </c>
      <c r="I484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5"/>
        <v>40963.25</v>
      </c>
      <c r="O484" s="8">
        <f t="shared" si="2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3"/>
        <v>0.52774617067833696</v>
      </c>
      <c r="G485" t="s">
        <v>14</v>
      </c>
      <c r="H485">
        <v>554</v>
      </c>
      <c r="I485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5"/>
        <v>43811.25</v>
      </c>
      <c r="O485" s="8">
        <f t="shared" si="2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3"/>
        <v>2.6020608108108108</v>
      </c>
      <c r="G486" t="s">
        <v>20</v>
      </c>
      <c r="H486">
        <v>1572</v>
      </c>
      <c r="I486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5"/>
        <v>41855.208333333336</v>
      </c>
      <c r="O486" s="8">
        <f t="shared" si="2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3"/>
        <v>0.30732891832229581</v>
      </c>
      <c r="G487" t="s">
        <v>14</v>
      </c>
      <c r="H487">
        <v>648</v>
      </c>
      <c r="I487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5"/>
        <v>43626.208333333328</v>
      </c>
      <c r="O487" s="8">
        <f t="shared" si="2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3"/>
        <v>0.13500000000000001</v>
      </c>
      <c r="G488" t="s">
        <v>14</v>
      </c>
      <c r="H488">
        <v>21</v>
      </c>
      <c r="I488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5"/>
        <v>43168.25</v>
      </c>
      <c r="O488" s="8">
        <f t="shared" si="2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3"/>
        <v>1.7862556663644606</v>
      </c>
      <c r="G489" t="s">
        <v>20</v>
      </c>
      <c r="H489">
        <v>2346</v>
      </c>
      <c r="I489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5"/>
        <v>42845.208333333328</v>
      </c>
      <c r="O489" s="8">
        <f t="shared" si="2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3"/>
        <v>2.2005660377358489</v>
      </c>
      <c r="G490" t="s">
        <v>20</v>
      </c>
      <c r="H490">
        <v>115</v>
      </c>
      <c r="I490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5"/>
        <v>42403.25</v>
      </c>
      <c r="O490" s="8">
        <f t="shared" si="2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3"/>
        <v>1.015108695652174</v>
      </c>
      <c r="G491" t="s">
        <v>20</v>
      </c>
      <c r="H491">
        <v>85</v>
      </c>
      <c r="I491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5"/>
        <v>40406.208333333336</v>
      </c>
      <c r="O491" s="8">
        <f t="shared" si="2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3"/>
        <v>1.915</v>
      </c>
      <c r="G492" t="s">
        <v>20</v>
      </c>
      <c r="H492">
        <v>144</v>
      </c>
      <c r="I492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5"/>
        <v>43786.25</v>
      </c>
      <c r="O492" s="8">
        <f t="shared" si="2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3"/>
        <v>3.0534683098591549</v>
      </c>
      <c r="G493" t="s">
        <v>20</v>
      </c>
      <c r="H493">
        <v>2443</v>
      </c>
      <c r="I493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5"/>
        <v>41456.208333333336</v>
      </c>
      <c r="O493" s="8">
        <f t="shared" si="2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3"/>
        <v>0.23995287958115183</v>
      </c>
      <c r="G494" t="s">
        <v>74</v>
      </c>
      <c r="H494">
        <v>595</v>
      </c>
      <c r="I494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5"/>
        <v>40336.208333333336</v>
      </c>
      <c r="O494" s="8">
        <f t="shared" si="2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3"/>
        <v>7.2377777777777776</v>
      </c>
      <c r="G495" t="s">
        <v>20</v>
      </c>
      <c r="H495">
        <v>64</v>
      </c>
      <c r="I495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5"/>
        <v>43645.208333333328</v>
      </c>
      <c r="O495" s="8">
        <f t="shared" si="2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3"/>
        <v>5.4736000000000002</v>
      </c>
      <c r="G496" t="s">
        <v>20</v>
      </c>
      <c r="H496">
        <v>268</v>
      </c>
      <c r="I496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5"/>
        <v>40990.208333333336</v>
      </c>
      <c r="O496" s="8">
        <f t="shared" si="2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3"/>
        <v>4.1449999999999996</v>
      </c>
      <c r="G497" t="s">
        <v>20</v>
      </c>
      <c r="H497">
        <v>195</v>
      </c>
      <c r="I497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5"/>
        <v>41800.208333333336</v>
      </c>
      <c r="O497" s="8">
        <f t="shared" si="2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3"/>
        <v>9.0696409140369975E-3</v>
      </c>
      <c r="G498" t="s">
        <v>14</v>
      </c>
      <c r="H498">
        <v>54</v>
      </c>
      <c r="I498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5"/>
        <v>42876.208333333328</v>
      </c>
      <c r="O498" s="8">
        <f t="shared" si="2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3"/>
        <v>0.34173469387755101</v>
      </c>
      <c r="G499" t="s">
        <v>14</v>
      </c>
      <c r="H499">
        <v>120</v>
      </c>
      <c r="I499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5"/>
        <v>42724.25</v>
      </c>
      <c r="O499" s="8">
        <f t="shared" si="2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3"/>
        <v>0.239488107549121</v>
      </c>
      <c r="G500" t="s">
        <v>14</v>
      </c>
      <c r="H500">
        <v>579</v>
      </c>
      <c r="I500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5"/>
        <v>42005.25</v>
      </c>
      <c r="O500" s="8">
        <f t="shared" si="2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3"/>
        <v>0.48072649572649573</v>
      </c>
      <c r="G501" t="s">
        <v>14</v>
      </c>
      <c r="H501">
        <v>2072</v>
      </c>
      <c r="I501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5"/>
        <v>42444.208333333328</v>
      </c>
      <c r="O501" s="8">
        <f t="shared" si="2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3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5"/>
        <v>41395.208333333336</v>
      </c>
      <c r="O502" s="8">
        <f t="shared" si="2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3"/>
        <v>0.70145182291666663</v>
      </c>
      <c r="G503" t="s">
        <v>14</v>
      </c>
      <c r="H503">
        <v>1796</v>
      </c>
      <c r="I503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5"/>
        <v>41345.208333333336</v>
      </c>
      <c r="O503" s="8">
        <f t="shared" si="2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3"/>
        <v>5.2992307692307694</v>
      </c>
      <c r="G504" t="s">
        <v>20</v>
      </c>
      <c r="H504">
        <v>186</v>
      </c>
      <c r="I504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5"/>
        <v>41117.208333333336</v>
      </c>
      <c r="O504" s="8">
        <f t="shared" si="2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3"/>
        <v>1.8032549019607844</v>
      </c>
      <c r="G505" t="s">
        <v>20</v>
      </c>
      <c r="H505">
        <v>460</v>
      </c>
      <c r="I505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5"/>
        <v>42186.208333333328</v>
      </c>
      <c r="O505" s="8">
        <f t="shared" si="2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3"/>
        <v>0.92320000000000002</v>
      </c>
      <c r="G506" t="s">
        <v>14</v>
      </c>
      <c r="H506">
        <v>62</v>
      </c>
      <c r="I506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5"/>
        <v>42142.208333333328</v>
      </c>
      <c r="O506" s="8">
        <f t="shared" si="2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3"/>
        <v>0.13901001112347053</v>
      </c>
      <c r="G507" t="s">
        <v>14</v>
      </c>
      <c r="H507">
        <v>347</v>
      </c>
      <c r="I507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5"/>
        <v>41341.25</v>
      </c>
      <c r="O507" s="8">
        <f t="shared" si="2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3"/>
        <v>9.2707777777777771</v>
      </c>
      <c r="G508" t="s">
        <v>20</v>
      </c>
      <c r="H508">
        <v>2528</v>
      </c>
      <c r="I508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5"/>
        <v>43062.25</v>
      </c>
      <c r="O508" s="8">
        <f t="shared" si="2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3"/>
        <v>0.39857142857142858</v>
      </c>
      <c r="G509" t="s">
        <v>14</v>
      </c>
      <c r="H509">
        <v>19</v>
      </c>
      <c r="I509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5"/>
        <v>41373.208333333336</v>
      </c>
      <c r="O509" s="8">
        <f t="shared" si="2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3"/>
        <v>1.1222929936305732</v>
      </c>
      <c r="G510" t="s">
        <v>20</v>
      </c>
      <c r="H510">
        <v>3657</v>
      </c>
      <c r="I510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5"/>
        <v>43310.208333333328</v>
      </c>
      <c r="O510" s="8">
        <f t="shared" si="2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3"/>
        <v>0.70925816023738875</v>
      </c>
      <c r="G511" t="s">
        <v>14</v>
      </c>
      <c r="H511">
        <v>1258</v>
      </c>
      <c r="I511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5"/>
        <v>41034.208333333336</v>
      </c>
      <c r="O511" s="8">
        <f t="shared" si="2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3"/>
        <v>1.1908974358974358</v>
      </c>
      <c r="G512" t="s">
        <v>20</v>
      </c>
      <c r="H512">
        <v>131</v>
      </c>
      <c r="I512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5"/>
        <v>43251.208333333328</v>
      </c>
      <c r="O512" s="8">
        <f t="shared" si="2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3"/>
        <v>0.24017591339648173</v>
      </c>
      <c r="G513" t="s">
        <v>14</v>
      </c>
      <c r="H513">
        <v>362</v>
      </c>
      <c r="I513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5"/>
        <v>43671.208333333328</v>
      </c>
      <c r="O513" s="8">
        <f t="shared" si="2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3"/>
        <v>1.3931868131868133</v>
      </c>
      <c r="G514" t="s">
        <v>20</v>
      </c>
      <c r="H514">
        <v>239</v>
      </c>
      <c r="I514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5"/>
        <v>41825.208333333336</v>
      </c>
      <c r="O514" s="8">
        <f t="shared" si="2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26">E515/D515</f>
        <v>0.39277108433734942</v>
      </c>
      <c r="G515" t="s">
        <v>74</v>
      </c>
      <c r="H515">
        <v>35</v>
      </c>
      <c r="I515">
        <f t="shared" ref="I515:I578" si="2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8">(((L515/60)/60)/24)+DATE(1970,1,1)</f>
        <v>40430.208333333336</v>
      </c>
      <c r="O515" s="8">
        <f t="shared" si="28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26"/>
        <v>0.22439077144917088</v>
      </c>
      <c r="G516" t="s">
        <v>74</v>
      </c>
      <c r="H516">
        <v>528</v>
      </c>
      <c r="I516">
        <f t="shared" si="2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8"/>
        <v>41614.25</v>
      </c>
      <c r="O516" s="8">
        <f t="shared" si="28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26"/>
        <v>0.55779069767441858</v>
      </c>
      <c r="G517" t="s">
        <v>14</v>
      </c>
      <c r="H517">
        <v>133</v>
      </c>
      <c r="I517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8"/>
        <v>40900.25</v>
      </c>
      <c r="O517" s="8">
        <f t="shared" si="28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26"/>
        <v>0.42523125996810207</v>
      </c>
      <c r="G518" t="s">
        <v>14</v>
      </c>
      <c r="H518">
        <v>846</v>
      </c>
      <c r="I518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8"/>
        <v>40396.208333333336</v>
      </c>
      <c r="O518" s="8">
        <f t="shared" si="28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26"/>
        <v>1.1200000000000001</v>
      </c>
      <c r="G519" t="s">
        <v>20</v>
      </c>
      <c r="H519">
        <v>78</v>
      </c>
      <c r="I519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8"/>
        <v>42860.208333333328</v>
      </c>
      <c r="O519" s="8">
        <f t="shared" si="28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26"/>
        <v>7.0681818181818179E-2</v>
      </c>
      <c r="G520" t="s">
        <v>14</v>
      </c>
      <c r="H520">
        <v>10</v>
      </c>
      <c r="I520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8"/>
        <v>43154.25</v>
      </c>
      <c r="O520" s="8">
        <f t="shared" si="28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26"/>
        <v>1.0174563871693867</v>
      </c>
      <c r="G521" t="s">
        <v>20</v>
      </c>
      <c r="H521">
        <v>1773</v>
      </c>
      <c r="I521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8"/>
        <v>42012.25</v>
      </c>
      <c r="O521" s="8">
        <f t="shared" si="28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26"/>
        <v>4.2575000000000003</v>
      </c>
      <c r="G522" t="s">
        <v>20</v>
      </c>
      <c r="H522">
        <v>32</v>
      </c>
      <c r="I522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8"/>
        <v>43574.208333333328</v>
      </c>
      <c r="O522" s="8">
        <f t="shared" si="28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26"/>
        <v>1.4553947368421052</v>
      </c>
      <c r="G523" t="s">
        <v>20</v>
      </c>
      <c r="H523">
        <v>369</v>
      </c>
      <c r="I523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8"/>
        <v>42605.208333333328</v>
      </c>
      <c r="O523" s="8">
        <f t="shared" si="28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26"/>
        <v>0.32453465346534655</v>
      </c>
      <c r="G524" t="s">
        <v>14</v>
      </c>
      <c r="H524">
        <v>191</v>
      </c>
      <c r="I524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8"/>
        <v>41093.208333333336</v>
      </c>
      <c r="O524" s="8">
        <f t="shared" si="28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26"/>
        <v>7.003333333333333</v>
      </c>
      <c r="G525" t="s">
        <v>20</v>
      </c>
      <c r="H525">
        <v>89</v>
      </c>
      <c r="I525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8"/>
        <v>40241.25</v>
      </c>
      <c r="O525" s="8">
        <f t="shared" si="28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26"/>
        <v>0.83904860392967939</v>
      </c>
      <c r="G526" t="s">
        <v>14</v>
      </c>
      <c r="H526">
        <v>1979</v>
      </c>
      <c r="I526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8"/>
        <v>40294.208333333336</v>
      </c>
      <c r="O526" s="8">
        <f t="shared" si="28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26"/>
        <v>0.84190476190476193</v>
      </c>
      <c r="G527" t="s">
        <v>14</v>
      </c>
      <c r="H527">
        <v>63</v>
      </c>
      <c r="I527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8"/>
        <v>40505.25</v>
      </c>
      <c r="O527" s="8">
        <f t="shared" si="28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26"/>
        <v>1.5595180722891566</v>
      </c>
      <c r="G528" t="s">
        <v>20</v>
      </c>
      <c r="H528">
        <v>147</v>
      </c>
      <c r="I528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8"/>
        <v>42364.25</v>
      </c>
      <c r="O528" s="8">
        <f t="shared" si="28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26"/>
        <v>0.99619450317124736</v>
      </c>
      <c r="G529" t="s">
        <v>14</v>
      </c>
      <c r="H529">
        <v>6080</v>
      </c>
      <c r="I529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8"/>
        <v>42405.25</v>
      </c>
      <c r="O529" s="8">
        <f t="shared" si="28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26"/>
        <v>0.80300000000000005</v>
      </c>
      <c r="G530" t="s">
        <v>14</v>
      </c>
      <c r="H530">
        <v>80</v>
      </c>
      <c r="I530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8"/>
        <v>41601.25</v>
      </c>
      <c r="O530" s="8">
        <f t="shared" si="28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26"/>
        <v>0.11254901960784314</v>
      </c>
      <c r="G531" t="s">
        <v>14</v>
      </c>
      <c r="H531">
        <v>9</v>
      </c>
      <c r="I531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8"/>
        <v>41769.208333333336</v>
      </c>
      <c r="O531" s="8">
        <f t="shared" si="28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26"/>
        <v>0.91740952380952379</v>
      </c>
      <c r="G532" t="s">
        <v>14</v>
      </c>
      <c r="H532">
        <v>1784</v>
      </c>
      <c r="I532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8"/>
        <v>40421.208333333336</v>
      </c>
      <c r="O532" s="8">
        <f t="shared" si="28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26"/>
        <v>0.95521156936261387</v>
      </c>
      <c r="G533" t="s">
        <v>47</v>
      </c>
      <c r="H533">
        <v>3640</v>
      </c>
      <c r="I533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8"/>
        <v>41589.25</v>
      </c>
      <c r="O533" s="8">
        <f t="shared" si="28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26"/>
        <v>5.0287499999999996</v>
      </c>
      <c r="G534" t="s">
        <v>20</v>
      </c>
      <c r="H534">
        <v>126</v>
      </c>
      <c r="I534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8"/>
        <v>43125.25</v>
      </c>
      <c r="O534" s="8">
        <f t="shared" si="28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26"/>
        <v>1.5924394463667819</v>
      </c>
      <c r="G535" t="s">
        <v>20</v>
      </c>
      <c r="H535">
        <v>2218</v>
      </c>
      <c r="I535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8"/>
        <v>41479.208333333336</v>
      </c>
      <c r="O535" s="8">
        <f t="shared" si="28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26"/>
        <v>0.15022446689113356</v>
      </c>
      <c r="G536" t="s">
        <v>14</v>
      </c>
      <c r="H536">
        <v>243</v>
      </c>
      <c r="I536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8"/>
        <v>43329.208333333328</v>
      </c>
      <c r="O536" s="8">
        <f t="shared" si="28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26"/>
        <v>4.820384615384615</v>
      </c>
      <c r="G537" t="s">
        <v>20</v>
      </c>
      <c r="H537">
        <v>202</v>
      </c>
      <c r="I537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8"/>
        <v>43259.208333333328</v>
      </c>
      <c r="O537" s="8">
        <f t="shared" si="28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26"/>
        <v>1.4996938775510205</v>
      </c>
      <c r="G538" t="s">
        <v>20</v>
      </c>
      <c r="H538">
        <v>140</v>
      </c>
      <c r="I538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8"/>
        <v>40414.208333333336</v>
      </c>
      <c r="O538" s="8">
        <f t="shared" si="28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26"/>
        <v>1.1722156398104266</v>
      </c>
      <c r="G539" t="s">
        <v>20</v>
      </c>
      <c r="H539">
        <v>1052</v>
      </c>
      <c r="I539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8"/>
        <v>43342.208333333328</v>
      </c>
      <c r="O539" s="8">
        <f t="shared" si="28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26"/>
        <v>0.37695968274950431</v>
      </c>
      <c r="G540" t="s">
        <v>14</v>
      </c>
      <c r="H540">
        <v>1296</v>
      </c>
      <c r="I540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8"/>
        <v>41539.208333333336</v>
      </c>
      <c r="O540" s="8">
        <f t="shared" si="28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26"/>
        <v>0.72653061224489801</v>
      </c>
      <c r="G541" t="s">
        <v>14</v>
      </c>
      <c r="H541">
        <v>77</v>
      </c>
      <c r="I541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8"/>
        <v>43647.208333333328</v>
      </c>
      <c r="O541" s="8">
        <f t="shared" si="28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26"/>
        <v>2.6598113207547169</v>
      </c>
      <c r="G542" t="s">
        <v>20</v>
      </c>
      <c r="H542">
        <v>247</v>
      </c>
      <c r="I542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8"/>
        <v>43225.208333333328</v>
      </c>
      <c r="O542" s="8">
        <f t="shared" si="28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26"/>
        <v>0.24205617977528091</v>
      </c>
      <c r="G543" t="s">
        <v>14</v>
      </c>
      <c r="H543">
        <v>395</v>
      </c>
      <c r="I543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8"/>
        <v>42165.208333333328</v>
      </c>
      <c r="O543" s="8">
        <f t="shared" si="28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26"/>
        <v>2.5064935064935064E-2</v>
      </c>
      <c r="G544" t="s">
        <v>14</v>
      </c>
      <c r="H544">
        <v>49</v>
      </c>
      <c r="I544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8"/>
        <v>42391.25</v>
      </c>
      <c r="O544" s="8">
        <f t="shared" si="28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26"/>
        <v>0.1632979976442874</v>
      </c>
      <c r="G545" t="s">
        <v>14</v>
      </c>
      <c r="H545">
        <v>180</v>
      </c>
      <c r="I545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8"/>
        <v>41528.208333333336</v>
      </c>
      <c r="O545" s="8">
        <f t="shared" si="28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26"/>
        <v>2.7650000000000001</v>
      </c>
      <c r="G546" t="s">
        <v>20</v>
      </c>
      <c r="H546">
        <v>84</v>
      </c>
      <c r="I546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8"/>
        <v>42377.25</v>
      </c>
      <c r="O546" s="8">
        <f t="shared" si="28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26"/>
        <v>0.88803571428571426</v>
      </c>
      <c r="G547" t="s">
        <v>14</v>
      </c>
      <c r="H547">
        <v>2690</v>
      </c>
      <c r="I547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8"/>
        <v>43824.25</v>
      </c>
      <c r="O547" s="8">
        <f t="shared" si="28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26"/>
        <v>1.6357142857142857</v>
      </c>
      <c r="G548" t="s">
        <v>20</v>
      </c>
      <c r="H548">
        <v>88</v>
      </c>
      <c r="I548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8"/>
        <v>43360.208333333328</v>
      </c>
      <c r="O548" s="8">
        <f t="shared" si="28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26"/>
        <v>9.69</v>
      </c>
      <c r="G549" t="s">
        <v>20</v>
      </c>
      <c r="H549">
        <v>156</v>
      </c>
      <c r="I549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8"/>
        <v>42029.25</v>
      </c>
      <c r="O549" s="8">
        <f t="shared" si="28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26"/>
        <v>2.7091376701966716</v>
      </c>
      <c r="G550" t="s">
        <v>20</v>
      </c>
      <c r="H550">
        <v>2985</v>
      </c>
      <c r="I550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8"/>
        <v>42461.208333333328</v>
      </c>
      <c r="O550" s="8">
        <f t="shared" si="28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26"/>
        <v>2.8421355932203389</v>
      </c>
      <c r="G551" t="s">
        <v>20</v>
      </c>
      <c r="H551">
        <v>762</v>
      </c>
      <c r="I551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8"/>
        <v>41422.208333333336</v>
      </c>
      <c r="O551" s="8">
        <f t="shared" si="28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26"/>
        <v>0.04</v>
      </c>
      <c r="G552" t="s">
        <v>74</v>
      </c>
      <c r="H552">
        <v>1</v>
      </c>
      <c r="I552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8"/>
        <v>40968.25</v>
      </c>
      <c r="O552" s="8">
        <f t="shared" si="28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26"/>
        <v>0.58632981676846196</v>
      </c>
      <c r="G553" t="s">
        <v>14</v>
      </c>
      <c r="H553">
        <v>2779</v>
      </c>
      <c r="I553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8"/>
        <v>41993.25</v>
      </c>
      <c r="O553" s="8">
        <f t="shared" si="28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26"/>
        <v>0.98511111111111116</v>
      </c>
      <c r="G554" t="s">
        <v>14</v>
      </c>
      <c r="H554">
        <v>92</v>
      </c>
      <c r="I554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8"/>
        <v>42700.25</v>
      </c>
      <c r="O554" s="8">
        <f t="shared" si="28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26"/>
        <v>0.43975381008206332</v>
      </c>
      <c r="G555" t="s">
        <v>14</v>
      </c>
      <c r="H555">
        <v>1028</v>
      </c>
      <c r="I555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8"/>
        <v>40545.25</v>
      </c>
      <c r="O555" s="8">
        <f t="shared" si="28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26"/>
        <v>1.5166315789473683</v>
      </c>
      <c r="G556" t="s">
        <v>20</v>
      </c>
      <c r="H556">
        <v>554</v>
      </c>
      <c r="I556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8"/>
        <v>42723.25</v>
      </c>
      <c r="O556" s="8">
        <f t="shared" si="28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26"/>
        <v>2.2363492063492063</v>
      </c>
      <c r="G557" t="s">
        <v>20</v>
      </c>
      <c r="H557">
        <v>135</v>
      </c>
      <c r="I557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8"/>
        <v>41731.208333333336</v>
      </c>
      <c r="O557" s="8">
        <f t="shared" si="28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26"/>
        <v>2.3975</v>
      </c>
      <c r="G558" t="s">
        <v>20</v>
      </c>
      <c r="H558">
        <v>122</v>
      </c>
      <c r="I558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8"/>
        <v>40792.208333333336</v>
      </c>
      <c r="O558" s="8">
        <f t="shared" si="28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26"/>
        <v>1.9933333333333334</v>
      </c>
      <c r="G559" t="s">
        <v>20</v>
      </c>
      <c r="H559">
        <v>221</v>
      </c>
      <c r="I559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8"/>
        <v>42279.208333333328</v>
      </c>
      <c r="O559" s="8">
        <f t="shared" si="28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26"/>
        <v>1.373448275862069</v>
      </c>
      <c r="G560" t="s">
        <v>20</v>
      </c>
      <c r="H560">
        <v>126</v>
      </c>
      <c r="I560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8"/>
        <v>42424.25</v>
      </c>
      <c r="O560" s="8">
        <f t="shared" si="28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26"/>
        <v>1.009696106362773</v>
      </c>
      <c r="G561" t="s">
        <v>20</v>
      </c>
      <c r="H561">
        <v>1022</v>
      </c>
      <c r="I561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8"/>
        <v>42584.208333333328</v>
      </c>
      <c r="O561" s="8">
        <f t="shared" si="28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26"/>
        <v>7.9416000000000002</v>
      </c>
      <c r="G562" t="s">
        <v>20</v>
      </c>
      <c r="H562">
        <v>3177</v>
      </c>
      <c r="I562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8"/>
        <v>40865.25</v>
      </c>
      <c r="O562" s="8">
        <f t="shared" si="28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26"/>
        <v>3.6970000000000001</v>
      </c>
      <c r="G563" t="s">
        <v>20</v>
      </c>
      <c r="H563">
        <v>198</v>
      </c>
      <c r="I563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8"/>
        <v>40833.208333333336</v>
      </c>
      <c r="O563" s="8">
        <f t="shared" si="28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26"/>
        <v>0.12818181818181817</v>
      </c>
      <c r="G564" t="s">
        <v>14</v>
      </c>
      <c r="H564">
        <v>26</v>
      </c>
      <c r="I564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8"/>
        <v>43536.208333333328</v>
      </c>
      <c r="O564" s="8">
        <f t="shared" si="28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26"/>
        <v>1.3802702702702703</v>
      </c>
      <c r="G565" t="s">
        <v>20</v>
      </c>
      <c r="H565">
        <v>85</v>
      </c>
      <c r="I565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8"/>
        <v>43417.25</v>
      </c>
      <c r="O565" s="8">
        <f t="shared" si="28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26"/>
        <v>0.83813278008298753</v>
      </c>
      <c r="G566" t="s">
        <v>14</v>
      </c>
      <c r="H566">
        <v>1790</v>
      </c>
      <c r="I566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8"/>
        <v>42078.208333333328</v>
      </c>
      <c r="O566" s="8">
        <f t="shared" si="28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26"/>
        <v>2.0460063224446787</v>
      </c>
      <c r="G567" t="s">
        <v>20</v>
      </c>
      <c r="H567">
        <v>3596</v>
      </c>
      <c r="I567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8"/>
        <v>40862.25</v>
      </c>
      <c r="O567" s="8">
        <f t="shared" si="28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26"/>
        <v>0.44344086021505374</v>
      </c>
      <c r="G568" t="s">
        <v>14</v>
      </c>
      <c r="H568">
        <v>37</v>
      </c>
      <c r="I568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8"/>
        <v>42424.25</v>
      </c>
      <c r="O568" s="8">
        <f t="shared" si="28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26"/>
        <v>2.1860294117647059</v>
      </c>
      <c r="G569" t="s">
        <v>20</v>
      </c>
      <c r="H569">
        <v>244</v>
      </c>
      <c r="I569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8"/>
        <v>41830.208333333336</v>
      </c>
      <c r="O569" s="8">
        <f t="shared" si="28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26"/>
        <v>1.8603314917127072</v>
      </c>
      <c r="G570" t="s">
        <v>20</v>
      </c>
      <c r="H570">
        <v>5180</v>
      </c>
      <c r="I570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8"/>
        <v>40374.208333333336</v>
      </c>
      <c r="O570" s="8">
        <f t="shared" si="2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26"/>
        <v>2.3733830845771142</v>
      </c>
      <c r="G571" t="s">
        <v>20</v>
      </c>
      <c r="H571">
        <v>589</v>
      </c>
      <c r="I571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8"/>
        <v>40554.25</v>
      </c>
      <c r="O571" s="8">
        <f t="shared" si="2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26"/>
        <v>3.0565384615384614</v>
      </c>
      <c r="G572" t="s">
        <v>20</v>
      </c>
      <c r="H572">
        <v>2725</v>
      </c>
      <c r="I572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8"/>
        <v>41993.25</v>
      </c>
      <c r="O572" s="8">
        <f t="shared" si="28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26"/>
        <v>0.94142857142857139</v>
      </c>
      <c r="G573" t="s">
        <v>14</v>
      </c>
      <c r="H573">
        <v>35</v>
      </c>
      <c r="I573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8"/>
        <v>42174.208333333328</v>
      </c>
      <c r="O573" s="8">
        <f t="shared" si="2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26"/>
        <v>0.54400000000000004</v>
      </c>
      <c r="G574" t="s">
        <v>74</v>
      </c>
      <c r="H574">
        <v>94</v>
      </c>
      <c r="I574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8"/>
        <v>42275.208333333328</v>
      </c>
      <c r="O574" s="8">
        <f t="shared" si="28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26"/>
        <v>1.1188059701492536</v>
      </c>
      <c r="G575" t="s">
        <v>20</v>
      </c>
      <c r="H575">
        <v>300</v>
      </c>
      <c r="I575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8"/>
        <v>41761.208333333336</v>
      </c>
      <c r="O575" s="8">
        <f t="shared" si="28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26"/>
        <v>3.6914814814814814</v>
      </c>
      <c r="G576" t="s">
        <v>20</v>
      </c>
      <c r="H576">
        <v>144</v>
      </c>
      <c r="I576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8"/>
        <v>43806.25</v>
      </c>
      <c r="O576" s="8">
        <f t="shared" si="28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26"/>
        <v>0.62930372148859548</v>
      </c>
      <c r="G577" t="s">
        <v>14</v>
      </c>
      <c r="H577">
        <v>558</v>
      </c>
      <c r="I577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8"/>
        <v>41779.208333333336</v>
      </c>
      <c r="O577" s="8">
        <f t="shared" si="2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26"/>
        <v>0.6492783505154639</v>
      </c>
      <c r="G578" t="s">
        <v>14</v>
      </c>
      <c r="H578">
        <v>64</v>
      </c>
      <c r="I578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8"/>
        <v>43040.208333333328</v>
      </c>
      <c r="O578" s="8">
        <f t="shared" si="2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29">E579/D579</f>
        <v>0.18853658536585366</v>
      </c>
      <c r="G579" t="s">
        <v>74</v>
      </c>
      <c r="H579">
        <v>37</v>
      </c>
      <c r="I579">
        <f t="shared" ref="I579:I642" si="30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31">(((L579/60)/60)/24)+DATE(1970,1,1)</f>
        <v>40613.25</v>
      </c>
      <c r="O579" s="8">
        <f t="shared" si="31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29"/>
        <v>0.1675440414507772</v>
      </c>
      <c r="G580" t="s">
        <v>14</v>
      </c>
      <c r="H580">
        <v>245</v>
      </c>
      <c r="I580">
        <f t="shared" si="30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1"/>
        <v>40878.25</v>
      </c>
      <c r="O580" s="8">
        <f t="shared" si="3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29"/>
        <v>1.0111290322580646</v>
      </c>
      <c r="G581" t="s">
        <v>20</v>
      </c>
      <c r="H581">
        <v>87</v>
      </c>
      <c r="I581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1"/>
        <v>40762.208333333336</v>
      </c>
      <c r="O581" s="8">
        <f t="shared" si="31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29"/>
        <v>3.4150228310502282</v>
      </c>
      <c r="G582" t="s">
        <v>20</v>
      </c>
      <c r="H582">
        <v>3116</v>
      </c>
      <c r="I582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1"/>
        <v>41696.25</v>
      </c>
      <c r="O582" s="8">
        <f t="shared" si="3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29"/>
        <v>0.64016666666666666</v>
      </c>
      <c r="G583" t="s">
        <v>14</v>
      </c>
      <c r="H583">
        <v>71</v>
      </c>
      <c r="I583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1"/>
        <v>40662.208333333336</v>
      </c>
      <c r="O583" s="8">
        <f t="shared" si="3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29"/>
        <v>0.5208045977011494</v>
      </c>
      <c r="G584" t="s">
        <v>14</v>
      </c>
      <c r="H584">
        <v>42</v>
      </c>
      <c r="I584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1"/>
        <v>42165.208333333328</v>
      </c>
      <c r="O584" s="8">
        <f t="shared" si="31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29"/>
        <v>3.2240211640211642</v>
      </c>
      <c r="G585" t="s">
        <v>20</v>
      </c>
      <c r="H585">
        <v>909</v>
      </c>
      <c r="I585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1"/>
        <v>40959.25</v>
      </c>
      <c r="O585" s="8">
        <f t="shared" si="3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29"/>
        <v>1.1950810185185186</v>
      </c>
      <c r="G586" t="s">
        <v>20</v>
      </c>
      <c r="H586">
        <v>1613</v>
      </c>
      <c r="I586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1"/>
        <v>41024.208333333336</v>
      </c>
      <c r="O586" s="8">
        <f t="shared" si="3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29"/>
        <v>1.4679775280898877</v>
      </c>
      <c r="G587" t="s">
        <v>20</v>
      </c>
      <c r="H587">
        <v>136</v>
      </c>
      <c r="I587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1"/>
        <v>40255.208333333336</v>
      </c>
      <c r="O587" s="8">
        <f t="shared" si="3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29"/>
        <v>9.5057142857142853</v>
      </c>
      <c r="G588" t="s">
        <v>20</v>
      </c>
      <c r="H588">
        <v>130</v>
      </c>
      <c r="I588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1"/>
        <v>40499.25</v>
      </c>
      <c r="O588" s="8">
        <f t="shared" si="31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29"/>
        <v>0.72893617021276591</v>
      </c>
      <c r="G589" t="s">
        <v>14</v>
      </c>
      <c r="H589">
        <v>156</v>
      </c>
      <c r="I589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1"/>
        <v>43484.25</v>
      </c>
      <c r="O589" s="8">
        <f t="shared" si="31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29"/>
        <v>0.7900824873096447</v>
      </c>
      <c r="G590" t="s">
        <v>14</v>
      </c>
      <c r="H590">
        <v>1368</v>
      </c>
      <c r="I590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1"/>
        <v>40262.208333333336</v>
      </c>
      <c r="O590" s="8">
        <f t="shared" si="3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29"/>
        <v>0.64721518987341775</v>
      </c>
      <c r="G591" t="s">
        <v>14</v>
      </c>
      <c r="H591">
        <v>102</v>
      </c>
      <c r="I591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1"/>
        <v>42190.208333333328</v>
      </c>
      <c r="O591" s="8">
        <f t="shared" si="3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29"/>
        <v>0.82028169014084507</v>
      </c>
      <c r="G592" t="s">
        <v>14</v>
      </c>
      <c r="H592">
        <v>86</v>
      </c>
      <c r="I592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1"/>
        <v>41994.25</v>
      </c>
      <c r="O592" s="8">
        <f t="shared" si="3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29"/>
        <v>10.376666666666667</v>
      </c>
      <c r="G593" t="s">
        <v>20</v>
      </c>
      <c r="H593">
        <v>102</v>
      </c>
      <c r="I593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1"/>
        <v>40373.208333333336</v>
      </c>
      <c r="O593" s="8">
        <f t="shared" si="31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29"/>
        <v>0.12910076530612244</v>
      </c>
      <c r="G594" t="s">
        <v>14</v>
      </c>
      <c r="H594">
        <v>253</v>
      </c>
      <c r="I594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1"/>
        <v>41789.208333333336</v>
      </c>
      <c r="O594" s="8">
        <f t="shared" si="3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29"/>
        <v>1.5484210526315789</v>
      </c>
      <c r="G595" t="s">
        <v>20</v>
      </c>
      <c r="H595">
        <v>4006</v>
      </c>
      <c r="I595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1"/>
        <v>41724.208333333336</v>
      </c>
      <c r="O595" s="8">
        <f t="shared" si="3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29"/>
        <v>7.0991735537190084E-2</v>
      </c>
      <c r="G596" t="s">
        <v>14</v>
      </c>
      <c r="H596">
        <v>157</v>
      </c>
      <c r="I596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1"/>
        <v>42548.208333333328</v>
      </c>
      <c r="O596" s="8">
        <f t="shared" si="3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29"/>
        <v>2.0852773826458035</v>
      </c>
      <c r="G597" t="s">
        <v>20</v>
      </c>
      <c r="H597">
        <v>1629</v>
      </c>
      <c r="I597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1"/>
        <v>40253.208333333336</v>
      </c>
      <c r="O597" s="8">
        <f t="shared" si="3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29"/>
        <v>0.99683544303797467</v>
      </c>
      <c r="G598" t="s">
        <v>14</v>
      </c>
      <c r="H598">
        <v>183</v>
      </c>
      <c r="I598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1"/>
        <v>42434.25</v>
      </c>
      <c r="O598" s="8">
        <f t="shared" si="3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29"/>
        <v>2.0159756097560977</v>
      </c>
      <c r="G599" t="s">
        <v>20</v>
      </c>
      <c r="H599">
        <v>2188</v>
      </c>
      <c r="I599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1"/>
        <v>43786.25</v>
      </c>
      <c r="O599" s="8">
        <f t="shared" si="3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29"/>
        <v>1.6209032258064515</v>
      </c>
      <c r="G600" t="s">
        <v>20</v>
      </c>
      <c r="H600">
        <v>2409</v>
      </c>
      <c r="I600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1"/>
        <v>40344.208333333336</v>
      </c>
      <c r="O600" s="8">
        <f t="shared" si="31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29"/>
        <v>3.6436208125445471E-2</v>
      </c>
      <c r="G601" t="s">
        <v>14</v>
      </c>
      <c r="H601">
        <v>82</v>
      </c>
      <c r="I601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1"/>
        <v>42047.25</v>
      </c>
      <c r="O601" s="8">
        <f t="shared" si="3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29"/>
        <v>0.05</v>
      </c>
      <c r="G602" t="s">
        <v>14</v>
      </c>
      <c r="H602">
        <v>1</v>
      </c>
      <c r="I602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1"/>
        <v>41485.208333333336</v>
      </c>
      <c r="O602" s="8">
        <f t="shared" si="31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29"/>
        <v>2.0663492063492064</v>
      </c>
      <c r="G603" t="s">
        <v>20</v>
      </c>
      <c r="H603">
        <v>194</v>
      </c>
      <c r="I603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1"/>
        <v>41789.208333333336</v>
      </c>
      <c r="O603" s="8">
        <f t="shared" si="3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29"/>
        <v>1.2823628691983122</v>
      </c>
      <c r="G604" t="s">
        <v>20</v>
      </c>
      <c r="H604">
        <v>1140</v>
      </c>
      <c r="I604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1"/>
        <v>42160.208333333328</v>
      </c>
      <c r="O604" s="8">
        <f t="shared" si="3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29"/>
        <v>1.1966037735849056</v>
      </c>
      <c r="G605" t="s">
        <v>20</v>
      </c>
      <c r="H605">
        <v>102</v>
      </c>
      <c r="I605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1"/>
        <v>43573.208333333328</v>
      </c>
      <c r="O605" s="8">
        <f t="shared" si="3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29"/>
        <v>1.7073055242390078</v>
      </c>
      <c r="G606" t="s">
        <v>20</v>
      </c>
      <c r="H606">
        <v>2857</v>
      </c>
      <c r="I606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1"/>
        <v>40565.25</v>
      </c>
      <c r="O606" s="8">
        <f t="shared" si="3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29"/>
        <v>1.8721212121212121</v>
      </c>
      <c r="G607" t="s">
        <v>20</v>
      </c>
      <c r="H607">
        <v>107</v>
      </c>
      <c r="I607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1"/>
        <v>42280.208333333328</v>
      </c>
      <c r="O607" s="8">
        <f t="shared" si="3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29"/>
        <v>1.8838235294117647</v>
      </c>
      <c r="G608" t="s">
        <v>20</v>
      </c>
      <c r="H608">
        <v>160</v>
      </c>
      <c r="I608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1"/>
        <v>42436.25</v>
      </c>
      <c r="O608" s="8">
        <f t="shared" si="31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29"/>
        <v>1.3129869186046512</v>
      </c>
      <c r="G609" t="s">
        <v>20</v>
      </c>
      <c r="H609">
        <v>2230</v>
      </c>
      <c r="I609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1"/>
        <v>41721.208333333336</v>
      </c>
      <c r="O609" s="8">
        <f t="shared" si="31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29"/>
        <v>2.8397435897435899</v>
      </c>
      <c r="G610" t="s">
        <v>20</v>
      </c>
      <c r="H610">
        <v>316</v>
      </c>
      <c r="I610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1"/>
        <v>43530.25</v>
      </c>
      <c r="O610" s="8">
        <f t="shared" si="31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29"/>
        <v>1.2041999999999999</v>
      </c>
      <c r="G611" t="s">
        <v>20</v>
      </c>
      <c r="H611">
        <v>117</v>
      </c>
      <c r="I611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1"/>
        <v>43481.25</v>
      </c>
      <c r="O611" s="8">
        <f t="shared" si="3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29"/>
        <v>4.1905607476635511</v>
      </c>
      <c r="G612" t="s">
        <v>20</v>
      </c>
      <c r="H612">
        <v>6406</v>
      </c>
      <c r="I612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1"/>
        <v>41259.25</v>
      </c>
      <c r="O612" s="8">
        <f t="shared" si="3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29"/>
        <v>0.13853658536585367</v>
      </c>
      <c r="G613" t="s">
        <v>74</v>
      </c>
      <c r="H613">
        <v>15</v>
      </c>
      <c r="I613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1"/>
        <v>41480.208333333336</v>
      </c>
      <c r="O613" s="8">
        <f t="shared" si="3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29"/>
        <v>1.3943548387096774</v>
      </c>
      <c r="G614" t="s">
        <v>20</v>
      </c>
      <c r="H614">
        <v>192</v>
      </c>
      <c r="I614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1"/>
        <v>40474.208333333336</v>
      </c>
      <c r="O614" s="8">
        <f t="shared" si="31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29"/>
        <v>1.74</v>
      </c>
      <c r="G615" t="s">
        <v>20</v>
      </c>
      <c r="H615">
        <v>26</v>
      </c>
      <c r="I615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1"/>
        <v>42973.208333333328</v>
      </c>
      <c r="O615" s="8">
        <f t="shared" si="3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29"/>
        <v>1.5549056603773586</v>
      </c>
      <c r="G616" t="s">
        <v>20</v>
      </c>
      <c r="H616">
        <v>723</v>
      </c>
      <c r="I616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1"/>
        <v>42746.25</v>
      </c>
      <c r="O616" s="8">
        <f t="shared" si="3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29"/>
        <v>1.7044705882352942</v>
      </c>
      <c r="G617" t="s">
        <v>20</v>
      </c>
      <c r="H617">
        <v>170</v>
      </c>
      <c r="I617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1"/>
        <v>42489.208333333328</v>
      </c>
      <c r="O617" s="8">
        <f t="shared" si="3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29"/>
        <v>1.8951562500000001</v>
      </c>
      <c r="G618" t="s">
        <v>20</v>
      </c>
      <c r="H618">
        <v>238</v>
      </c>
      <c r="I618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1"/>
        <v>41537.208333333336</v>
      </c>
      <c r="O618" s="8">
        <f t="shared" si="31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29"/>
        <v>2.4971428571428573</v>
      </c>
      <c r="G619" t="s">
        <v>20</v>
      </c>
      <c r="H619">
        <v>55</v>
      </c>
      <c r="I619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1"/>
        <v>41794.208333333336</v>
      </c>
      <c r="O619" s="8">
        <f t="shared" si="3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29"/>
        <v>0.48860523665659616</v>
      </c>
      <c r="G620" t="s">
        <v>14</v>
      </c>
      <c r="H620">
        <v>1198</v>
      </c>
      <c r="I620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1"/>
        <v>41396.208333333336</v>
      </c>
      <c r="O620" s="8">
        <f t="shared" si="3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29"/>
        <v>0.28461970393057684</v>
      </c>
      <c r="G621" t="s">
        <v>14</v>
      </c>
      <c r="H621">
        <v>648</v>
      </c>
      <c r="I621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1"/>
        <v>40669.208333333336</v>
      </c>
      <c r="O621" s="8">
        <f t="shared" si="3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29"/>
        <v>2.6802325581395348</v>
      </c>
      <c r="G622" t="s">
        <v>20</v>
      </c>
      <c r="H622">
        <v>128</v>
      </c>
      <c r="I622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1"/>
        <v>42559.208333333328</v>
      </c>
      <c r="O622" s="8">
        <f t="shared" si="31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29"/>
        <v>6.1980078125000002</v>
      </c>
      <c r="G623" t="s">
        <v>20</v>
      </c>
      <c r="H623">
        <v>2144</v>
      </c>
      <c r="I623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1"/>
        <v>42626.208333333328</v>
      </c>
      <c r="O623" s="8">
        <f t="shared" si="3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29"/>
        <v>3.1301587301587303E-2</v>
      </c>
      <c r="G624" t="s">
        <v>14</v>
      </c>
      <c r="H624">
        <v>64</v>
      </c>
      <c r="I624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1"/>
        <v>43205.208333333328</v>
      </c>
      <c r="O624" s="8">
        <f t="shared" si="31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29"/>
        <v>1.5992152704135738</v>
      </c>
      <c r="G625" t="s">
        <v>20</v>
      </c>
      <c r="H625">
        <v>2693</v>
      </c>
      <c r="I625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1"/>
        <v>42201.208333333328</v>
      </c>
      <c r="O625" s="8">
        <f t="shared" si="3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29"/>
        <v>2.793921568627451</v>
      </c>
      <c r="G626" t="s">
        <v>20</v>
      </c>
      <c r="H626">
        <v>432</v>
      </c>
      <c r="I626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1"/>
        <v>42029.25</v>
      </c>
      <c r="O626" s="8">
        <f t="shared" si="31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29"/>
        <v>0.77373333333333338</v>
      </c>
      <c r="G627" t="s">
        <v>14</v>
      </c>
      <c r="H627">
        <v>62</v>
      </c>
      <c r="I627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1"/>
        <v>43857.25</v>
      </c>
      <c r="O627" s="8">
        <f t="shared" si="3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29"/>
        <v>2.0632812500000002</v>
      </c>
      <c r="G628" t="s">
        <v>20</v>
      </c>
      <c r="H628">
        <v>189</v>
      </c>
      <c r="I628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1"/>
        <v>40449.208333333336</v>
      </c>
      <c r="O628" s="8">
        <f t="shared" si="3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29"/>
        <v>6.9424999999999999</v>
      </c>
      <c r="G629" t="s">
        <v>20</v>
      </c>
      <c r="H629">
        <v>154</v>
      </c>
      <c r="I629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1"/>
        <v>40345.208333333336</v>
      </c>
      <c r="O629" s="8">
        <f t="shared" si="31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29"/>
        <v>1.5178947368421052</v>
      </c>
      <c r="G630" t="s">
        <v>20</v>
      </c>
      <c r="H630">
        <v>96</v>
      </c>
      <c r="I630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1"/>
        <v>40455.208333333336</v>
      </c>
      <c r="O630" s="8">
        <f t="shared" si="31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29"/>
        <v>0.64582072176949945</v>
      </c>
      <c r="G631" t="s">
        <v>14</v>
      </c>
      <c r="H631">
        <v>750</v>
      </c>
      <c r="I631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1"/>
        <v>42557.208333333328</v>
      </c>
      <c r="O631" s="8">
        <f t="shared" si="3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29"/>
        <v>0.62873684210526315</v>
      </c>
      <c r="G632" t="s">
        <v>74</v>
      </c>
      <c r="H632">
        <v>87</v>
      </c>
      <c r="I632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1"/>
        <v>43586.208333333328</v>
      </c>
      <c r="O632" s="8">
        <f t="shared" si="3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29"/>
        <v>3.1039864864864866</v>
      </c>
      <c r="G633" t="s">
        <v>20</v>
      </c>
      <c r="H633">
        <v>3063</v>
      </c>
      <c r="I633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1"/>
        <v>43550.208333333328</v>
      </c>
      <c r="O633" s="8">
        <f t="shared" si="3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29"/>
        <v>0.42859916782246882</v>
      </c>
      <c r="G634" t="s">
        <v>47</v>
      </c>
      <c r="H634">
        <v>278</v>
      </c>
      <c r="I634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1"/>
        <v>41945.208333333336</v>
      </c>
      <c r="O634" s="8">
        <f t="shared" si="3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29"/>
        <v>0.83119402985074631</v>
      </c>
      <c r="G635" t="s">
        <v>14</v>
      </c>
      <c r="H635">
        <v>105</v>
      </c>
      <c r="I635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1"/>
        <v>42315.25</v>
      </c>
      <c r="O635" s="8">
        <f t="shared" si="3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29"/>
        <v>0.78531302876480547</v>
      </c>
      <c r="G636" t="s">
        <v>74</v>
      </c>
      <c r="H636">
        <v>1658</v>
      </c>
      <c r="I636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1"/>
        <v>42819.208333333328</v>
      </c>
      <c r="O636" s="8">
        <f t="shared" si="3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29"/>
        <v>1.1409352517985611</v>
      </c>
      <c r="G637" t="s">
        <v>20</v>
      </c>
      <c r="H637">
        <v>2266</v>
      </c>
      <c r="I637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1"/>
        <v>41314.25</v>
      </c>
      <c r="O637" s="8">
        <f t="shared" si="3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29"/>
        <v>0.64537683358624176</v>
      </c>
      <c r="G638" t="s">
        <v>14</v>
      </c>
      <c r="H638">
        <v>2604</v>
      </c>
      <c r="I638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1"/>
        <v>40926.25</v>
      </c>
      <c r="O638" s="8">
        <f t="shared" si="3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29"/>
        <v>0.79411764705882348</v>
      </c>
      <c r="G639" t="s">
        <v>14</v>
      </c>
      <c r="H639">
        <v>65</v>
      </c>
      <c r="I639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1"/>
        <v>42688.25</v>
      </c>
      <c r="O639" s="8">
        <f t="shared" si="3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29"/>
        <v>0.11419117647058824</v>
      </c>
      <c r="G640" t="s">
        <v>14</v>
      </c>
      <c r="H640">
        <v>94</v>
      </c>
      <c r="I640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1"/>
        <v>40386.208333333336</v>
      </c>
      <c r="O640" s="8">
        <f t="shared" si="3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29"/>
        <v>0.56186046511627907</v>
      </c>
      <c r="G641" t="s">
        <v>47</v>
      </c>
      <c r="H641">
        <v>45</v>
      </c>
      <c r="I641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1"/>
        <v>43309.208333333328</v>
      </c>
      <c r="O641" s="8">
        <f t="shared" si="3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29"/>
        <v>0.16501669449081802</v>
      </c>
      <c r="G642" t="s">
        <v>14</v>
      </c>
      <c r="H642">
        <v>257</v>
      </c>
      <c r="I642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1"/>
        <v>42387.25</v>
      </c>
      <c r="O642" s="8">
        <f t="shared" si="31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32">E643/D643</f>
        <v>1.1996808510638297</v>
      </c>
      <c r="G643" t="s">
        <v>20</v>
      </c>
      <c r="H643">
        <v>194</v>
      </c>
      <c r="I643">
        <f t="shared" ref="I643:I706" si="3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4">(((L643/60)/60)/24)+DATE(1970,1,1)</f>
        <v>42786.25</v>
      </c>
      <c r="O643" s="8">
        <f t="shared" si="34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32"/>
        <v>1.4545652173913044</v>
      </c>
      <c r="G644" t="s">
        <v>20</v>
      </c>
      <c r="H644">
        <v>129</v>
      </c>
      <c r="I644">
        <f t="shared" si="3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4"/>
        <v>43451.25</v>
      </c>
      <c r="O644" s="8">
        <f t="shared" si="3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32"/>
        <v>2.2138255033557046</v>
      </c>
      <c r="G645" t="s">
        <v>20</v>
      </c>
      <c r="H645">
        <v>375</v>
      </c>
      <c r="I645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4"/>
        <v>42795.25</v>
      </c>
      <c r="O645" s="8">
        <f t="shared" si="3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32"/>
        <v>0.48396694214876035</v>
      </c>
      <c r="G646" t="s">
        <v>14</v>
      </c>
      <c r="H646">
        <v>2928</v>
      </c>
      <c r="I646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4"/>
        <v>43452.25</v>
      </c>
      <c r="O646" s="8">
        <f t="shared" si="3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32"/>
        <v>0.92911504424778757</v>
      </c>
      <c r="G647" t="s">
        <v>14</v>
      </c>
      <c r="H647">
        <v>4697</v>
      </c>
      <c r="I647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4"/>
        <v>43369.208333333328</v>
      </c>
      <c r="O647" s="8">
        <f t="shared" si="34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32"/>
        <v>0.88599797365754818</v>
      </c>
      <c r="G648" t="s">
        <v>14</v>
      </c>
      <c r="H648">
        <v>2915</v>
      </c>
      <c r="I648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4"/>
        <v>41346.208333333336</v>
      </c>
      <c r="O648" s="8">
        <f t="shared" si="34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32"/>
        <v>0.41399999999999998</v>
      </c>
      <c r="G649" t="s">
        <v>14</v>
      </c>
      <c r="H649">
        <v>18</v>
      </c>
      <c r="I649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4"/>
        <v>43199.208333333328</v>
      </c>
      <c r="O649" s="8">
        <f t="shared" si="3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32"/>
        <v>0.63056795131845844</v>
      </c>
      <c r="G650" t="s">
        <v>74</v>
      </c>
      <c r="H650">
        <v>723</v>
      </c>
      <c r="I650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4"/>
        <v>42922.208333333328</v>
      </c>
      <c r="O650" s="8">
        <f t="shared" si="34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32"/>
        <v>0.48482333607230893</v>
      </c>
      <c r="G651" t="s">
        <v>14</v>
      </c>
      <c r="H651">
        <v>602</v>
      </c>
      <c r="I651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4"/>
        <v>40471.208333333336</v>
      </c>
      <c r="O651" s="8">
        <f t="shared" si="3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32"/>
        <v>0.02</v>
      </c>
      <c r="G652" t="s">
        <v>14</v>
      </c>
      <c r="H652">
        <v>1</v>
      </c>
      <c r="I652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4"/>
        <v>41828.208333333336</v>
      </c>
      <c r="O652" s="8">
        <f t="shared" si="34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32"/>
        <v>0.88479410269445857</v>
      </c>
      <c r="G653" t="s">
        <v>14</v>
      </c>
      <c r="H653">
        <v>3868</v>
      </c>
      <c r="I653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4"/>
        <v>41692.25</v>
      </c>
      <c r="O653" s="8">
        <f t="shared" si="3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32"/>
        <v>1.2684</v>
      </c>
      <c r="G654" t="s">
        <v>20</v>
      </c>
      <c r="H654">
        <v>409</v>
      </c>
      <c r="I654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4"/>
        <v>42587.208333333328</v>
      </c>
      <c r="O654" s="8">
        <f t="shared" si="3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32"/>
        <v>23.388333333333332</v>
      </c>
      <c r="G655" t="s">
        <v>20</v>
      </c>
      <c r="H655">
        <v>234</v>
      </c>
      <c r="I655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4"/>
        <v>42468.208333333328</v>
      </c>
      <c r="O655" s="8">
        <f t="shared" si="3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32"/>
        <v>5.0838857142857146</v>
      </c>
      <c r="G656" t="s">
        <v>20</v>
      </c>
      <c r="H656">
        <v>3016</v>
      </c>
      <c r="I656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4"/>
        <v>42240.208333333328</v>
      </c>
      <c r="O656" s="8">
        <f t="shared" si="34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32"/>
        <v>1.9147826086956521</v>
      </c>
      <c r="G657" t="s">
        <v>20</v>
      </c>
      <c r="H657">
        <v>264</v>
      </c>
      <c r="I657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4"/>
        <v>42796.25</v>
      </c>
      <c r="O657" s="8">
        <f t="shared" si="34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32"/>
        <v>0.42127533783783783</v>
      </c>
      <c r="G658" t="s">
        <v>14</v>
      </c>
      <c r="H658">
        <v>504</v>
      </c>
      <c r="I658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4"/>
        <v>43097.25</v>
      </c>
      <c r="O658" s="8">
        <f t="shared" si="34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32"/>
        <v>8.2400000000000001E-2</v>
      </c>
      <c r="G659" t="s">
        <v>14</v>
      </c>
      <c r="H659">
        <v>14</v>
      </c>
      <c r="I659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4"/>
        <v>43096.25</v>
      </c>
      <c r="O659" s="8">
        <f t="shared" si="3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32"/>
        <v>0.60064638783269964</v>
      </c>
      <c r="G660" t="s">
        <v>74</v>
      </c>
      <c r="H660">
        <v>390</v>
      </c>
      <c r="I660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4"/>
        <v>42246.208333333328</v>
      </c>
      <c r="O660" s="8">
        <f t="shared" si="34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32"/>
        <v>0.47232808616404309</v>
      </c>
      <c r="G661" t="s">
        <v>14</v>
      </c>
      <c r="H661">
        <v>750</v>
      </c>
      <c r="I661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4"/>
        <v>40570.25</v>
      </c>
      <c r="O661" s="8">
        <f t="shared" si="3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32"/>
        <v>0.81736263736263737</v>
      </c>
      <c r="G662" t="s">
        <v>14</v>
      </c>
      <c r="H662">
        <v>77</v>
      </c>
      <c r="I662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4"/>
        <v>42237.208333333328</v>
      </c>
      <c r="O662" s="8">
        <f t="shared" si="3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32"/>
        <v>0.54187265917603</v>
      </c>
      <c r="G663" t="s">
        <v>14</v>
      </c>
      <c r="H663">
        <v>752</v>
      </c>
      <c r="I663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4"/>
        <v>40996.208333333336</v>
      </c>
      <c r="O663" s="8">
        <f t="shared" si="34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32"/>
        <v>0.97868131868131869</v>
      </c>
      <c r="G664" t="s">
        <v>14</v>
      </c>
      <c r="H664">
        <v>131</v>
      </c>
      <c r="I664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4"/>
        <v>43443.25</v>
      </c>
      <c r="O664" s="8">
        <f t="shared" si="3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32"/>
        <v>0.77239999999999998</v>
      </c>
      <c r="G665" t="s">
        <v>14</v>
      </c>
      <c r="H665">
        <v>87</v>
      </c>
      <c r="I665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4"/>
        <v>40458.208333333336</v>
      </c>
      <c r="O665" s="8">
        <f t="shared" si="3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32"/>
        <v>0.33464735516372796</v>
      </c>
      <c r="G666" t="s">
        <v>14</v>
      </c>
      <c r="H666">
        <v>1063</v>
      </c>
      <c r="I666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4"/>
        <v>40959.25</v>
      </c>
      <c r="O666" s="8">
        <f t="shared" si="34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32"/>
        <v>2.3958823529411766</v>
      </c>
      <c r="G667" t="s">
        <v>20</v>
      </c>
      <c r="H667">
        <v>272</v>
      </c>
      <c r="I667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4"/>
        <v>40733.208333333336</v>
      </c>
      <c r="O667" s="8">
        <f t="shared" si="3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32"/>
        <v>0.64032258064516134</v>
      </c>
      <c r="G668" t="s">
        <v>74</v>
      </c>
      <c r="H668">
        <v>25</v>
      </c>
      <c r="I668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4"/>
        <v>41516.208333333336</v>
      </c>
      <c r="O668" s="8">
        <f t="shared" si="3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32"/>
        <v>1.7615942028985507</v>
      </c>
      <c r="G669" t="s">
        <v>20</v>
      </c>
      <c r="H669">
        <v>419</v>
      </c>
      <c r="I669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4"/>
        <v>41892.208333333336</v>
      </c>
      <c r="O669" s="8">
        <f t="shared" si="34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32"/>
        <v>0.20338181818181819</v>
      </c>
      <c r="G670" t="s">
        <v>14</v>
      </c>
      <c r="H670">
        <v>76</v>
      </c>
      <c r="I670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4"/>
        <v>41122.208333333336</v>
      </c>
      <c r="O670" s="8">
        <f t="shared" si="3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32"/>
        <v>3.5864754098360656</v>
      </c>
      <c r="G671" t="s">
        <v>20</v>
      </c>
      <c r="H671">
        <v>1621</v>
      </c>
      <c r="I671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4"/>
        <v>42912.208333333328</v>
      </c>
      <c r="O671" s="8">
        <f t="shared" si="3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32"/>
        <v>4.6885802469135802</v>
      </c>
      <c r="G672" t="s">
        <v>20</v>
      </c>
      <c r="H672">
        <v>1101</v>
      </c>
      <c r="I672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4"/>
        <v>42425.25</v>
      </c>
      <c r="O672" s="8">
        <f t="shared" si="34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32"/>
        <v>1.220563524590164</v>
      </c>
      <c r="G673" t="s">
        <v>20</v>
      </c>
      <c r="H673">
        <v>1073</v>
      </c>
      <c r="I673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4"/>
        <v>40390.208333333336</v>
      </c>
      <c r="O673" s="8">
        <f t="shared" si="3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32"/>
        <v>0.55931783729156137</v>
      </c>
      <c r="G674" t="s">
        <v>14</v>
      </c>
      <c r="H674">
        <v>4428</v>
      </c>
      <c r="I674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4"/>
        <v>43180.208333333328</v>
      </c>
      <c r="O674" s="8">
        <f t="shared" si="3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32"/>
        <v>0.43660714285714286</v>
      </c>
      <c r="G675" t="s">
        <v>14</v>
      </c>
      <c r="H675">
        <v>58</v>
      </c>
      <c r="I675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4"/>
        <v>42475.208333333328</v>
      </c>
      <c r="O675" s="8">
        <f t="shared" si="34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32"/>
        <v>0.33538371411833628</v>
      </c>
      <c r="G676" t="s">
        <v>74</v>
      </c>
      <c r="H676">
        <v>1218</v>
      </c>
      <c r="I676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4"/>
        <v>40774.208333333336</v>
      </c>
      <c r="O676" s="8">
        <f t="shared" si="34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32"/>
        <v>1.2297938144329896</v>
      </c>
      <c r="G677" t="s">
        <v>20</v>
      </c>
      <c r="H677">
        <v>331</v>
      </c>
      <c r="I677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4"/>
        <v>43719.208333333328</v>
      </c>
      <c r="O677" s="8">
        <f t="shared" si="34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32"/>
        <v>1.8974959871589085</v>
      </c>
      <c r="G678" t="s">
        <v>20</v>
      </c>
      <c r="H678">
        <v>1170</v>
      </c>
      <c r="I678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4"/>
        <v>41178.208333333336</v>
      </c>
      <c r="O678" s="8">
        <f t="shared" si="34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32"/>
        <v>0.83622641509433959</v>
      </c>
      <c r="G679" t="s">
        <v>14</v>
      </c>
      <c r="H679">
        <v>111</v>
      </c>
      <c r="I679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4"/>
        <v>42561.208333333328</v>
      </c>
      <c r="O679" s="8">
        <f t="shared" si="3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32"/>
        <v>0.17968844221105529</v>
      </c>
      <c r="G680" t="s">
        <v>74</v>
      </c>
      <c r="H680">
        <v>215</v>
      </c>
      <c r="I680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4"/>
        <v>43484.25</v>
      </c>
      <c r="O680" s="8">
        <f t="shared" si="3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32"/>
        <v>10.365</v>
      </c>
      <c r="G681" t="s">
        <v>20</v>
      </c>
      <c r="H681">
        <v>363</v>
      </c>
      <c r="I681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4"/>
        <v>43756.208333333328</v>
      </c>
      <c r="O681" s="8">
        <f t="shared" si="34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32"/>
        <v>0.97405219780219776</v>
      </c>
      <c r="G682" t="s">
        <v>14</v>
      </c>
      <c r="H682">
        <v>2955</v>
      </c>
      <c r="I682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4"/>
        <v>43813.25</v>
      </c>
      <c r="O682" s="8">
        <f t="shared" si="34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32"/>
        <v>0.86386203150461705</v>
      </c>
      <c r="G683" t="s">
        <v>14</v>
      </c>
      <c r="H683">
        <v>1657</v>
      </c>
      <c r="I683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4"/>
        <v>40898.25</v>
      </c>
      <c r="O683" s="8">
        <f t="shared" si="3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32"/>
        <v>1.5016666666666667</v>
      </c>
      <c r="G684" t="s">
        <v>20</v>
      </c>
      <c r="H684">
        <v>103</v>
      </c>
      <c r="I684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4"/>
        <v>41619.25</v>
      </c>
      <c r="O684" s="8">
        <f t="shared" si="3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32"/>
        <v>3.5843478260869563</v>
      </c>
      <c r="G685" t="s">
        <v>20</v>
      </c>
      <c r="H685">
        <v>147</v>
      </c>
      <c r="I685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4"/>
        <v>43359.208333333328</v>
      </c>
      <c r="O685" s="8">
        <f t="shared" si="3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32"/>
        <v>5.4285714285714288</v>
      </c>
      <c r="G686" t="s">
        <v>20</v>
      </c>
      <c r="H686">
        <v>110</v>
      </c>
      <c r="I686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4"/>
        <v>40358.208333333336</v>
      </c>
      <c r="O686" s="8">
        <f t="shared" si="3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32"/>
        <v>0.67500714285714281</v>
      </c>
      <c r="G687" t="s">
        <v>14</v>
      </c>
      <c r="H687">
        <v>926</v>
      </c>
      <c r="I687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4"/>
        <v>42239.208333333328</v>
      </c>
      <c r="O687" s="8">
        <f t="shared" si="3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32"/>
        <v>1.9174666666666667</v>
      </c>
      <c r="G688" t="s">
        <v>20</v>
      </c>
      <c r="H688">
        <v>134</v>
      </c>
      <c r="I688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4"/>
        <v>43186.208333333328</v>
      </c>
      <c r="O688" s="8">
        <f t="shared" si="3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32"/>
        <v>9.32</v>
      </c>
      <c r="G689" t="s">
        <v>20</v>
      </c>
      <c r="H689">
        <v>269</v>
      </c>
      <c r="I689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4"/>
        <v>42806.25</v>
      </c>
      <c r="O689" s="8">
        <f t="shared" si="3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32"/>
        <v>4.2927586206896553</v>
      </c>
      <c r="G690" t="s">
        <v>20</v>
      </c>
      <c r="H690">
        <v>175</v>
      </c>
      <c r="I690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4"/>
        <v>43475.25</v>
      </c>
      <c r="O690" s="8">
        <f t="shared" si="3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32"/>
        <v>1.0065753424657535</v>
      </c>
      <c r="G691" t="s">
        <v>20</v>
      </c>
      <c r="H691">
        <v>69</v>
      </c>
      <c r="I691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4"/>
        <v>41576.208333333336</v>
      </c>
      <c r="O691" s="8">
        <f t="shared" si="3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32"/>
        <v>2.266111111111111</v>
      </c>
      <c r="G692" t="s">
        <v>20</v>
      </c>
      <c r="H692">
        <v>190</v>
      </c>
      <c r="I692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4"/>
        <v>40874.25</v>
      </c>
      <c r="O692" s="8">
        <f t="shared" si="3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32"/>
        <v>1.4238</v>
      </c>
      <c r="G693" t="s">
        <v>20</v>
      </c>
      <c r="H693">
        <v>237</v>
      </c>
      <c r="I693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4"/>
        <v>41185.208333333336</v>
      </c>
      <c r="O693" s="8">
        <f t="shared" si="3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32"/>
        <v>0.90633333333333332</v>
      </c>
      <c r="G694" t="s">
        <v>14</v>
      </c>
      <c r="H694">
        <v>77</v>
      </c>
      <c r="I694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4"/>
        <v>43655.208333333328</v>
      </c>
      <c r="O694" s="8">
        <f t="shared" si="34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32"/>
        <v>0.63966740576496672</v>
      </c>
      <c r="G695" t="s">
        <v>14</v>
      </c>
      <c r="H695">
        <v>1748</v>
      </c>
      <c r="I695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4"/>
        <v>43025.208333333328</v>
      </c>
      <c r="O695" s="8">
        <f t="shared" si="3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32"/>
        <v>0.84131868131868137</v>
      </c>
      <c r="G696" t="s">
        <v>14</v>
      </c>
      <c r="H696">
        <v>79</v>
      </c>
      <c r="I696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4"/>
        <v>43066.25</v>
      </c>
      <c r="O696" s="8">
        <f t="shared" si="3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32"/>
        <v>1.3393478260869565</v>
      </c>
      <c r="G697" t="s">
        <v>20</v>
      </c>
      <c r="H697">
        <v>196</v>
      </c>
      <c r="I697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4"/>
        <v>42322.25</v>
      </c>
      <c r="O697" s="8">
        <f t="shared" si="34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32"/>
        <v>0.59042047531992692</v>
      </c>
      <c r="G698" t="s">
        <v>14</v>
      </c>
      <c r="H698">
        <v>889</v>
      </c>
      <c r="I698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4"/>
        <v>42114.208333333328</v>
      </c>
      <c r="O698" s="8">
        <f t="shared" si="3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32"/>
        <v>1.5280062063615205</v>
      </c>
      <c r="G699" t="s">
        <v>20</v>
      </c>
      <c r="H699">
        <v>7295</v>
      </c>
      <c r="I699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4"/>
        <v>43190.208333333328</v>
      </c>
      <c r="O699" s="8">
        <f t="shared" si="34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32"/>
        <v>4.466912114014252</v>
      </c>
      <c r="G700" t="s">
        <v>20</v>
      </c>
      <c r="H700">
        <v>2893</v>
      </c>
      <c r="I700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4"/>
        <v>40871.25</v>
      </c>
      <c r="O700" s="8">
        <f t="shared" si="3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32"/>
        <v>0.8439189189189189</v>
      </c>
      <c r="G701" t="s">
        <v>14</v>
      </c>
      <c r="H701">
        <v>56</v>
      </c>
      <c r="I701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4"/>
        <v>43641.208333333328</v>
      </c>
      <c r="O701" s="8">
        <f t="shared" si="3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32"/>
        <v>0.03</v>
      </c>
      <c r="G702" t="s">
        <v>14</v>
      </c>
      <c r="H702">
        <v>1</v>
      </c>
      <c r="I702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4"/>
        <v>40203.25</v>
      </c>
      <c r="O702" s="8">
        <f t="shared" si="3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32"/>
        <v>1.7502692307692307</v>
      </c>
      <c r="G703" t="s">
        <v>20</v>
      </c>
      <c r="H703">
        <v>820</v>
      </c>
      <c r="I703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4"/>
        <v>40629.208333333336</v>
      </c>
      <c r="O703" s="8">
        <f t="shared" si="3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32"/>
        <v>0.54137931034482756</v>
      </c>
      <c r="G704" t="s">
        <v>14</v>
      </c>
      <c r="H704">
        <v>83</v>
      </c>
      <c r="I704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4"/>
        <v>41477.208333333336</v>
      </c>
      <c r="O704" s="8">
        <f t="shared" si="3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32"/>
        <v>3.1187381703470032</v>
      </c>
      <c r="G705" t="s">
        <v>20</v>
      </c>
      <c r="H705">
        <v>2038</v>
      </c>
      <c r="I705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4"/>
        <v>41020.208333333336</v>
      </c>
      <c r="O705" s="8">
        <f t="shared" si="3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32"/>
        <v>1.2278160919540231</v>
      </c>
      <c r="G706" t="s">
        <v>20</v>
      </c>
      <c r="H706">
        <v>116</v>
      </c>
      <c r="I706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4"/>
        <v>42555.208333333328</v>
      </c>
      <c r="O706" s="8">
        <f t="shared" si="3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35">E707/D707</f>
        <v>0.99026517383618151</v>
      </c>
      <c r="G707" t="s">
        <v>14</v>
      </c>
      <c r="H707">
        <v>2025</v>
      </c>
      <c r="I707">
        <f t="shared" ref="I707:I770" si="3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7">(((L707/60)/60)/24)+DATE(1970,1,1)</f>
        <v>41619.25</v>
      </c>
      <c r="O707" s="8">
        <f t="shared" si="3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35"/>
        <v>1.278468634686347</v>
      </c>
      <c r="G708" t="s">
        <v>20</v>
      </c>
      <c r="H708">
        <v>1345</v>
      </c>
      <c r="I708">
        <f t="shared" si="3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7"/>
        <v>43471.25</v>
      </c>
      <c r="O708" s="8">
        <f t="shared" si="3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35"/>
        <v>1.5861643835616439</v>
      </c>
      <c r="G709" t="s">
        <v>20</v>
      </c>
      <c r="H709">
        <v>168</v>
      </c>
      <c r="I709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7"/>
        <v>43442.25</v>
      </c>
      <c r="O709" s="8">
        <f t="shared" si="3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35"/>
        <v>7.0705882352941174</v>
      </c>
      <c r="G710" t="s">
        <v>20</v>
      </c>
      <c r="H710">
        <v>137</v>
      </c>
      <c r="I710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7"/>
        <v>42877.208333333328</v>
      </c>
      <c r="O710" s="8">
        <f t="shared" si="3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35"/>
        <v>1.4238775510204082</v>
      </c>
      <c r="G711" t="s">
        <v>20</v>
      </c>
      <c r="H711">
        <v>186</v>
      </c>
      <c r="I711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7"/>
        <v>41018.208333333336</v>
      </c>
      <c r="O711" s="8">
        <f t="shared" si="3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35"/>
        <v>1.4786046511627906</v>
      </c>
      <c r="G712" t="s">
        <v>20</v>
      </c>
      <c r="H712">
        <v>125</v>
      </c>
      <c r="I712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7"/>
        <v>43295.208333333328</v>
      </c>
      <c r="O712" s="8">
        <f t="shared" si="3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35"/>
        <v>0.20322580645161289</v>
      </c>
      <c r="G713" t="s">
        <v>14</v>
      </c>
      <c r="H713">
        <v>14</v>
      </c>
      <c r="I713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7"/>
        <v>42393.25</v>
      </c>
      <c r="O713" s="8">
        <f t="shared" si="3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35"/>
        <v>18.40625</v>
      </c>
      <c r="G714" t="s">
        <v>20</v>
      </c>
      <c r="H714">
        <v>202</v>
      </c>
      <c r="I714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7"/>
        <v>42559.208333333328</v>
      </c>
      <c r="O714" s="8">
        <f t="shared" si="3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35"/>
        <v>1.6194202898550725</v>
      </c>
      <c r="G715" t="s">
        <v>20</v>
      </c>
      <c r="H715">
        <v>103</v>
      </c>
      <c r="I715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7"/>
        <v>42604.208333333328</v>
      </c>
      <c r="O715" s="8">
        <f t="shared" si="3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35"/>
        <v>4.7282077922077921</v>
      </c>
      <c r="G716" t="s">
        <v>20</v>
      </c>
      <c r="H716">
        <v>1785</v>
      </c>
      <c r="I716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7"/>
        <v>41870.208333333336</v>
      </c>
      <c r="O716" s="8">
        <f t="shared" si="3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35"/>
        <v>0.24466101694915254</v>
      </c>
      <c r="G717" t="s">
        <v>14</v>
      </c>
      <c r="H717">
        <v>656</v>
      </c>
      <c r="I717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7"/>
        <v>40397.208333333336</v>
      </c>
      <c r="O717" s="8">
        <f t="shared" si="3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35"/>
        <v>5.1764999999999999</v>
      </c>
      <c r="G718" t="s">
        <v>20</v>
      </c>
      <c r="H718">
        <v>157</v>
      </c>
      <c r="I718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7"/>
        <v>41465.208333333336</v>
      </c>
      <c r="O718" s="8">
        <f t="shared" si="3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35"/>
        <v>2.4764285714285714</v>
      </c>
      <c r="G719" t="s">
        <v>20</v>
      </c>
      <c r="H719">
        <v>555</v>
      </c>
      <c r="I719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7"/>
        <v>40777.208333333336</v>
      </c>
      <c r="O719" s="8">
        <f t="shared" si="3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35"/>
        <v>1.0020481927710843</v>
      </c>
      <c r="G720" t="s">
        <v>20</v>
      </c>
      <c r="H720">
        <v>297</v>
      </c>
      <c r="I720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7"/>
        <v>41442.208333333336</v>
      </c>
      <c r="O720" s="8">
        <f t="shared" si="3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35"/>
        <v>1.53</v>
      </c>
      <c r="G721" t="s">
        <v>20</v>
      </c>
      <c r="H721">
        <v>123</v>
      </c>
      <c r="I721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7"/>
        <v>41058.208333333336</v>
      </c>
      <c r="O721" s="8">
        <f t="shared" si="3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35"/>
        <v>0.37091954022988505</v>
      </c>
      <c r="G722" t="s">
        <v>74</v>
      </c>
      <c r="H722">
        <v>38</v>
      </c>
      <c r="I722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7"/>
        <v>43152.25</v>
      </c>
      <c r="O722" s="8">
        <f t="shared" si="3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35"/>
        <v>4.3923948220064728E-2</v>
      </c>
      <c r="G723" t="s">
        <v>74</v>
      </c>
      <c r="H723">
        <v>60</v>
      </c>
      <c r="I723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7"/>
        <v>43194.208333333328</v>
      </c>
      <c r="O723" s="8">
        <f t="shared" si="3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35"/>
        <v>1.5650721649484536</v>
      </c>
      <c r="G724" t="s">
        <v>20</v>
      </c>
      <c r="H724">
        <v>3036</v>
      </c>
      <c r="I724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7"/>
        <v>43045.25</v>
      </c>
      <c r="O724" s="8">
        <f t="shared" si="3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35"/>
        <v>2.704081632653061</v>
      </c>
      <c r="G725" t="s">
        <v>20</v>
      </c>
      <c r="H725">
        <v>144</v>
      </c>
      <c r="I725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7"/>
        <v>42431.25</v>
      </c>
      <c r="O725" s="8">
        <f t="shared" si="3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35"/>
        <v>1.3405952380952382</v>
      </c>
      <c r="G726" t="s">
        <v>20</v>
      </c>
      <c r="H726">
        <v>121</v>
      </c>
      <c r="I726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7"/>
        <v>41934.208333333336</v>
      </c>
      <c r="O726" s="8">
        <f t="shared" si="3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35"/>
        <v>0.50398033126293995</v>
      </c>
      <c r="G727" t="s">
        <v>14</v>
      </c>
      <c r="H727">
        <v>1596</v>
      </c>
      <c r="I727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7"/>
        <v>41958.25</v>
      </c>
      <c r="O727" s="8">
        <f t="shared" si="3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35"/>
        <v>0.88815837937384901</v>
      </c>
      <c r="G728" t="s">
        <v>74</v>
      </c>
      <c r="H728">
        <v>524</v>
      </c>
      <c r="I728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7"/>
        <v>40476.208333333336</v>
      </c>
      <c r="O728" s="8">
        <f t="shared" si="3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35"/>
        <v>1.65</v>
      </c>
      <c r="G729" t="s">
        <v>20</v>
      </c>
      <c r="H729">
        <v>181</v>
      </c>
      <c r="I729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7"/>
        <v>43485.25</v>
      </c>
      <c r="O729" s="8">
        <f t="shared" si="3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35"/>
        <v>0.17499999999999999</v>
      </c>
      <c r="G730" t="s">
        <v>14</v>
      </c>
      <c r="H730">
        <v>10</v>
      </c>
      <c r="I730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7"/>
        <v>42515.208333333328</v>
      </c>
      <c r="O730" s="8">
        <f t="shared" si="3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35"/>
        <v>1.8566071428571429</v>
      </c>
      <c r="G731" t="s">
        <v>20</v>
      </c>
      <c r="H731">
        <v>122</v>
      </c>
      <c r="I731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7"/>
        <v>41309.25</v>
      </c>
      <c r="O731" s="8">
        <f t="shared" si="3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35"/>
        <v>4.1266319444444441</v>
      </c>
      <c r="G732" t="s">
        <v>20</v>
      </c>
      <c r="H732">
        <v>1071</v>
      </c>
      <c r="I732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7"/>
        <v>42147.208333333328</v>
      </c>
      <c r="O732" s="8">
        <f t="shared" si="3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35"/>
        <v>0.90249999999999997</v>
      </c>
      <c r="G733" t="s">
        <v>74</v>
      </c>
      <c r="H733">
        <v>219</v>
      </c>
      <c r="I733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7"/>
        <v>42939.208333333328</v>
      </c>
      <c r="O733" s="8">
        <f t="shared" si="3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35"/>
        <v>0.91984615384615387</v>
      </c>
      <c r="G734" t="s">
        <v>14</v>
      </c>
      <c r="H734">
        <v>1121</v>
      </c>
      <c r="I734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7"/>
        <v>42816.208333333328</v>
      </c>
      <c r="O734" s="8">
        <f t="shared" si="3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35"/>
        <v>5.2700632911392402</v>
      </c>
      <c r="G735" t="s">
        <v>20</v>
      </c>
      <c r="H735">
        <v>980</v>
      </c>
      <c r="I735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7"/>
        <v>41844.208333333336</v>
      </c>
      <c r="O735" s="8">
        <f t="shared" si="3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35"/>
        <v>3.1914285714285713</v>
      </c>
      <c r="G736" t="s">
        <v>20</v>
      </c>
      <c r="H736">
        <v>536</v>
      </c>
      <c r="I736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7"/>
        <v>42763.25</v>
      </c>
      <c r="O736" s="8">
        <f t="shared" si="3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35"/>
        <v>3.5418867924528303</v>
      </c>
      <c r="G737" t="s">
        <v>20</v>
      </c>
      <c r="H737">
        <v>1991</v>
      </c>
      <c r="I737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7"/>
        <v>42459.208333333328</v>
      </c>
      <c r="O737" s="8">
        <f t="shared" si="3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35"/>
        <v>0.32896103896103895</v>
      </c>
      <c r="G738" t="s">
        <v>74</v>
      </c>
      <c r="H738">
        <v>29</v>
      </c>
      <c r="I738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7"/>
        <v>42055.25</v>
      </c>
      <c r="O738" s="8">
        <f t="shared" si="3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35"/>
        <v>1.358918918918919</v>
      </c>
      <c r="G739" t="s">
        <v>20</v>
      </c>
      <c r="H739">
        <v>180</v>
      </c>
      <c r="I739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7"/>
        <v>42685.25</v>
      </c>
      <c r="O739" s="8">
        <f t="shared" si="3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35"/>
        <v>2.0843373493975904E-2</v>
      </c>
      <c r="G740" t="s">
        <v>14</v>
      </c>
      <c r="H740">
        <v>15</v>
      </c>
      <c r="I740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7"/>
        <v>41959.25</v>
      </c>
      <c r="O740" s="8">
        <f t="shared" si="3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35"/>
        <v>0.61</v>
      </c>
      <c r="G741" t="s">
        <v>14</v>
      </c>
      <c r="H741">
        <v>191</v>
      </c>
      <c r="I741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7"/>
        <v>41089.208333333336</v>
      </c>
      <c r="O741" s="8">
        <f t="shared" si="3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35"/>
        <v>0.30037735849056602</v>
      </c>
      <c r="G742" t="s">
        <v>14</v>
      </c>
      <c r="H742">
        <v>16</v>
      </c>
      <c r="I742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7"/>
        <v>42769.25</v>
      </c>
      <c r="O742" s="8">
        <f t="shared" si="3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35"/>
        <v>11.791666666666666</v>
      </c>
      <c r="G743" t="s">
        <v>20</v>
      </c>
      <c r="H743">
        <v>130</v>
      </c>
      <c r="I743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7"/>
        <v>40321.208333333336</v>
      </c>
      <c r="O743" s="8">
        <f t="shared" si="3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35"/>
        <v>11.260833333333334</v>
      </c>
      <c r="G744" t="s">
        <v>20</v>
      </c>
      <c r="H744">
        <v>122</v>
      </c>
      <c r="I744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7"/>
        <v>40197.25</v>
      </c>
      <c r="O744" s="8">
        <f t="shared" si="3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35"/>
        <v>0.12923076923076923</v>
      </c>
      <c r="G745" t="s">
        <v>14</v>
      </c>
      <c r="H745">
        <v>17</v>
      </c>
      <c r="I745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7"/>
        <v>42298.208333333328</v>
      </c>
      <c r="O745" s="8">
        <f t="shared" si="3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35"/>
        <v>7.12</v>
      </c>
      <c r="G746" t="s">
        <v>20</v>
      </c>
      <c r="H746">
        <v>140</v>
      </c>
      <c r="I746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7"/>
        <v>43322.208333333328</v>
      </c>
      <c r="O746" s="8">
        <f t="shared" si="3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35"/>
        <v>0.30304347826086958</v>
      </c>
      <c r="G747" t="s">
        <v>14</v>
      </c>
      <c r="H747">
        <v>34</v>
      </c>
      <c r="I747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7"/>
        <v>40328.208333333336</v>
      </c>
      <c r="O747" s="8">
        <f t="shared" si="3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35"/>
        <v>2.1250896057347672</v>
      </c>
      <c r="G748" t="s">
        <v>20</v>
      </c>
      <c r="H748">
        <v>3388</v>
      </c>
      <c r="I748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7"/>
        <v>40825.208333333336</v>
      </c>
      <c r="O748" s="8">
        <f t="shared" si="3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35"/>
        <v>2.2885714285714287</v>
      </c>
      <c r="G749" t="s">
        <v>20</v>
      </c>
      <c r="H749">
        <v>280</v>
      </c>
      <c r="I749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7"/>
        <v>40423.208333333336</v>
      </c>
      <c r="O749" s="8">
        <f t="shared" si="3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35"/>
        <v>0.34959979476654696</v>
      </c>
      <c r="G750" t="s">
        <v>74</v>
      </c>
      <c r="H750">
        <v>614</v>
      </c>
      <c r="I750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7"/>
        <v>40238.25</v>
      </c>
      <c r="O750" s="8">
        <f t="shared" si="3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35"/>
        <v>1.5729069767441861</v>
      </c>
      <c r="G751" t="s">
        <v>20</v>
      </c>
      <c r="H751">
        <v>366</v>
      </c>
      <c r="I751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7"/>
        <v>41920.208333333336</v>
      </c>
      <c r="O751" s="8">
        <f t="shared" si="3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35"/>
        <v>0.01</v>
      </c>
      <c r="G752" t="s">
        <v>14</v>
      </c>
      <c r="H752">
        <v>1</v>
      </c>
      <c r="I752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7"/>
        <v>40360.208333333336</v>
      </c>
      <c r="O752" s="8">
        <f t="shared" si="3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35"/>
        <v>2.3230555555555554</v>
      </c>
      <c r="G753" t="s">
        <v>20</v>
      </c>
      <c r="H753">
        <v>270</v>
      </c>
      <c r="I753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7"/>
        <v>42446.208333333328</v>
      </c>
      <c r="O753" s="8">
        <f t="shared" si="3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35"/>
        <v>0.92448275862068963</v>
      </c>
      <c r="G754" t="s">
        <v>74</v>
      </c>
      <c r="H754">
        <v>114</v>
      </c>
      <c r="I754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7"/>
        <v>40395.208333333336</v>
      </c>
      <c r="O754" s="8">
        <f t="shared" si="3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35"/>
        <v>2.5670212765957445</v>
      </c>
      <c r="G755" t="s">
        <v>20</v>
      </c>
      <c r="H755">
        <v>137</v>
      </c>
      <c r="I755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7"/>
        <v>40321.208333333336</v>
      </c>
      <c r="O755" s="8">
        <f t="shared" si="3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35"/>
        <v>1.6847017045454546</v>
      </c>
      <c r="G756" t="s">
        <v>20</v>
      </c>
      <c r="H756">
        <v>3205</v>
      </c>
      <c r="I756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7"/>
        <v>41210.208333333336</v>
      </c>
      <c r="O756" s="8">
        <f t="shared" si="3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35"/>
        <v>1.6657777777777778</v>
      </c>
      <c r="G757" t="s">
        <v>20</v>
      </c>
      <c r="H757">
        <v>288</v>
      </c>
      <c r="I757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7"/>
        <v>43096.25</v>
      </c>
      <c r="O757" s="8">
        <f t="shared" si="3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35"/>
        <v>7.7207692307692311</v>
      </c>
      <c r="G758" t="s">
        <v>20</v>
      </c>
      <c r="H758">
        <v>148</v>
      </c>
      <c r="I758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7"/>
        <v>42024.25</v>
      </c>
      <c r="O758" s="8">
        <f t="shared" si="3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35"/>
        <v>4.0685714285714285</v>
      </c>
      <c r="G759" t="s">
        <v>20</v>
      </c>
      <c r="H759">
        <v>114</v>
      </c>
      <c r="I759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7"/>
        <v>40675.208333333336</v>
      </c>
      <c r="O759" s="8">
        <f t="shared" si="3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35"/>
        <v>5.6420608108108112</v>
      </c>
      <c r="G760" t="s">
        <v>20</v>
      </c>
      <c r="H760">
        <v>1518</v>
      </c>
      <c r="I760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7"/>
        <v>41936.208333333336</v>
      </c>
      <c r="O760" s="8">
        <f t="shared" si="3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35"/>
        <v>0.6842686567164179</v>
      </c>
      <c r="G761" t="s">
        <v>14</v>
      </c>
      <c r="H761">
        <v>1274</v>
      </c>
      <c r="I761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7"/>
        <v>43136.25</v>
      </c>
      <c r="O761" s="8">
        <f t="shared" si="3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35"/>
        <v>0.34351966873706002</v>
      </c>
      <c r="G762" t="s">
        <v>14</v>
      </c>
      <c r="H762">
        <v>210</v>
      </c>
      <c r="I762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7"/>
        <v>43678.208333333328</v>
      </c>
      <c r="O762" s="8">
        <f t="shared" si="3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35"/>
        <v>6.5545454545454547</v>
      </c>
      <c r="G763" t="s">
        <v>20</v>
      </c>
      <c r="H763">
        <v>166</v>
      </c>
      <c r="I763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7"/>
        <v>42938.208333333328</v>
      </c>
      <c r="O763" s="8">
        <f t="shared" si="3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35"/>
        <v>1.7725714285714285</v>
      </c>
      <c r="G764" t="s">
        <v>20</v>
      </c>
      <c r="H764">
        <v>100</v>
      </c>
      <c r="I764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7"/>
        <v>41241.25</v>
      </c>
      <c r="O764" s="8">
        <f t="shared" si="3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35"/>
        <v>1.1317857142857144</v>
      </c>
      <c r="G765" t="s">
        <v>20</v>
      </c>
      <c r="H765">
        <v>235</v>
      </c>
      <c r="I765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7"/>
        <v>41037.208333333336</v>
      </c>
      <c r="O765" s="8">
        <f t="shared" si="3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35"/>
        <v>7.2818181818181822</v>
      </c>
      <c r="G766" t="s">
        <v>20</v>
      </c>
      <c r="H766">
        <v>148</v>
      </c>
      <c r="I766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7"/>
        <v>40676.208333333336</v>
      </c>
      <c r="O766" s="8">
        <f t="shared" si="3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35"/>
        <v>2.0833333333333335</v>
      </c>
      <c r="G767" t="s">
        <v>20</v>
      </c>
      <c r="H767">
        <v>198</v>
      </c>
      <c r="I767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7"/>
        <v>42840.208333333328</v>
      </c>
      <c r="O767" s="8">
        <f t="shared" si="3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35"/>
        <v>0.31171232876712329</v>
      </c>
      <c r="G768" t="s">
        <v>14</v>
      </c>
      <c r="H768">
        <v>248</v>
      </c>
      <c r="I768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7"/>
        <v>43362.208333333328</v>
      </c>
      <c r="O768" s="8">
        <f t="shared" si="3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35"/>
        <v>0.56967078189300413</v>
      </c>
      <c r="G769" t="s">
        <v>14</v>
      </c>
      <c r="H769">
        <v>513</v>
      </c>
      <c r="I769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7"/>
        <v>42283.208333333328</v>
      </c>
      <c r="O769" s="8">
        <f t="shared" si="3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35"/>
        <v>2.31</v>
      </c>
      <c r="G770" t="s">
        <v>20</v>
      </c>
      <c r="H770">
        <v>150</v>
      </c>
      <c r="I770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7"/>
        <v>41619.25</v>
      </c>
      <c r="O770" s="8">
        <f t="shared" si="3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38">E771/D771</f>
        <v>0.86867834394904464</v>
      </c>
      <c r="G771" t="s">
        <v>14</v>
      </c>
      <c r="H771">
        <v>3410</v>
      </c>
      <c r="I771">
        <f t="shared" ref="I771:I834" si="3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40">(((L771/60)/60)/24)+DATE(1970,1,1)</f>
        <v>41501.208333333336</v>
      </c>
      <c r="O771" s="8">
        <f t="shared" si="4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38"/>
        <v>2.7074418604651163</v>
      </c>
      <c r="G772" t="s">
        <v>20</v>
      </c>
      <c r="H772">
        <v>216</v>
      </c>
      <c r="I772">
        <f t="shared" si="3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0"/>
        <v>41743.208333333336</v>
      </c>
      <c r="O772" s="8">
        <f t="shared" si="4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38"/>
        <v>0.49446428571428569</v>
      </c>
      <c r="G773" t="s">
        <v>74</v>
      </c>
      <c r="H773">
        <v>26</v>
      </c>
      <c r="I773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0"/>
        <v>43491.25</v>
      </c>
      <c r="O773" s="8">
        <f t="shared" si="4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38"/>
        <v>1.1335962566844919</v>
      </c>
      <c r="G774" t="s">
        <v>20</v>
      </c>
      <c r="H774">
        <v>5139</v>
      </c>
      <c r="I774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0"/>
        <v>43505.25</v>
      </c>
      <c r="O774" s="8">
        <f t="shared" si="4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38"/>
        <v>1.9055555555555554</v>
      </c>
      <c r="G775" t="s">
        <v>20</v>
      </c>
      <c r="H775">
        <v>2353</v>
      </c>
      <c r="I775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0"/>
        <v>42838.208333333328</v>
      </c>
      <c r="O775" s="8">
        <f t="shared" si="4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38"/>
        <v>1.355</v>
      </c>
      <c r="G776" t="s">
        <v>20</v>
      </c>
      <c r="H776">
        <v>78</v>
      </c>
      <c r="I776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0"/>
        <v>42513.208333333328</v>
      </c>
      <c r="O776" s="8">
        <f t="shared" si="4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38"/>
        <v>0.10297872340425532</v>
      </c>
      <c r="G777" t="s">
        <v>14</v>
      </c>
      <c r="H777">
        <v>10</v>
      </c>
      <c r="I777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0"/>
        <v>41949.25</v>
      </c>
      <c r="O777" s="8">
        <f t="shared" si="4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38"/>
        <v>0.65544223826714798</v>
      </c>
      <c r="G778" t="s">
        <v>14</v>
      </c>
      <c r="H778">
        <v>2201</v>
      </c>
      <c r="I778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0"/>
        <v>43650.208333333328</v>
      </c>
      <c r="O778" s="8">
        <f t="shared" si="4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38"/>
        <v>0.49026652452025588</v>
      </c>
      <c r="G779" t="s">
        <v>14</v>
      </c>
      <c r="H779">
        <v>676</v>
      </c>
      <c r="I779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0"/>
        <v>40809.208333333336</v>
      </c>
      <c r="O779" s="8">
        <f t="shared" si="4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38"/>
        <v>7.8792307692307695</v>
      </c>
      <c r="G780" t="s">
        <v>20</v>
      </c>
      <c r="H780">
        <v>174</v>
      </c>
      <c r="I780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0"/>
        <v>40768.208333333336</v>
      </c>
      <c r="O780" s="8">
        <f t="shared" si="4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38"/>
        <v>0.80306347746090156</v>
      </c>
      <c r="G781" t="s">
        <v>14</v>
      </c>
      <c r="H781">
        <v>831</v>
      </c>
      <c r="I781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0"/>
        <v>42230.208333333328</v>
      </c>
      <c r="O781" s="8">
        <f t="shared" si="4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38"/>
        <v>1.0629411764705883</v>
      </c>
      <c r="G782" t="s">
        <v>20</v>
      </c>
      <c r="H782">
        <v>164</v>
      </c>
      <c r="I782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0"/>
        <v>42573.208333333328</v>
      </c>
      <c r="O782" s="8">
        <f t="shared" si="4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38"/>
        <v>0.50735632183908042</v>
      </c>
      <c r="G783" t="s">
        <v>74</v>
      </c>
      <c r="H783">
        <v>56</v>
      </c>
      <c r="I783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0"/>
        <v>40482.208333333336</v>
      </c>
      <c r="O783" s="8">
        <f t="shared" si="4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38"/>
        <v>2.153137254901961</v>
      </c>
      <c r="G784" t="s">
        <v>20</v>
      </c>
      <c r="H784">
        <v>161</v>
      </c>
      <c r="I784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0"/>
        <v>40603.25</v>
      </c>
      <c r="O784" s="8">
        <f t="shared" si="4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38"/>
        <v>1.4122972972972974</v>
      </c>
      <c r="G785" t="s">
        <v>20</v>
      </c>
      <c r="H785">
        <v>138</v>
      </c>
      <c r="I785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0"/>
        <v>41625.25</v>
      </c>
      <c r="O785" s="8">
        <f t="shared" si="4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38"/>
        <v>1.1533745781777278</v>
      </c>
      <c r="G786" t="s">
        <v>20</v>
      </c>
      <c r="H786">
        <v>3308</v>
      </c>
      <c r="I786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0"/>
        <v>42435.25</v>
      </c>
      <c r="O786" s="8">
        <f t="shared" si="4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38"/>
        <v>1.9311940298507462</v>
      </c>
      <c r="G787" t="s">
        <v>20</v>
      </c>
      <c r="H787">
        <v>127</v>
      </c>
      <c r="I787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0"/>
        <v>43582.208333333328</v>
      </c>
      <c r="O787" s="8">
        <f t="shared" si="4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38"/>
        <v>7.2973333333333334</v>
      </c>
      <c r="G788" t="s">
        <v>20</v>
      </c>
      <c r="H788">
        <v>207</v>
      </c>
      <c r="I788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0"/>
        <v>43186.208333333328</v>
      </c>
      <c r="O788" s="8">
        <f t="shared" si="4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38"/>
        <v>0.99663398692810456</v>
      </c>
      <c r="G789" t="s">
        <v>14</v>
      </c>
      <c r="H789">
        <v>859</v>
      </c>
      <c r="I789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0"/>
        <v>40684.208333333336</v>
      </c>
      <c r="O789" s="8">
        <f t="shared" si="4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38"/>
        <v>0.88166666666666671</v>
      </c>
      <c r="G790" t="s">
        <v>47</v>
      </c>
      <c r="H790">
        <v>31</v>
      </c>
      <c r="I790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0"/>
        <v>41202.208333333336</v>
      </c>
      <c r="O790" s="8">
        <f t="shared" si="4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38"/>
        <v>0.37233333333333335</v>
      </c>
      <c r="G791" t="s">
        <v>14</v>
      </c>
      <c r="H791">
        <v>45</v>
      </c>
      <c r="I791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0"/>
        <v>41786.208333333336</v>
      </c>
      <c r="O791" s="8">
        <f t="shared" si="4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38"/>
        <v>0.30540075309306081</v>
      </c>
      <c r="G792" t="s">
        <v>74</v>
      </c>
      <c r="H792">
        <v>1113</v>
      </c>
      <c r="I792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0"/>
        <v>40223.25</v>
      </c>
      <c r="O792" s="8">
        <f t="shared" si="4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38"/>
        <v>0.25714285714285712</v>
      </c>
      <c r="G793" t="s">
        <v>14</v>
      </c>
      <c r="H793">
        <v>6</v>
      </c>
      <c r="I793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0"/>
        <v>42715.25</v>
      </c>
      <c r="O793" s="8">
        <f t="shared" si="4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38"/>
        <v>0.34</v>
      </c>
      <c r="G794" t="s">
        <v>14</v>
      </c>
      <c r="H794">
        <v>7</v>
      </c>
      <c r="I794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0"/>
        <v>41451.208333333336</v>
      </c>
      <c r="O794" s="8">
        <f t="shared" si="4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38"/>
        <v>11.859090909090909</v>
      </c>
      <c r="G795" t="s">
        <v>20</v>
      </c>
      <c r="H795">
        <v>181</v>
      </c>
      <c r="I795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0"/>
        <v>41450.208333333336</v>
      </c>
      <c r="O795" s="8">
        <f t="shared" si="4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38"/>
        <v>1.2539393939393939</v>
      </c>
      <c r="G796" t="s">
        <v>20</v>
      </c>
      <c r="H796">
        <v>110</v>
      </c>
      <c r="I796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0"/>
        <v>43091.25</v>
      </c>
      <c r="O796" s="8">
        <f t="shared" si="4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38"/>
        <v>0.14394366197183098</v>
      </c>
      <c r="G797" t="s">
        <v>14</v>
      </c>
      <c r="H797">
        <v>31</v>
      </c>
      <c r="I797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0"/>
        <v>42675.208333333328</v>
      </c>
      <c r="O797" s="8">
        <f t="shared" si="4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38"/>
        <v>0.54807692307692313</v>
      </c>
      <c r="G798" t="s">
        <v>14</v>
      </c>
      <c r="H798">
        <v>78</v>
      </c>
      <c r="I798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0"/>
        <v>41859.208333333336</v>
      </c>
      <c r="O798" s="8">
        <f t="shared" si="4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38"/>
        <v>1.0963157894736841</v>
      </c>
      <c r="G799" t="s">
        <v>20</v>
      </c>
      <c r="H799">
        <v>185</v>
      </c>
      <c r="I799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0"/>
        <v>43464.25</v>
      </c>
      <c r="O799" s="8">
        <f t="shared" si="4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38"/>
        <v>1.8847058823529412</v>
      </c>
      <c r="G800" t="s">
        <v>20</v>
      </c>
      <c r="H800">
        <v>121</v>
      </c>
      <c r="I800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0"/>
        <v>41060.208333333336</v>
      </c>
      <c r="O800" s="8">
        <f t="shared" si="4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38"/>
        <v>0.87008284023668636</v>
      </c>
      <c r="G801" t="s">
        <v>14</v>
      </c>
      <c r="H801">
        <v>1225</v>
      </c>
      <c r="I801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0"/>
        <v>42399.25</v>
      </c>
      <c r="O801" s="8">
        <f t="shared" si="4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38"/>
        <v>0.01</v>
      </c>
      <c r="G802" t="s">
        <v>14</v>
      </c>
      <c r="H802">
        <v>1</v>
      </c>
      <c r="I802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0"/>
        <v>42167.208333333328</v>
      </c>
      <c r="O802" s="8">
        <f t="shared" si="4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38"/>
        <v>2.0291304347826089</v>
      </c>
      <c r="G803" t="s">
        <v>20</v>
      </c>
      <c r="H803">
        <v>106</v>
      </c>
      <c r="I803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0"/>
        <v>43830.25</v>
      </c>
      <c r="O803" s="8">
        <f t="shared" si="4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38"/>
        <v>1.9703225806451612</v>
      </c>
      <c r="G804" t="s">
        <v>20</v>
      </c>
      <c r="H804">
        <v>142</v>
      </c>
      <c r="I804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0"/>
        <v>43650.208333333328</v>
      </c>
      <c r="O804" s="8">
        <f t="shared" si="4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38"/>
        <v>1.07</v>
      </c>
      <c r="G805" t="s">
        <v>20</v>
      </c>
      <c r="H805">
        <v>233</v>
      </c>
      <c r="I805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0"/>
        <v>43492.25</v>
      </c>
      <c r="O805" s="8">
        <f t="shared" si="4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38"/>
        <v>2.6873076923076922</v>
      </c>
      <c r="G806" t="s">
        <v>20</v>
      </c>
      <c r="H806">
        <v>218</v>
      </c>
      <c r="I806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0"/>
        <v>43102.25</v>
      </c>
      <c r="O806" s="8">
        <f t="shared" si="4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38"/>
        <v>0.50845360824742269</v>
      </c>
      <c r="G807" t="s">
        <v>14</v>
      </c>
      <c r="H807">
        <v>67</v>
      </c>
      <c r="I807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0"/>
        <v>41958.25</v>
      </c>
      <c r="O807" s="8">
        <f t="shared" si="4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38"/>
        <v>11.802857142857142</v>
      </c>
      <c r="G808" t="s">
        <v>20</v>
      </c>
      <c r="H808">
        <v>76</v>
      </c>
      <c r="I808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0"/>
        <v>40973.25</v>
      </c>
      <c r="O808" s="8">
        <f t="shared" si="4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38"/>
        <v>2.64</v>
      </c>
      <c r="G809" t="s">
        <v>20</v>
      </c>
      <c r="H809">
        <v>43</v>
      </c>
      <c r="I809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0"/>
        <v>43753.208333333328</v>
      </c>
      <c r="O809" s="8">
        <f t="shared" si="4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38"/>
        <v>0.30442307692307691</v>
      </c>
      <c r="G810" t="s">
        <v>14</v>
      </c>
      <c r="H810">
        <v>19</v>
      </c>
      <c r="I810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0"/>
        <v>42507.208333333328</v>
      </c>
      <c r="O810" s="8">
        <f t="shared" si="4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38"/>
        <v>0.62880681818181816</v>
      </c>
      <c r="G811" t="s">
        <v>14</v>
      </c>
      <c r="H811">
        <v>2108</v>
      </c>
      <c r="I811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0"/>
        <v>41135.208333333336</v>
      </c>
      <c r="O811" s="8">
        <f t="shared" si="4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38"/>
        <v>1.9312499999999999</v>
      </c>
      <c r="G812" t="s">
        <v>20</v>
      </c>
      <c r="H812">
        <v>221</v>
      </c>
      <c r="I812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0"/>
        <v>43067.25</v>
      </c>
      <c r="O812" s="8">
        <f t="shared" si="4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38"/>
        <v>0.77102702702702708</v>
      </c>
      <c r="G813" t="s">
        <v>14</v>
      </c>
      <c r="H813">
        <v>679</v>
      </c>
      <c r="I813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0"/>
        <v>42378.25</v>
      </c>
      <c r="O813" s="8">
        <f t="shared" si="4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38"/>
        <v>2.2552763819095478</v>
      </c>
      <c r="G814" t="s">
        <v>20</v>
      </c>
      <c r="H814">
        <v>2805</v>
      </c>
      <c r="I814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0"/>
        <v>43206.208333333328</v>
      </c>
      <c r="O814" s="8">
        <f t="shared" si="4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38"/>
        <v>2.3940625</v>
      </c>
      <c r="G815" t="s">
        <v>20</v>
      </c>
      <c r="H815">
        <v>68</v>
      </c>
      <c r="I815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0"/>
        <v>41148.208333333336</v>
      </c>
      <c r="O815" s="8">
        <f t="shared" si="4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38"/>
        <v>0.921875</v>
      </c>
      <c r="G816" t="s">
        <v>14</v>
      </c>
      <c r="H816">
        <v>36</v>
      </c>
      <c r="I816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0"/>
        <v>42517.208333333328</v>
      </c>
      <c r="O816" s="8">
        <f t="shared" si="4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38"/>
        <v>1.3023333333333333</v>
      </c>
      <c r="G817" t="s">
        <v>20</v>
      </c>
      <c r="H817">
        <v>183</v>
      </c>
      <c r="I817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0"/>
        <v>43068.25</v>
      </c>
      <c r="O817" s="8">
        <f t="shared" si="4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38"/>
        <v>6.1521739130434785</v>
      </c>
      <c r="G818" t="s">
        <v>20</v>
      </c>
      <c r="H818">
        <v>133</v>
      </c>
      <c r="I818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0"/>
        <v>41680.25</v>
      </c>
      <c r="O818" s="8">
        <f t="shared" si="4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38"/>
        <v>3.687953216374269</v>
      </c>
      <c r="G819" t="s">
        <v>20</v>
      </c>
      <c r="H819">
        <v>2489</v>
      </c>
      <c r="I819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0"/>
        <v>43589.208333333328</v>
      </c>
      <c r="O819" s="8">
        <f t="shared" si="4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38"/>
        <v>10.948571428571428</v>
      </c>
      <c r="G820" t="s">
        <v>20</v>
      </c>
      <c r="H820">
        <v>69</v>
      </c>
      <c r="I820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0"/>
        <v>43486.25</v>
      </c>
      <c r="O820" s="8">
        <f t="shared" si="4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38"/>
        <v>0.50662921348314605</v>
      </c>
      <c r="G821" t="s">
        <v>14</v>
      </c>
      <c r="H821">
        <v>47</v>
      </c>
      <c r="I821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0"/>
        <v>41237.25</v>
      </c>
      <c r="O821" s="8">
        <f t="shared" si="4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38"/>
        <v>8.0060000000000002</v>
      </c>
      <c r="G822" t="s">
        <v>20</v>
      </c>
      <c r="H822">
        <v>279</v>
      </c>
      <c r="I822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0"/>
        <v>43310.208333333328</v>
      </c>
      <c r="O822" s="8">
        <f t="shared" si="4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38"/>
        <v>2.9128571428571428</v>
      </c>
      <c r="G823" t="s">
        <v>20</v>
      </c>
      <c r="H823">
        <v>210</v>
      </c>
      <c r="I823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0"/>
        <v>42794.25</v>
      </c>
      <c r="O823" s="8">
        <f t="shared" si="4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38"/>
        <v>3.4996666666666667</v>
      </c>
      <c r="G824" t="s">
        <v>20</v>
      </c>
      <c r="H824">
        <v>2100</v>
      </c>
      <c r="I824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0"/>
        <v>41698.25</v>
      </c>
      <c r="O824" s="8">
        <f t="shared" si="4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38"/>
        <v>3.5707317073170732</v>
      </c>
      <c r="G825" t="s">
        <v>20</v>
      </c>
      <c r="H825">
        <v>252</v>
      </c>
      <c r="I825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0"/>
        <v>41892.208333333336</v>
      </c>
      <c r="O825" s="8">
        <f t="shared" si="4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38"/>
        <v>1.2648941176470587</v>
      </c>
      <c r="G826" t="s">
        <v>20</v>
      </c>
      <c r="H826">
        <v>1280</v>
      </c>
      <c r="I826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0"/>
        <v>40348.208333333336</v>
      </c>
      <c r="O826" s="8">
        <f t="shared" si="4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38"/>
        <v>3.875</v>
      </c>
      <c r="G827" t="s">
        <v>20</v>
      </c>
      <c r="H827">
        <v>157</v>
      </c>
      <c r="I827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0"/>
        <v>42941.208333333328</v>
      </c>
      <c r="O827" s="8">
        <f t="shared" si="4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38"/>
        <v>4.5703571428571426</v>
      </c>
      <c r="G828" t="s">
        <v>20</v>
      </c>
      <c r="H828">
        <v>194</v>
      </c>
      <c r="I828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0"/>
        <v>40525.25</v>
      </c>
      <c r="O828" s="8">
        <f t="shared" si="4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38"/>
        <v>2.6669565217391304</v>
      </c>
      <c r="G829" t="s">
        <v>20</v>
      </c>
      <c r="H829">
        <v>82</v>
      </c>
      <c r="I829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0"/>
        <v>40666.208333333336</v>
      </c>
      <c r="O829" s="8">
        <f t="shared" si="4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38"/>
        <v>0.69</v>
      </c>
      <c r="G830" t="s">
        <v>14</v>
      </c>
      <c r="H830">
        <v>70</v>
      </c>
      <c r="I830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0"/>
        <v>43340.208333333328</v>
      </c>
      <c r="O830" s="8">
        <f t="shared" si="4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38"/>
        <v>0.51343749999999999</v>
      </c>
      <c r="G831" t="s">
        <v>14</v>
      </c>
      <c r="H831">
        <v>154</v>
      </c>
      <c r="I831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0"/>
        <v>42164.208333333328</v>
      </c>
      <c r="O831" s="8">
        <f t="shared" si="4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38"/>
        <v>1.1710526315789473E-2</v>
      </c>
      <c r="G832" t="s">
        <v>14</v>
      </c>
      <c r="H832">
        <v>22</v>
      </c>
      <c r="I832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0"/>
        <v>43103.25</v>
      </c>
      <c r="O832" s="8">
        <f t="shared" si="4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38"/>
        <v>1.089773429454171</v>
      </c>
      <c r="G833" t="s">
        <v>20</v>
      </c>
      <c r="H833">
        <v>4233</v>
      </c>
      <c r="I833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0"/>
        <v>40994.208333333336</v>
      </c>
      <c r="O833" s="8">
        <f t="shared" si="4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38"/>
        <v>3.1517592592592591</v>
      </c>
      <c r="G834" t="s">
        <v>20</v>
      </c>
      <c r="H834">
        <v>1297</v>
      </c>
      <c r="I834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0"/>
        <v>42299.208333333328</v>
      </c>
      <c r="O834" s="8">
        <f t="shared" si="4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41">E835/D835</f>
        <v>1.5769117647058823</v>
      </c>
      <c r="G835" t="s">
        <v>20</v>
      </c>
      <c r="H835">
        <v>165</v>
      </c>
      <c r="I835">
        <f t="shared" ref="I835:I898" si="42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43">(((L835/60)/60)/24)+DATE(1970,1,1)</f>
        <v>40588.25</v>
      </c>
      <c r="O835" s="8">
        <f t="shared" ref="O835:O898" si="4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41"/>
        <v>1.5380821917808218</v>
      </c>
      <c r="G836" t="s">
        <v>20</v>
      </c>
      <c r="H836">
        <v>119</v>
      </c>
      <c r="I836">
        <f t="shared" si="4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3"/>
        <v>41448.208333333336</v>
      </c>
      <c r="O836" s="8">
        <f t="shared" si="4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41"/>
        <v>0.89738979118329465</v>
      </c>
      <c r="G837" t="s">
        <v>14</v>
      </c>
      <c r="H837">
        <v>1758</v>
      </c>
      <c r="I837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3"/>
        <v>42063.25</v>
      </c>
      <c r="O837" s="8">
        <f t="shared" si="4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41"/>
        <v>0.75135802469135804</v>
      </c>
      <c r="G838" t="s">
        <v>14</v>
      </c>
      <c r="H838">
        <v>94</v>
      </c>
      <c r="I838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3"/>
        <v>40214.25</v>
      </c>
      <c r="O838" s="8">
        <f t="shared" si="4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41"/>
        <v>8.5288135593220336</v>
      </c>
      <c r="G839" t="s">
        <v>20</v>
      </c>
      <c r="H839">
        <v>1797</v>
      </c>
      <c r="I839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3"/>
        <v>40629.208333333336</v>
      </c>
      <c r="O839" s="8">
        <f t="shared" si="4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41"/>
        <v>1.3890625000000001</v>
      </c>
      <c r="G840" t="s">
        <v>20</v>
      </c>
      <c r="H840">
        <v>261</v>
      </c>
      <c r="I840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3"/>
        <v>43370.208333333328</v>
      </c>
      <c r="O840" s="8">
        <f t="shared" si="4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41"/>
        <v>1.9018181818181819</v>
      </c>
      <c r="G841" t="s">
        <v>20</v>
      </c>
      <c r="H841">
        <v>157</v>
      </c>
      <c r="I841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3"/>
        <v>41715.208333333336</v>
      </c>
      <c r="O841" s="8">
        <f t="shared" si="4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41"/>
        <v>1.0024333619948409</v>
      </c>
      <c r="G842" t="s">
        <v>20</v>
      </c>
      <c r="H842">
        <v>3533</v>
      </c>
      <c r="I842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3"/>
        <v>41836.208333333336</v>
      </c>
      <c r="O842" s="8">
        <f t="shared" si="4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41"/>
        <v>1.4275824175824177</v>
      </c>
      <c r="G843" t="s">
        <v>20</v>
      </c>
      <c r="H843">
        <v>155</v>
      </c>
      <c r="I843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3"/>
        <v>42419.25</v>
      </c>
      <c r="O843" s="8">
        <f t="shared" si="4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41"/>
        <v>5.6313333333333331</v>
      </c>
      <c r="G844" t="s">
        <v>20</v>
      </c>
      <c r="H844">
        <v>132</v>
      </c>
      <c r="I844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3"/>
        <v>43266.208333333328</v>
      </c>
      <c r="O844" s="8">
        <f t="shared" si="4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41"/>
        <v>0.30715909090909088</v>
      </c>
      <c r="G845" t="s">
        <v>14</v>
      </c>
      <c r="H845">
        <v>33</v>
      </c>
      <c r="I845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3"/>
        <v>43338.208333333328</v>
      </c>
      <c r="O845" s="8">
        <f t="shared" si="4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41"/>
        <v>0.99397727272727276</v>
      </c>
      <c r="G846" t="s">
        <v>74</v>
      </c>
      <c r="H846">
        <v>94</v>
      </c>
      <c r="I846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3"/>
        <v>40930.25</v>
      </c>
      <c r="O846" s="8">
        <f t="shared" si="4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41"/>
        <v>1.9754935622317598</v>
      </c>
      <c r="G847" t="s">
        <v>20</v>
      </c>
      <c r="H847">
        <v>1354</v>
      </c>
      <c r="I847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3"/>
        <v>43235.208333333328</v>
      </c>
      <c r="O847" s="8">
        <f t="shared" si="4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41"/>
        <v>5.085</v>
      </c>
      <c r="G848" t="s">
        <v>20</v>
      </c>
      <c r="H848">
        <v>48</v>
      </c>
      <c r="I848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3"/>
        <v>43302.208333333328</v>
      </c>
      <c r="O848" s="8">
        <f t="shared" si="4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41"/>
        <v>2.3774468085106384</v>
      </c>
      <c r="G849" t="s">
        <v>20</v>
      </c>
      <c r="H849">
        <v>110</v>
      </c>
      <c r="I849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3"/>
        <v>43107.25</v>
      </c>
      <c r="O849" s="8">
        <f t="shared" si="4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41"/>
        <v>3.3846875000000001</v>
      </c>
      <c r="G850" t="s">
        <v>20</v>
      </c>
      <c r="H850">
        <v>172</v>
      </c>
      <c r="I850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3"/>
        <v>40341.208333333336</v>
      </c>
      <c r="O850" s="8">
        <f t="shared" si="4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41"/>
        <v>1.3308955223880596</v>
      </c>
      <c r="G851" t="s">
        <v>20</v>
      </c>
      <c r="H851">
        <v>307</v>
      </c>
      <c r="I851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3"/>
        <v>40948.25</v>
      </c>
      <c r="O851" s="8">
        <f t="shared" si="4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41"/>
        <v>0.01</v>
      </c>
      <c r="G852" t="s">
        <v>14</v>
      </c>
      <c r="H852">
        <v>1</v>
      </c>
      <c r="I852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3"/>
        <v>40866.25</v>
      </c>
      <c r="O852" s="8">
        <f t="shared" si="4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41"/>
        <v>2.0779999999999998</v>
      </c>
      <c r="G853" t="s">
        <v>20</v>
      </c>
      <c r="H853">
        <v>160</v>
      </c>
      <c r="I853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3"/>
        <v>41031.208333333336</v>
      </c>
      <c r="O853" s="8">
        <f t="shared" si="4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41"/>
        <v>0.51122448979591839</v>
      </c>
      <c r="G854" t="s">
        <v>14</v>
      </c>
      <c r="H854">
        <v>31</v>
      </c>
      <c r="I854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3"/>
        <v>40740.208333333336</v>
      </c>
      <c r="O854" s="8">
        <f t="shared" si="4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41"/>
        <v>6.5205847953216374</v>
      </c>
      <c r="G855" t="s">
        <v>20</v>
      </c>
      <c r="H855">
        <v>1467</v>
      </c>
      <c r="I855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3"/>
        <v>40714.208333333336</v>
      </c>
      <c r="O855" s="8">
        <f t="shared" si="4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41"/>
        <v>1.1363099415204678</v>
      </c>
      <c r="G856" t="s">
        <v>20</v>
      </c>
      <c r="H856">
        <v>2662</v>
      </c>
      <c r="I856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3"/>
        <v>43787.25</v>
      </c>
      <c r="O856" s="8">
        <f t="shared" si="4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41"/>
        <v>1.0237606837606839</v>
      </c>
      <c r="G857" t="s">
        <v>20</v>
      </c>
      <c r="H857">
        <v>452</v>
      </c>
      <c r="I857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3"/>
        <v>40712.208333333336</v>
      </c>
      <c r="O857" s="8">
        <f t="shared" si="4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41"/>
        <v>3.5658333333333334</v>
      </c>
      <c r="G858" t="s">
        <v>20</v>
      </c>
      <c r="H858">
        <v>158</v>
      </c>
      <c r="I858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3"/>
        <v>41023.208333333336</v>
      </c>
      <c r="O858" s="8">
        <f t="shared" si="4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41"/>
        <v>1.3986792452830188</v>
      </c>
      <c r="G859" t="s">
        <v>20</v>
      </c>
      <c r="H859">
        <v>225</v>
      </c>
      <c r="I859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3"/>
        <v>40944.25</v>
      </c>
      <c r="O859" s="8">
        <f t="shared" si="4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41"/>
        <v>0.69450000000000001</v>
      </c>
      <c r="G860" t="s">
        <v>14</v>
      </c>
      <c r="H860">
        <v>35</v>
      </c>
      <c r="I860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3"/>
        <v>43211.208333333328</v>
      </c>
      <c r="O860" s="8">
        <f t="shared" si="4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41"/>
        <v>0.35534246575342465</v>
      </c>
      <c r="G861" t="s">
        <v>14</v>
      </c>
      <c r="H861">
        <v>63</v>
      </c>
      <c r="I861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3"/>
        <v>41334.25</v>
      </c>
      <c r="O861" s="8">
        <f t="shared" si="4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41"/>
        <v>2.5165000000000002</v>
      </c>
      <c r="G862" t="s">
        <v>20</v>
      </c>
      <c r="H862">
        <v>65</v>
      </c>
      <c r="I862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3"/>
        <v>43515.25</v>
      </c>
      <c r="O862" s="8">
        <f t="shared" si="4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41"/>
        <v>1.0587500000000001</v>
      </c>
      <c r="G863" t="s">
        <v>20</v>
      </c>
      <c r="H863">
        <v>163</v>
      </c>
      <c r="I863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3"/>
        <v>40258.208333333336</v>
      </c>
      <c r="O863" s="8">
        <f t="shared" si="4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41"/>
        <v>1.8742857142857143</v>
      </c>
      <c r="G864" t="s">
        <v>20</v>
      </c>
      <c r="H864">
        <v>85</v>
      </c>
      <c r="I864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3"/>
        <v>40756.208333333336</v>
      </c>
      <c r="O864" s="8">
        <f t="shared" si="4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41"/>
        <v>3.8678571428571429</v>
      </c>
      <c r="G865" t="s">
        <v>20</v>
      </c>
      <c r="H865">
        <v>217</v>
      </c>
      <c r="I865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3"/>
        <v>42172.208333333328</v>
      </c>
      <c r="O865" s="8">
        <f t="shared" si="4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41"/>
        <v>3.4707142857142856</v>
      </c>
      <c r="G866" t="s">
        <v>20</v>
      </c>
      <c r="H866">
        <v>150</v>
      </c>
      <c r="I866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3"/>
        <v>42601.208333333328</v>
      </c>
      <c r="O866" s="8">
        <f t="shared" si="4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41"/>
        <v>1.8582098765432098</v>
      </c>
      <c r="G867" t="s">
        <v>20</v>
      </c>
      <c r="H867">
        <v>3272</v>
      </c>
      <c r="I867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3"/>
        <v>41897.208333333336</v>
      </c>
      <c r="O867" s="8">
        <f t="shared" si="4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41"/>
        <v>0.43241247264770238</v>
      </c>
      <c r="G868" t="s">
        <v>74</v>
      </c>
      <c r="H868">
        <v>898</v>
      </c>
      <c r="I868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3"/>
        <v>40671.208333333336</v>
      </c>
      <c r="O868" s="8">
        <f t="shared" si="4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41"/>
        <v>1.6243749999999999</v>
      </c>
      <c r="G869" t="s">
        <v>20</v>
      </c>
      <c r="H869">
        <v>300</v>
      </c>
      <c r="I869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3"/>
        <v>43382.208333333328</v>
      </c>
      <c r="O869" s="8">
        <f t="shared" si="4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41"/>
        <v>1.8484285714285715</v>
      </c>
      <c r="G870" t="s">
        <v>20</v>
      </c>
      <c r="H870">
        <v>126</v>
      </c>
      <c r="I870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3"/>
        <v>41559.208333333336</v>
      </c>
      <c r="O870" s="8">
        <f t="shared" si="4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41"/>
        <v>0.23703520691785052</v>
      </c>
      <c r="G871" t="s">
        <v>14</v>
      </c>
      <c r="H871">
        <v>526</v>
      </c>
      <c r="I871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3"/>
        <v>40350.208333333336</v>
      </c>
      <c r="O871" s="8">
        <f t="shared" si="4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41"/>
        <v>0.89870129870129867</v>
      </c>
      <c r="G872" t="s">
        <v>14</v>
      </c>
      <c r="H872">
        <v>121</v>
      </c>
      <c r="I872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3"/>
        <v>42240.208333333328</v>
      </c>
      <c r="O872" s="8">
        <f t="shared" si="4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41"/>
        <v>2.7260419580419581</v>
      </c>
      <c r="G873" t="s">
        <v>20</v>
      </c>
      <c r="H873">
        <v>2320</v>
      </c>
      <c r="I873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3"/>
        <v>43040.208333333328</v>
      </c>
      <c r="O873" s="8">
        <f t="shared" si="4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41"/>
        <v>1.7004255319148935</v>
      </c>
      <c r="G874" t="s">
        <v>20</v>
      </c>
      <c r="H874">
        <v>81</v>
      </c>
      <c r="I874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3"/>
        <v>43346.208333333328</v>
      </c>
      <c r="O874" s="8">
        <f t="shared" si="4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41"/>
        <v>1.8828503562945369</v>
      </c>
      <c r="G875" t="s">
        <v>20</v>
      </c>
      <c r="H875">
        <v>1887</v>
      </c>
      <c r="I875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3"/>
        <v>41647.25</v>
      </c>
      <c r="O875" s="8">
        <f t="shared" si="4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41"/>
        <v>3.4693532338308457</v>
      </c>
      <c r="G876" t="s">
        <v>20</v>
      </c>
      <c r="H876">
        <v>4358</v>
      </c>
      <c r="I876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3"/>
        <v>40291.208333333336</v>
      </c>
      <c r="O876" s="8">
        <f t="shared" si="4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41"/>
        <v>0.6917721518987342</v>
      </c>
      <c r="G877" t="s">
        <v>14</v>
      </c>
      <c r="H877">
        <v>67</v>
      </c>
      <c r="I877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3"/>
        <v>40556.25</v>
      </c>
      <c r="O877" s="8">
        <f t="shared" si="4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41"/>
        <v>0.25433734939759034</v>
      </c>
      <c r="G878" t="s">
        <v>14</v>
      </c>
      <c r="H878">
        <v>57</v>
      </c>
      <c r="I878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3"/>
        <v>43624.208333333328</v>
      </c>
      <c r="O878" s="8">
        <f t="shared" si="4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41"/>
        <v>0.77400977995110021</v>
      </c>
      <c r="G879" t="s">
        <v>14</v>
      </c>
      <c r="H879">
        <v>1229</v>
      </c>
      <c r="I879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3"/>
        <v>42577.208333333328</v>
      </c>
      <c r="O879" s="8">
        <f t="shared" si="4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41"/>
        <v>0.37481481481481482</v>
      </c>
      <c r="G880" t="s">
        <v>14</v>
      </c>
      <c r="H880">
        <v>12</v>
      </c>
      <c r="I880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3"/>
        <v>43845.25</v>
      </c>
      <c r="O880" s="8">
        <f t="shared" si="4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41"/>
        <v>5.4379999999999997</v>
      </c>
      <c r="G881" t="s">
        <v>20</v>
      </c>
      <c r="H881">
        <v>53</v>
      </c>
      <c r="I881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3"/>
        <v>42788.25</v>
      </c>
      <c r="O881" s="8">
        <f t="shared" si="4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41"/>
        <v>2.2852189349112426</v>
      </c>
      <c r="G882" t="s">
        <v>20</v>
      </c>
      <c r="H882">
        <v>2414</v>
      </c>
      <c r="I882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3"/>
        <v>43667.208333333328</v>
      </c>
      <c r="O882" s="8">
        <f t="shared" si="4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41"/>
        <v>0.38948339483394834</v>
      </c>
      <c r="G883" t="s">
        <v>14</v>
      </c>
      <c r="H883">
        <v>452</v>
      </c>
      <c r="I883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3"/>
        <v>42194.208333333328</v>
      </c>
      <c r="O883" s="8">
        <f t="shared" si="4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41"/>
        <v>3.7</v>
      </c>
      <c r="G884" t="s">
        <v>20</v>
      </c>
      <c r="H884">
        <v>80</v>
      </c>
      <c r="I884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3"/>
        <v>42025.25</v>
      </c>
      <c r="O884" s="8">
        <f t="shared" si="4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41"/>
        <v>2.3791176470588233</v>
      </c>
      <c r="G885" t="s">
        <v>20</v>
      </c>
      <c r="H885">
        <v>193</v>
      </c>
      <c r="I885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3"/>
        <v>40323.208333333336</v>
      </c>
      <c r="O885" s="8">
        <f t="shared" si="4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41"/>
        <v>0.64036299765807958</v>
      </c>
      <c r="G886" t="s">
        <v>14</v>
      </c>
      <c r="H886">
        <v>1886</v>
      </c>
      <c r="I886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3"/>
        <v>41763.208333333336</v>
      </c>
      <c r="O886" s="8">
        <f t="shared" si="4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41"/>
        <v>1.1827777777777777</v>
      </c>
      <c r="G887" t="s">
        <v>20</v>
      </c>
      <c r="H887">
        <v>52</v>
      </c>
      <c r="I887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3"/>
        <v>40335.208333333336</v>
      </c>
      <c r="O887" s="8">
        <f t="shared" si="4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41"/>
        <v>0.84824037184594958</v>
      </c>
      <c r="G888" t="s">
        <v>14</v>
      </c>
      <c r="H888">
        <v>1825</v>
      </c>
      <c r="I888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3"/>
        <v>40416.208333333336</v>
      </c>
      <c r="O888" s="8">
        <f t="shared" si="4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41"/>
        <v>0.29346153846153844</v>
      </c>
      <c r="G889" t="s">
        <v>14</v>
      </c>
      <c r="H889">
        <v>31</v>
      </c>
      <c r="I889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3"/>
        <v>42202.208333333328</v>
      </c>
      <c r="O889" s="8">
        <f t="shared" si="4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41"/>
        <v>2.0989655172413793</v>
      </c>
      <c r="G890" t="s">
        <v>20</v>
      </c>
      <c r="H890">
        <v>290</v>
      </c>
      <c r="I890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3"/>
        <v>42836.208333333328</v>
      </c>
      <c r="O890" s="8">
        <f t="shared" si="4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41"/>
        <v>1.697857142857143</v>
      </c>
      <c r="G891" t="s">
        <v>20</v>
      </c>
      <c r="H891">
        <v>122</v>
      </c>
      <c r="I891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3"/>
        <v>41710.208333333336</v>
      </c>
      <c r="O891" s="8">
        <f t="shared" si="4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41"/>
        <v>1.1595907738095239</v>
      </c>
      <c r="G892" t="s">
        <v>20</v>
      </c>
      <c r="H892">
        <v>1470</v>
      </c>
      <c r="I892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3"/>
        <v>43640.208333333328</v>
      </c>
      <c r="O892" s="8">
        <f t="shared" si="4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41"/>
        <v>2.5859999999999999</v>
      </c>
      <c r="G893" t="s">
        <v>20</v>
      </c>
      <c r="H893">
        <v>165</v>
      </c>
      <c r="I893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3"/>
        <v>40880.25</v>
      </c>
      <c r="O893" s="8">
        <f t="shared" si="4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41"/>
        <v>2.3058333333333332</v>
      </c>
      <c r="G894" t="s">
        <v>20</v>
      </c>
      <c r="H894">
        <v>182</v>
      </c>
      <c r="I894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3"/>
        <v>40319.208333333336</v>
      </c>
      <c r="O894" s="8">
        <f t="shared" si="4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41"/>
        <v>1.2821428571428573</v>
      </c>
      <c r="G895" t="s">
        <v>20</v>
      </c>
      <c r="H895">
        <v>199</v>
      </c>
      <c r="I895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3"/>
        <v>42170.208333333328</v>
      </c>
      <c r="O895" s="8">
        <f t="shared" si="4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41"/>
        <v>1.8870588235294117</v>
      </c>
      <c r="G896" t="s">
        <v>20</v>
      </c>
      <c r="H896">
        <v>56</v>
      </c>
      <c r="I896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3"/>
        <v>41466.208333333336</v>
      </c>
      <c r="O896" s="8">
        <f t="shared" si="4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41"/>
        <v>6.9511889862327911E-2</v>
      </c>
      <c r="G897" t="s">
        <v>14</v>
      </c>
      <c r="H897">
        <v>107</v>
      </c>
      <c r="I897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3"/>
        <v>43134.25</v>
      </c>
      <c r="O897" s="8">
        <f t="shared" si="4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41"/>
        <v>7.7443434343434348</v>
      </c>
      <c r="G898" t="s">
        <v>20</v>
      </c>
      <c r="H898">
        <v>1460</v>
      </c>
      <c r="I898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3"/>
        <v>40738.208333333336</v>
      </c>
      <c r="O898" s="8">
        <f t="shared" si="4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45">E899/D899</f>
        <v>0.27693181818181817</v>
      </c>
      <c r="G899" t="s">
        <v>14</v>
      </c>
      <c r="H899">
        <v>27</v>
      </c>
      <c r="I899">
        <f t="shared" ref="I899:I962" si="46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7">(((L899/60)/60)/24)+DATE(1970,1,1)</f>
        <v>43583.208333333328</v>
      </c>
      <c r="O899" s="8">
        <f t="shared" si="4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45"/>
        <v>0.52479620323841425</v>
      </c>
      <c r="G900" t="s">
        <v>14</v>
      </c>
      <c r="H900">
        <v>1221</v>
      </c>
      <c r="I900">
        <f t="shared" si="4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7"/>
        <v>43815.25</v>
      </c>
      <c r="O900" s="8">
        <f t="shared" si="4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45"/>
        <v>4.0709677419354842</v>
      </c>
      <c r="G901" t="s">
        <v>20</v>
      </c>
      <c r="H901">
        <v>123</v>
      </c>
      <c r="I901">
        <f t="shared" si="4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7"/>
        <v>41554.208333333336</v>
      </c>
      <c r="O901" s="8">
        <f t="shared" si="4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45"/>
        <v>0.02</v>
      </c>
      <c r="G902" t="s">
        <v>14</v>
      </c>
      <c r="H902">
        <v>1</v>
      </c>
      <c r="I902">
        <f t="shared" si="4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7"/>
        <v>41901.208333333336</v>
      </c>
      <c r="O902" s="8">
        <f t="shared" si="4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45"/>
        <v>1.5617857142857143</v>
      </c>
      <c r="G903" t="s">
        <v>20</v>
      </c>
      <c r="H903">
        <v>159</v>
      </c>
      <c r="I903">
        <f t="shared" si="4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7"/>
        <v>43298.208333333328</v>
      </c>
      <c r="O903" s="8">
        <f t="shared" si="4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45"/>
        <v>2.5242857142857145</v>
      </c>
      <c r="G904" t="s">
        <v>20</v>
      </c>
      <c r="H904">
        <v>110</v>
      </c>
      <c r="I904">
        <f t="shared" si="4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7"/>
        <v>42399.25</v>
      </c>
      <c r="O904" s="8">
        <f t="shared" si="4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45"/>
        <v>1.729268292682927E-2</v>
      </c>
      <c r="G905" t="s">
        <v>47</v>
      </c>
      <c r="H905">
        <v>14</v>
      </c>
      <c r="I905">
        <f t="shared" si="4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7"/>
        <v>41034.208333333336</v>
      </c>
      <c r="O905" s="8">
        <f t="shared" si="4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45"/>
        <v>0.12230769230769231</v>
      </c>
      <c r="G906" t="s">
        <v>14</v>
      </c>
      <c r="H906">
        <v>16</v>
      </c>
      <c r="I906">
        <f t="shared" si="4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7"/>
        <v>41186.208333333336</v>
      </c>
      <c r="O906" s="8">
        <f t="shared" si="4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45"/>
        <v>1.6398734177215191</v>
      </c>
      <c r="G907" t="s">
        <v>20</v>
      </c>
      <c r="H907">
        <v>236</v>
      </c>
      <c r="I907">
        <f t="shared" si="4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7"/>
        <v>41536.208333333336</v>
      </c>
      <c r="O907" s="8">
        <f t="shared" si="4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45"/>
        <v>1.6298181818181818</v>
      </c>
      <c r="G908" t="s">
        <v>20</v>
      </c>
      <c r="H908">
        <v>191</v>
      </c>
      <c r="I908">
        <f t="shared" si="4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7"/>
        <v>42868.208333333328</v>
      </c>
      <c r="O908" s="8">
        <f t="shared" si="4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45"/>
        <v>0.20252747252747252</v>
      </c>
      <c r="G909" t="s">
        <v>14</v>
      </c>
      <c r="H909">
        <v>41</v>
      </c>
      <c r="I909">
        <f t="shared" si="4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7"/>
        <v>40660.208333333336</v>
      </c>
      <c r="O909" s="8">
        <f t="shared" si="4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45"/>
        <v>3.1924083769633507</v>
      </c>
      <c r="G910" t="s">
        <v>20</v>
      </c>
      <c r="H910">
        <v>3934</v>
      </c>
      <c r="I910">
        <f t="shared" si="4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7"/>
        <v>41031.208333333336</v>
      </c>
      <c r="O910" s="8">
        <f t="shared" si="4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45"/>
        <v>4.7894444444444444</v>
      </c>
      <c r="G911" t="s">
        <v>20</v>
      </c>
      <c r="H911">
        <v>80</v>
      </c>
      <c r="I911">
        <f t="shared" si="4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7"/>
        <v>43255.208333333328</v>
      </c>
      <c r="O911" s="8">
        <f t="shared" si="4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45"/>
        <v>0.19556634304207121</v>
      </c>
      <c r="G912" t="s">
        <v>74</v>
      </c>
      <c r="H912">
        <v>296</v>
      </c>
      <c r="I912">
        <f t="shared" si="4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7"/>
        <v>42026.25</v>
      </c>
      <c r="O912" s="8">
        <f t="shared" si="4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45"/>
        <v>1.9894827586206896</v>
      </c>
      <c r="G913" t="s">
        <v>20</v>
      </c>
      <c r="H913">
        <v>462</v>
      </c>
      <c r="I913">
        <f t="shared" si="4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7"/>
        <v>43717.208333333328</v>
      </c>
      <c r="O913" s="8">
        <f t="shared" si="4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45"/>
        <v>7.95</v>
      </c>
      <c r="G914" t="s">
        <v>20</v>
      </c>
      <c r="H914">
        <v>179</v>
      </c>
      <c r="I914">
        <f t="shared" si="4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7"/>
        <v>41157.208333333336</v>
      </c>
      <c r="O914" s="8">
        <f t="shared" si="4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45"/>
        <v>0.50621082621082625</v>
      </c>
      <c r="G915" t="s">
        <v>14</v>
      </c>
      <c r="H915">
        <v>523</v>
      </c>
      <c r="I915">
        <f t="shared" si="4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7"/>
        <v>43597.208333333328</v>
      </c>
      <c r="O915" s="8">
        <f t="shared" si="4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45"/>
        <v>0.57437499999999997</v>
      </c>
      <c r="G916" t="s">
        <v>14</v>
      </c>
      <c r="H916">
        <v>141</v>
      </c>
      <c r="I916">
        <f t="shared" si="4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7"/>
        <v>41490.208333333336</v>
      </c>
      <c r="O916" s="8">
        <f t="shared" si="4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45"/>
        <v>1.5562827640984909</v>
      </c>
      <c r="G917" t="s">
        <v>20</v>
      </c>
      <c r="H917">
        <v>1866</v>
      </c>
      <c r="I917">
        <f t="shared" si="4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7"/>
        <v>42976.208333333328</v>
      </c>
      <c r="O917" s="8">
        <f t="shared" si="4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45"/>
        <v>0.36297297297297298</v>
      </c>
      <c r="G918" t="s">
        <v>14</v>
      </c>
      <c r="H918">
        <v>52</v>
      </c>
      <c r="I918">
        <f t="shared" si="4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7"/>
        <v>41991.25</v>
      </c>
      <c r="O918" s="8">
        <f t="shared" si="4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45"/>
        <v>0.58250000000000002</v>
      </c>
      <c r="G919" t="s">
        <v>47</v>
      </c>
      <c r="H919">
        <v>27</v>
      </c>
      <c r="I919">
        <f t="shared" si="4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7"/>
        <v>40722.208333333336</v>
      </c>
      <c r="O919" s="8">
        <f t="shared" si="4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45"/>
        <v>2.3739473684210526</v>
      </c>
      <c r="G920" t="s">
        <v>20</v>
      </c>
      <c r="H920">
        <v>156</v>
      </c>
      <c r="I920">
        <f t="shared" si="4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7"/>
        <v>41117.208333333336</v>
      </c>
      <c r="O920" s="8">
        <f t="shared" si="4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45"/>
        <v>0.58750000000000002</v>
      </c>
      <c r="G921" t="s">
        <v>14</v>
      </c>
      <c r="H921">
        <v>225</v>
      </c>
      <c r="I921">
        <f t="shared" si="4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7"/>
        <v>43022.208333333328</v>
      </c>
      <c r="O921" s="8">
        <f t="shared" si="4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45"/>
        <v>1.8256603773584905</v>
      </c>
      <c r="G922" t="s">
        <v>20</v>
      </c>
      <c r="H922">
        <v>255</v>
      </c>
      <c r="I922">
        <f t="shared" si="4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7"/>
        <v>43503.25</v>
      </c>
      <c r="O922" s="8">
        <f t="shared" si="4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45"/>
        <v>7.5436408977556111E-3</v>
      </c>
      <c r="G923" t="s">
        <v>14</v>
      </c>
      <c r="H923">
        <v>38</v>
      </c>
      <c r="I923">
        <f t="shared" si="4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7"/>
        <v>40951.25</v>
      </c>
      <c r="O923" s="8">
        <f t="shared" si="4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45"/>
        <v>1.7595330739299611</v>
      </c>
      <c r="G924" t="s">
        <v>20</v>
      </c>
      <c r="H924">
        <v>2261</v>
      </c>
      <c r="I924">
        <f t="shared" si="4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7"/>
        <v>43443.25</v>
      </c>
      <c r="O924" s="8">
        <f t="shared" si="4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45"/>
        <v>2.3788235294117648</v>
      </c>
      <c r="G925" t="s">
        <v>20</v>
      </c>
      <c r="H925">
        <v>40</v>
      </c>
      <c r="I925">
        <f t="shared" si="4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7"/>
        <v>40373.208333333336</v>
      </c>
      <c r="O925" s="8">
        <f t="shared" si="4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45"/>
        <v>4.8805076142131982</v>
      </c>
      <c r="G926" t="s">
        <v>20</v>
      </c>
      <c r="H926">
        <v>2289</v>
      </c>
      <c r="I926">
        <f t="shared" si="4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7"/>
        <v>43769.208333333328</v>
      </c>
      <c r="O926" s="8">
        <f t="shared" si="4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45"/>
        <v>2.2406666666666668</v>
      </c>
      <c r="G927" t="s">
        <v>20</v>
      </c>
      <c r="H927">
        <v>65</v>
      </c>
      <c r="I927">
        <f t="shared" si="4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7"/>
        <v>43000.208333333328</v>
      </c>
      <c r="O927" s="8">
        <f t="shared" si="4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45"/>
        <v>0.18126436781609195</v>
      </c>
      <c r="G928" t="s">
        <v>14</v>
      </c>
      <c r="H928">
        <v>15</v>
      </c>
      <c r="I928">
        <f t="shared" si="4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7"/>
        <v>42502.208333333328</v>
      </c>
      <c r="O928" s="8">
        <f t="shared" si="4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45"/>
        <v>0.45847222222222223</v>
      </c>
      <c r="G929" t="s">
        <v>14</v>
      </c>
      <c r="H929">
        <v>37</v>
      </c>
      <c r="I929">
        <f t="shared" si="4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7"/>
        <v>41102.208333333336</v>
      </c>
      <c r="O929" s="8">
        <f t="shared" si="4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45"/>
        <v>1.1731541218637993</v>
      </c>
      <c r="G930" t="s">
        <v>20</v>
      </c>
      <c r="H930">
        <v>3777</v>
      </c>
      <c r="I930">
        <f t="shared" si="4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7"/>
        <v>41637.25</v>
      </c>
      <c r="O930" s="8">
        <f t="shared" si="4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45"/>
        <v>2.173090909090909</v>
      </c>
      <c r="G931" t="s">
        <v>20</v>
      </c>
      <c r="H931">
        <v>184</v>
      </c>
      <c r="I931">
        <f t="shared" si="4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7"/>
        <v>42858.208333333328</v>
      </c>
      <c r="O931" s="8">
        <f t="shared" si="4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45"/>
        <v>1.1228571428571428</v>
      </c>
      <c r="G932" t="s">
        <v>20</v>
      </c>
      <c r="H932">
        <v>85</v>
      </c>
      <c r="I932">
        <f t="shared" si="4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7"/>
        <v>42060.25</v>
      </c>
      <c r="O932" s="8">
        <f t="shared" si="4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45"/>
        <v>0.72518987341772156</v>
      </c>
      <c r="G933" t="s">
        <v>14</v>
      </c>
      <c r="H933">
        <v>112</v>
      </c>
      <c r="I933">
        <f t="shared" si="4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7"/>
        <v>41818.208333333336</v>
      </c>
      <c r="O933" s="8">
        <f t="shared" si="4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45"/>
        <v>2.1230434782608696</v>
      </c>
      <c r="G934" t="s">
        <v>20</v>
      </c>
      <c r="H934">
        <v>144</v>
      </c>
      <c r="I934">
        <f t="shared" si="4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7"/>
        <v>41709.208333333336</v>
      </c>
      <c r="O934" s="8">
        <f t="shared" si="4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45"/>
        <v>2.3974657534246577</v>
      </c>
      <c r="G935" t="s">
        <v>20</v>
      </c>
      <c r="H935">
        <v>1902</v>
      </c>
      <c r="I935">
        <f t="shared" si="4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7"/>
        <v>41372.208333333336</v>
      </c>
      <c r="O935" s="8">
        <f t="shared" si="4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45"/>
        <v>1.8193548387096774</v>
      </c>
      <c r="G936" t="s">
        <v>20</v>
      </c>
      <c r="H936">
        <v>105</v>
      </c>
      <c r="I936">
        <f t="shared" si="4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7"/>
        <v>42422.25</v>
      </c>
      <c r="O936" s="8">
        <f t="shared" si="4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45"/>
        <v>1.6413114754098361</v>
      </c>
      <c r="G937" t="s">
        <v>20</v>
      </c>
      <c r="H937">
        <v>132</v>
      </c>
      <c r="I937">
        <f t="shared" si="4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7"/>
        <v>42209.208333333328</v>
      </c>
      <c r="O937" s="8">
        <f t="shared" si="4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45"/>
        <v>1.6375968992248063E-2</v>
      </c>
      <c r="G938" t="s">
        <v>14</v>
      </c>
      <c r="H938">
        <v>21</v>
      </c>
      <c r="I938">
        <f t="shared" si="4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7"/>
        <v>43668.208333333328</v>
      </c>
      <c r="O938" s="8">
        <f t="shared" si="4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45"/>
        <v>0.49643859649122807</v>
      </c>
      <c r="G939" t="s">
        <v>74</v>
      </c>
      <c r="H939">
        <v>976</v>
      </c>
      <c r="I939">
        <f t="shared" si="4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7"/>
        <v>42334.25</v>
      </c>
      <c r="O939" s="8">
        <f t="shared" si="4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45"/>
        <v>1.0970652173913042</v>
      </c>
      <c r="G940" t="s">
        <v>20</v>
      </c>
      <c r="H940">
        <v>96</v>
      </c>
      <c r="I940">
        <f t="shared" si="4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7"/>
        <v>43263.208333333328</v>
      </c>
      <c r="O940" s="8">
        <f t="shared" si="4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45"/>
        <v>0.49217948717948717</v>
      </c>
      <c r="G941" t="s">
        <v>14</v>
      </c>
      <c r="H941">
        <v>67</v>
      </c>
      <c r="I941">
        <f t="shared" si="4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7"/>
        <v>40670.208333333336</v>
      </c>
      <c r="O941" s="8">
        <f t="shared" si="4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45"/>
        <v>0.62232323232323228</v>
      </c>
      <c r="G942" t="s">
        <v>47</v>
      </c>
      <c r="H942">
        <v>66</v>
      </c>
      <c r="I942">
        <f t="shared" si="4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7"/>
        <v>41244.25</v>
      </c>
      <c r="O942" s="8">
        <f t="shared" si="4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45"/>
        <v>0.1305813953488372</v>
      </c>
      <c r="G943" t="s">
        <v>14</v>
      </c>
      <c r="H943">
        <v>78</v>
      </c>
      <c r="I943">
        <f t="shared" si="4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7"/>
        <v>40552.25</v>
      </c>
      <c r="O943" s="8">
        <f t="shared" si="4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45"/>
        <v>0.64635416666666667</v>
      </c>
      <c r="G944" t="s">
        <v>14</v>
      </c>
      <c r="H944">
        <v>67</v>
      </c>
      <c r="I944">
        <f t="shared" si="4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7"/>
        <v>40568.25</v>
      </c>
      <c r="O944" s="8">
        <f t="shared" si="4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45"/>
        <v>1.5958666666666668</v>
      </c>
      <c r="G945" t="s">
        <v>20</v>
      </c>
      <c r="H945">
        <v>114</v>
      </c>
      <c r="I945">
        <f t="shared" si="4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7"/>
        <v>41906.208333333336</v>
      </c>
      <c r="O945" s="8">
        <f t="shared" si="4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45"/>
        <v>0.81420000000000003</v>
      </c>
      <c r="G946" t="s">
        <v>14</v>
      </c>
      <c r="H946">
        <v>263</v>
      </c>
      <c r="I946">
        <f t="shared" si="4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7"/>
        <v>42776.25</v>
      </c>
      <c r="O946" s="8">
        <f t="shared" si="4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45"/>
        <v>0.32444767441860467</v>
      </c>
      <c r="G947" t="s">
        <v>14</v>
      </c>
      <c r="H947">
        <v>1691</v>
      </c>
      <c r="I947">
        <f t="shared" si="4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7"/>
        <v>41004.208333333336</v>
      </c>
      <c r="O947" s="8">
        <f t="shared" si="4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45"/>
        <v>9.9141184124918666E-2</v>
      </c>
      <c r="G948" t="s">
        <v>14</v>
      </c>
      <c r="H948">
        <v>181</v>
      </c>
      <c r="I948">
        <f t="shared" si="4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7"/>
        <v>40710.208333333336</v>
      </c>
      <c r="O948" s="8">
        <f t="shared" si="4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45"/>
        <v>0.26694444444444443</v>
      </c>
      <c r="G949" t="s">
        <v>14</v>
      </c>
      <c r="H949">
        <v>13</v>
      </c>
      <c r="I949">
        <f t="shared" si="4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7"/>
        <v>41908.208333333336</v>
      </c>
      <c r="O949" s="8">
        <f t="shared" si="4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45"/>
        <v>0.62957446808510642</v>
      </c>
      <c r="G950" t="s">
        <v>74</v>
      </c>
      <c r="H950">
        <v>160</v>
      </c>
      <c r="I950">
        <f t="shared" si="4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7"/>
        <v>41985.25</v>
      </c>
      <c r="O950" s="8">
        <f t="shared" si="4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45"/>
        <v>1.6135593220338984</v>
      </c>
      <c r="G951" t="s">
        <v>20</v>
      </c>
      <c r="H951">
        <v>203</v>
      </c>
      <c r="I951">
        <f t="shared" si="4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7"/>
        <v>42112.208333333328</v>
      </c>
      <c r="O951" s="8">
        <f t="shared" si="4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45"/>
        <v>0.05</v>
      </c>
      <c r="G952" t="s">
        <v>14</v>
      </c>
      <c r="H952">
        <v>1</v>
      </c>
      <c r="I952">
        <f t="shared" si="4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7"/>
        <v>43571.208333333328</v>
      </c>
      <c r="O952" s="8">
        <f t="shared" si="4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45"/>
        <v>10.969379310344827</v>
      </c>
      <c r="G953" t="s">
        <v>20</v>
      </c>
      <c r="H953">
        <v>1559</v>
      </c>
      <c r="I953">
        <f t="shared" si="4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7"/>
        <v>42730.25</v>
      </c>
      <c r="O953" s="8">
        <f t="shared" si="4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45"/>
        <v>0.70094158075601376</v>
      </c>
      <c r="G954" t="s">
        <v>74</v>
      </c>
      <c r="H954">
        <v>2266</v>
      </c>
      <c r="I954">
        <f t="shared" si="4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7"/>
        <v>42591.208333333328</v>
      </c>
      <c r="O954" s="8">
        <f t="shared" si="4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45"/>
        <v>0.6</v>
      </c>
      <c r="G955" t="s">
        <v>14</v>
      </c>
      <c r="H955">
        <v>21</v>
      </c>
      <c r="I955">
        <f t="shared" si="4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7"/>
        <v>42358.25</v>
      </c>
      <c r="O955" s="8">
        <f t="shared" si="4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45"/>
        <v>3.6709859154929578</v>
      </c>
      <c r="G956" t="s">
        <v>20</v>
      </c>
      <c r="H956">
        <v>1548</v>
      </c>
      <c r="I956">
        <f t="shared" si="4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7"/>
        <v>41174.208333333336</v>
      </c>
      <c r="O956" s="8">
        <f t="shared" si="4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45"/>
        <v>11.09</v>
      </c>
      <c r="G957" t="s">
        <v>20</v>
      </c>
      <c r="H957">
        <v>80</v>
      </c>
      <c r="I957">
        <f t="shared" si="4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7"/>
        <v>41238.25</v>
      </c>
      <c r="O957" s="8">
        <f t="shared" si="4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45"/>
        <v>0.19028784648187633</v>
      </c>
      <c r="G958" t="s">
        <v>14</v>
      </c>
      <c r="H958">
        <v>830</v>
      </c>
      <c r="I958">
        <f t="shared" si="4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7"/>
        <v>42360.25</v>
      </c>
      <c r="O958" s="8">
        <f t="shared" si="4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45"/>
        <v>1.2687755102040816</v>
      </c>
      <c r="G959" t="s">
        <v>20</v>
      </c>
      <c r="H959">
        <v>131</v>
      </c>
      <c r="I959">
        <f t="shared" si="4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7"/>
        <v>40955.25</v>
      </c>
      <c r="O959" s="8">
        <f t="shared" si="4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45"/>
        <v>7.3463636363636367</v>
      </c>
      <c r="G960" t="s">
        <v>20</v>
      </c>
      <c r="H960">
        <v>112</v>
      </c>
      <c r="I960">
        <f t="shared" si="4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7"/>
        <v>40350.208333333336</v>
      </c>
      <c r="O960" s="8">
        <f t="shared" si="4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45"/>
        <v>4.5731034482758622E-2</v>
      </c>
      <c r="G961" t="s">
        <v>14</v>
      </c>
      <c r="H961">
        <v>130</v>
      </c>
      <c r="I961">
        <f t="shared" si="4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7"/>
        <v>40357.208333333336</v>
      </c>
      <c r="O961" s="8">
        <f t="shared" si="4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45"/>
        <v>0.85054545454545449</v>
      </c>
      <c r="G962" t="s">
        <v>14</v>
      </c>
      <c r="H962">
        <v>55</v>
      </c>
      <c r="I962">
        <f t="shared" si="4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7"/>
        <v>42408.25</v>
      </c>
      <c r="O962" s="8">
        <f t="shared" si="4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48">E963/D963</f>
        <v>1.1929824561403508</v>
      </c>
      <c r="G963" t="s">
        <v>20</v>
      </c>
      <c r="H963">
        <v>155</v>
      </c>
      <c r="I963">
        <f t="shared" ref="I963:I1001" si="49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50">(((L963/60)/60)/24)+DATE(1970,1,1)</f>
        <v>40591.25</v>
      </c>
      <c r="O963" s="8">
        <f t="shared" si="5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48"/>
        <v>2.9602777777777778</v>
      </c>
      <c r="G964" t="s">
        <v>20</v>
      </c>
      <c r="H964">
        <v>266</v>
      </c>
      <c r="I964">
        <f t="shared" si="4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50"/>
        <v>41592.25</v>
      </c>
      <c r="O964" s="8">
        <f t="shared" si="5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48"/>
        <v>0.84694915254237291</v>
      </c>
      <c r="G965" t="s">
        <v>14</v>
      </c>
      <c r="H965">
        <v>114</v>
      </c>
      <c r="I965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50"/>
        <v>40607.25</v>
      </c>
      <c r="O965" s="8">
        <f t="shared" si="5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48"/>
        <v>3.5578378378378379</v>
      </c>
      <c r="G966" t="s">
        <v>20</v>
      </c>
      <c r="H966">
        <v>155</v>
      </c>
      <c r="I966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50"/>
        <v>42135.208333333328</v>
      </c>
      <c r="O966" s="8">
        <f t="shared" si="5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48"/>
        <v>3.8640909090909092</v>
      </c>
      <c r="G967" t="s">
        <v>20</v>
      </c>
      <c r="H967">
        <v>207</v>
      </c>
      <c r="I967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50"/>
        <v>40203.25</v>
      </c>
      <c r="O967" s="8">
        <f t="shared" si="5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48"/>
        <v>7.9223529411764702</v>
      </c>
      <c r="G968" t="s">
        <v>20</v>
      </c>
      <c r="H968">
        <v>245</v>
      </c>
      <c r="I968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50"/>
        <v>42901.208333333328</v>
      </c>
      <c r="O968" s="8">
        <f t="shared" si="5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48"/>
        <v>1.3703393665158372</v>
      </c>
      <c r="G969" t="s">
        <v>20</v>
      </c>
      <c r="H969">
        <v>1573</v>
      </c>
      <c r="I969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50"/>
        <v>41005.208333333336</v>
      </c>
      <c r="O969" s="8">
        <f t="shared" si="5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48"/>
        <v>3.3820833333333336</v>
      </c>
      <c r="G970" t="s">
        <v>20</v>
      </c>
      <c r="H970">
        <v>114</v>
      </c>
      <c r="I970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50"/>
        <v>40544.25</v>
      </c>
      <c r="O970" s="8">
        <f t="shared" si="5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48"/>
        <v>1.0822784810126582</v>
      </c>
      <c r="G971" t="s">
        <v>20</v>
      </c>
      <c r="H971">
        <v>93</v>
      </c>
      <c r="I971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50"/>
        <v>43821.25</v>
      </c>
      <c r="O971" s="8">
        <f t="shared" si="5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48"/>
        <v>0.60757639620653314</v>
      </c>
      <c r="G972" t="s">
        <v>14</v>
      </c>
      <c r="H972">
        <v>594</v>
      </c>
      <c r="I972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50"/>
        <v>40672.208333333336</v>
      </c>
      <c r="O972" s="8">
        <f t="shared" si="5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48"/>
        <v>0.27725490196078434</v>
      </c>
      <c r="G973" t="s">
        <v>14</v>
      </c>
      <c r="H973">
        <v>24</v>
      </c>
      <c r="I973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50"/>
        <v>41555.208333333336</v>
      </c>
      <c r="O973" s="8">
        <f t="shared" si="5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48"/>
        <v>2.283934426229508</v>
      </c>
      <c r="G974" t="s">
        <v>20</v>
      </c>
      <c r="H974">
        <v>1681</v>
      </c>
      <c r="I974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50"/>
        <v>41792.208333333336</v>
      </c>
      <c r="O974" s="8">
        <f t="shared" si="5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48"/>
        <v>0.21615194054500414</v>
      </c>
      <c r="G975" t="s">
        <v>14</v>
      </c>
      <c r="H975">
        <v>252</v>
      </c>
      <c r="I975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50"/>
        <v>40522.25</v>
      </c>
      <c r="O975" s="8">
        <f t="shared" si="5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48"/>
        <v>3.73875</v>
      </c>
      <c r="G976" t="s">
        <v>20</v>
      </c>
      <c r="H976">
        <v>32</v>
      </c>
      <c r="I976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50"/>
        <v>41412.208333333336</v>
      </c>
      <c r="O976" s="8">
        <f t="shared" si="5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48"/>
        <v>1.5492592592592593</v>
      </c>
      <c r="G977" t="s">
        <v>20</v>
      </c>
      <c r="H977">
        <v>135</v>
      </c>
      <c r="I977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50"/>
        <v>42337.25</v>
      </c>
      <c r="O977" s="8">
        <f t="shared" si="5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48"/>
        <v>3.2214999999999998</v>
      </c>
      <c r="G978" t="s">
        <v>20</v>
      </c>
      <c r="H978">
        <v>140</v>
      </c>
      <c r="I978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50"/>
        <v>40571.25</v>
      </c>
      <c r="O978" s="8">
        <f t="shared" si="5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48"/>
        <v>0.73957142857142855</v>
      </c>
      <c r="G979" t="s">
        <v>14</v>
      </c>
      <c r="H979">
        <v>67</v>
      </c>
      <c r="I979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50"/>
        <v>43138.25</v>
      </c>
      <c r="O979" s="8">
        <f t="shared" si="5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48"/>
        <v>8.641</v>
      </c>
      <c r="G980" t="s">
        <v>20</v>
      </c>
      <c r="H980">
        <v>92</v>
      </c>
      <c r="I980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50"/>
        <v>42686.25</v>
      </c>
      <c r="O980" s="8">
        <f t="shared" si="5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48"/>
        <v>1.432624584717608</v>
      </c>
      <c r="G981" t="s">
        <v>20</v>
      </c>
      <c r="H981">
        <v>1015</v>
      </c>
      <c r="I981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50"/>
        <v>42078.208333333328</v>
      </c>
      <c r="O981" s="8">
        <f t="shared" si="5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48"/>
        <v>0.40281762295081969</v>
      </c>
      <c r="G982" t="s">
        <v>14</v>
      </c>
      <c r="H982">
        <v>742</v>
      </c>
      <c r="I982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50"/>
        <v>42307.208333333328</v>
      </c>
      <c r="O982" s="8">
        <f t="shared" si="5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48"/>
        <v>1.7822388059701493</v>
      </c>
      <c r="G983" t="s">
        <v>20</v>
      </c>
      <c r="H983">
        <v>323</v>
      </c>
      <c r="I983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50"/>
        <v>43094.25</v>
      </c>
      <c r="O983" s="8">
        <f t="shared" si="5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48"/>
        <v>0.84930555555555554</v>
      </c>
      <c r="G984" t="s">
        <v>14</v>
      </c>
      <c r="H984">
        <v>75</v>
      </c>
      <c r="I984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50"/>
        <v>40743.208333333336</v>
      </c>
      <c r="O984" s="8">
        <f t="shared" si="5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48"/>
        <v>1.4593648334624323</v>
      </c>
      <c r="G985" t="s">
        <v>20</v>
      </c>
      <c r="H985">
        <v>2326</v>
      </c>
      <c r="I985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50"/>
        <v>43681.208333333328</v>
      </c>
      <c r="O985" s="8">
        <f t="shared" si="5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48"/>
        <v>1.5246153846153847</v>
      </c>
      <c r="G986" t="s">
        <v>20</v>
      </c>
      <c r="H986">
        <v>381</v>
      </c>
      <c r="I986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50"/>
        <v>43716.208333333328</v>
      </c>
      <c r="O986" s="8">
        <f t="shared" si="5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48"/>
        <v>0.67129542790152408</v>
      </c>
      <c r="G987" t="s">
        <v>14</v>
      </c>
      <c r="H987">
        <v>4405</v>
      </c>
      <c r="I987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50"/>
        <v>41614.25</v>
      </c>
      <c r="O987" s="8">
        <f t="shared" si="5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48"/>
        <v>0.40307692307692305</v>
      </c>
      <c r="G988" t="s">
        <v>14</v>
      </c>
      <c r="H988">
        <v>92</v>
      </c>
      <c r="I988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50"/>
        <v>40638.208333333336</v>
      </c>
      <c r="O988" s="8">
        <f t="shared" si="5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48"/>
        <v>2.1679032258064517</v>
      </c>
      <c r="G989" t="s">
        <v>20</v>
      </c>
      <c r="H989">
        <v>480</v>
      </c>
      <c r="I989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50"/>
        <v>42852.208333333328</v>
      </c>
      <c r="O989" s="8">
        <f t="shared" si="5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48"/>
        <v>0.52117021276595743</v>
      </c>
      <c r="G990" t="s">
        <v>14</v>
      </c>
      <c r="H990">
        <v>64</v>
      </c>
      <c r="I990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50"/>
        <v>42686.25</v>
      </c>
      <c r="O990" s="8">
        <f t="shared" si="5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48"/>
        <v>4.9958333333333336</v>
      </c>
      <c r="G991" t="s">
        <v>20</v>
      </c>
      <c r="H991">
        <v>226</v>
      </c>
      <c r="I991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50"/>
        <v>43571.208333333328</v>
      </c>
      <c r="O991" s="8">
        <f t="shared" si="5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48"/>
        <v>0.87679487179487181</v>
      </c>
      <c r="G992" t="s">
        <v>14</v>
      </c>
      <c r="H992">
        <v>64</v>
      </c>
      <c r="I992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50"/>
        <v>42432.25</v>
      </c>
      <c r="O992" s="8">
        <f t="shared" si="5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48"/>
        <v>1.131734693877551</v>
      </c>
      <c r="G993" t="s">
        <v>20</v>
      </c>
      <c r="H993">
        <v>241</v>
      </c>
      <c r="I993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50"/>
        <v>41907.208333333336</v>
      </c>
      <c r="O993" s="8">
        <f t="shared" si="5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48"/>
        <v>4.2654838709677421</v>
      </c>
      <c r="G994" t="s">
        <v>20</v>
      </c>
      <c r="H994">
        <v>132</v>
      </c>
      <c r="I994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50"/>
        <v>43227.208333333328</v>
      </c>
      <c r="O994" s="8">
        <f t="shared" si="5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48"/>
        <v>0.77632653061224488</v>
      </c>
      <c r="G995" t="s">
        <v>74</v>
      </c>
      <c r="H995">
        <v>75</v>
      </c>
      <c r="I995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50"/>
        <v>42362.25</v>
      </c>
      <c r="O995" s="8">
        <f t="shared" si="5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48"/>
        <v>0.52496810772501767</v>
      </c>
      <c r="G996" t="s">
        <v>14</v>
      </c>
      <c r="H996">
        <v>842</v>
      </c>
      <c r="I996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50"/>
        <v>41929.208333333336</v>
      </c>
      <c r="O996" s="8">
        <f t="shared" si="5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48"/>
        <v>1.5746762589928058</v>
      </c>
      <c r="G997" t="s">
        <v>20</v>
      </c>
      <c r="H997">
        <v>2043</v>
      </c>
      <c r="I997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50"/>
        <v>43408.208333333328</v>
      </c>
      <c r="O997" s="8">
        <f t="shared" si="5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48"/>
        <v>0.72939393939393937</v>
      </c>
      <c r="G998" t="s">
        <v>14</v>
      </c>
      <c r="H998">
        <v>112</v>
      </c>
      <c r="I998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50"/>
        <v>41276.25</v>
      </c>
      <c r="O998" s="8">
        <f t="shared" si="5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48"/>
        <v>0.60565789473684206</v>
      </c>
      <c r="G999" t="s">
        <v>74</v>
      </c>
      <c r="H999">
        <v>139</v>
      </c>
      <c r="I999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50"/>
        <v>41659.25</v>
      </c>
      <c r="O999" s="8">
        <f t="shared" si="5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48"/>
        <v>0.5679129129129129</v>
      </c>
      <c r="G1000" t="s">
        <v>14</v>
      </c>
      <c r="H1000">
        <v>374</v>
      </c>
      <c r="I1000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50"/>
        <v>40220.25</v>
      </c>
      <c r="O1000" s="8">
        <f t="shared" si="5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48"/>
        <v>0.56542754275427543</v>
      </c>
      <c r="G1001" t="s">
        <v>74</v>
      </c>
      <c r="H1001">
        <v>1122</v>
      </c>
      <c r="I1001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50"/>
        <v>42550.208333333328</v>
      </c>
      <c r="O1001" s="8">
        <f t="shared" si="5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4" priority="2" operator="containsText" text="canceled">
      <formula>NOT(ISERROR(SEARCH("canceled",G1)))</formula>
    </cfRule>
    <cfRule type="containsText" dxfId="33" priority="3" operator="containsText" text="cancelled">
      <formula>NOT(ISERROR(SEARCH("cancelled",G1)))</formula>
    </cfRule>
    <cfRule type="containsText" dxfId="32" priority="4" operator="containsText" text="live">
      <formula>NOT(ISERROR(SEARCH("live",G1)))</formula>
    </cfRule>
    <cfRule type="containsText" dxfId="31" priority="6" operator="containsText" text="successful">
      <formula>NOT(ISERROR(SEARCH("successful",G1)))</formula>
    </cfRule>
    <cfRule type="containsText" dxfId="30" priority="7" operator="containsText" text="failed">
      <formula>NOT(ISERROR(SEARCH("failed",G1)))</formula>
    </cfRule>
  </conditionalFormatting>
  <conditionalFormatting sqref="G1">
    <cfRule type="containsText" dxfId="29" priority="5" operator="containsText" text="live">
      <formula>NOT(ISERROR(SEARCH("live",G1)))</formula>
    </cfRule>
  </conditionalFormatting>
  <conditionalFormatting sqref="F1:F1048576">
    <cfRule type="colorScale" priority="1">
      <colorScale>
        <cfvo type="min"/>
        <cfvo type="num" val="1"/>
        <cfvo type="max"/>
        <color rgb="FFFF0000"/>
        <color rgb="FF00B050"/>
        <color theme="8" tint="-0.49998474074526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FC9D-2009-0748-97A5-A60CA5BF7B1A}">
  <dimension ref="A1:O566"/>
  <sheetViews>
    <sheetView workbookViewId="0">
      <selection sqref="A1:B1048576"/>
    </sheetView>
  </sheetViews>
  <sheetFormatPr baseColWidth="10" defaultRowHeight="16"/>
  <cols>
    <col min="2" max="2" width="17.83203125" customWidth="1"/>
    <col min="4" max="4" width="19.1640625" customWidth="1"/>
    <col min="5" max="5" width="15.83203125" customWidth="1"/>
    <col min="9" max="9" width="15.83203125" customWidth="1"/>
    <col min="11" max="11" width="16.6640625" customWidth="1"/>
    <col min="14" max="16" width="18.6640625" customWidth="1"/>
  </cols>
  <sheetData>
    <row r="1" spans="1:12">
      <c r="A1" s="1" t="s">
        <v>4</v>
      </c>
      <c r="B1" s="1" t="s">
        <v>5</v>
      </c>
      <c r="D1" s="1"/>
      <c r="E1" s="1"/>
      <c r="H1" s="1" t="s">
        <v>4</v>
      </c>
      <c r="I1" s="1" t="s">
        <v>5</v>
      </c>
    </row>
    <row r="2" spans="1:12">
      <c r="A2" t="s">
        <v>20</v>
      </c>
      <c r="B2">
        <v>158</v>
      </c>
      <c r="H2" t="s">
        <v>14</v>
      </c>
      <c r="I2">
        <v>0</v>
      </c>
    </row>
    <row r="3" spans="1:12">
      <c r="A3" t="s">
        <v>20</v>
      </c>
      <c r="B3">
        <v>1425</v>
      </c>
      <c r="H3" t="s">
        <v>14</v>
      </c>
      <c r="I3">
        <v>24</v>
      </c>
    </row>
    <row r="4" spans="1:12">
      <c r="A4" t="s">
        <v>20</v>
      </c>
      <c r="B4">
        <v>174</v>
      </c>
      <c r="H4" t="s">
        <v>14</v>
      </c>
      <c r="I4">
        <v>53</v>
      </c>
    </row>
    <row r="5" spans="1:12">
      <c r="A5" t="s">
        <v>20</v>
      </c>
      <c r="B5">
        <v>227</v>
      </c>
      <c r="D5" t="s">
        <v>2106</v>
      </c>
      <c r="E5">
        <f>AVERAGE(B:B)</f>
        <v>851.14690265486729</v>
      </c>
      <c r="H5" t="s">
        <v>14</v>
      </c>
      <c r="I5">
        <v>18</v>
      </c>
      <c r="K5" t="s">
        <v>2106</v>
      </c>
      <c r="L5">
        <f>AVERAGE(I:I)</f>
        <v>585.61538461538464</v>
      </c>
    </row>
    <row r="6" spans="1:12">
      <c r="A6" t="s">
        <v>20</v>
      </c>
      <c r="B6">
        <v>220</v>
      </c>
      <c r="D6" t="s">
        <v>2107</v>
      </c>
      <c r="E6">
        <f>MEDIAN(B:B)</f>
        <v>201</v>
      </c>
      <c r="H6" t="s">
        <v>14</v>
      </c>
      <c r="I6">
        <v>44</v>
      </c>
      <c r="K6" t="s">
        <v>2107</v>
      </c>
      <c r="L6">
        <f>MEDIAN(I:I)</f>
        <v>114.5</v>
      </c>
    </row>
    <row r="7" spans="1:12">
      <c r="A7" t="s">
        <v>20</v>
      </c>
      <c r="B7">
        <v>98</v>
      </c>
      <c r="D7" t="s">
        <v>2108</v>
      </c>
      <c r="E7">
        <f>MIN(B:B)</f>
        <v>16</v>
      </c>
      <c r="H7" t="s">
        <v>14</v>
      </c>
      <c r="I7">
        <v>27</v>
      </c>
      <c r="K7" t="s">
        <v>2108</v>
      </c>
      <c r="L7">
        <f>MIN(I:I)</f>
        <v>0</v>
      </c>
    </row>
    <row r="8" spans="1:12">
      <c r="A8" t="s">
        <v>20</v>
      </c>
      <c r="B8">
        <v>100</v>
      </c>
      <c r="D8" t="s">
        <v>2109</v>
      </c>
      <c r="E8">
        <f>MAX(B:B)</f>
        <v>7295</v>
      </c>
      <c r="H8" t="s">
        <v>14</v>
      </c>
      <c r="I8">
        <v>55</v>
      </c>
      <c r="K8" t="s">
        <v>2109</v>
      </c>
      <c r="L8">
        <f>MAX(I:I)</f>
        <v>6080</v>
      </c>
    </row>
    <row r="9" spans="1:12">
      <c r="A9" t="s">
        <v>20</v>
      </c>
      <c r="B9">
        <v>1249</v>
      </c>
      <c r="D9" t="s">
        <v>2110</v>
      </c>
      <c r="E9">
        <f>_xlfn.VAR.P(B:B)</f>
        <v>1603373.7324019109</v>
      </c>
      <c r="H9" t="s">
        <v>14</v>
      </c>
      <c r="I9">
        <v>200</v>
      </c>
      <c r="K9" t="s">
        <v>2110</v>
      </c>
      <c r="L9">
        <f>_xlfn.VAR.P(I:I)</f>
        <v>921574.68174133555</v>
      </c>
    </row>
    <row r="10" spans="1:12">
      <c r="A10" t="s">
        <v>20</v>
      </c>
      <c r="B10">
        <v>1396</v>
      </c>
      <c r="D10" t="s">
        <v>2111</v>
      </c>
      <c r="E10">
        <f>_xlfn.STDEV.P(B:B)</f>
        <v>1266.2439466397898</v>
      </c>
      <c r="H10" t="s">
        <v>14</v>
      </c>
      <c r="I10">
        <v>452</v>
      </c>
      <c r="K10" t="s">
        <v>2111</v>
      </c>
      <c r="L10">
        <f>_xlfn.STDEV.P(I:I)</f>
        <v>959.98681331637863</v>
      </c>
    </row>
    <row r="11" spans="1:12">
      <c r="A11" t="s">
        <v>20</v>
      </c>
      <c r="B11">
        <v>890</v>
      </c>
      <c r="H11" t="s">
        <v>14</v>
      </c>
      <c r="I11">
        <v>674</v>
      </c>
    </row>
    <row r="12" spans="1:12">
      <c r="A12" t="s">
        <v>20</v>
      </c>
      <c r="B12">
        <v>142</v>
      </c>
      <c r="H12" t="s">
        <v>14</v>
      </c>
      <c r="I12">
        <v>558</v>
      </c>
    </row>
    <row r="13" spans="1:12">
      <c r="A13" t="s">
        <v>20</v>
      </c>
      <c r="B13">
        <v>2673</v>
      </c>
      <c r="H13" t="s">
        <v>14</v>
      </c>
      <c r="I13">
        <v>15</v>
      </c>
    </row>
    <row r="14" spans="1:12">
      <c r="A14" t="s">
        <v>20</v>
      </c>
      <c r="B14">
        <v>163</v>
      </c>
      <c r="H14" t="s">
        <v>14</v>
      </c>
      <c r="I14">
        <v>2307</v>
      </c>
    </row>
    <row r="15" spans="1:12">
      <c r="A15" t="s">
        <v>20</v>
      </c>
      <c r="B15">
        <v>2220</v>
      </c>
      <c r="H15" t="s">
        <v>14</v>
      </c>
      <c r="I15">
        <v>88</v>
      </c>
    </row>
    <row r="16" spans="1:12">
      <c r="A16" t="s">
        <v>20</v>
      </c>
      <c r="B16">
        <v>1606</v>
      </c>
      <c r="H16" t="s">
        <v>14</v>
      </c>
      <c r="I16">
        <v>48</v>
      </c>
    </row>
    <row r="17" spans="1:9">
      <c r="A17" t="s">
        <v>20</v>
      </c>
      <c r="B17">
        <v>129</v>
      </c>
      <c r="H17" t="s">
        <v>14</v>
      </c>
      <c r="I17">
        <v>1</v>
      </c>
    </row>
    <row r="18" spans="1:9">
      <c r="A18" t="s">
        <v>20</v>
      </c>
      <c r="B18">
        <v>226</v>
      </c>
      <c r="H18" t="s">
        <v>14</v>
      </c>
      <c r="I18">
        <v>1467</v>
      </c>
    </row>
    <row r="19" spans="1:9">
      <c r="A19" t="s">
        <v>20</v>
      </c>
      <c r="B19">
        <v>5419</v>
      </c>
      <c r="H19" t="s">
        <v>14</v>
      </c>
      <c r="I19">
        <v>75</v>
      </c>
    </row>
    <row r="20" spans="1:9">
      <c r="A20" t="s">
        <v>20</v>
      </c>
      <c r="B20">
        <v>165</v>
      </c>
      <c r="H20" t="s">
        <v>14</v>
      </c>
      <c r="I20">
        <v>120</v>
      </c>
    </row>
    <row r="21" spans="1:9">
      <c r="A21" t="s">
        <v>20</v>
      </c>
      <c r="B21">
        <v>1965</v>
      </c>
      <c r="H21" t="s">
        <v>14</v>
      </c>
      <c r="I21">
        <v>2253</v>
      </c>
    </row>
    <row r="22" spans="1:9">
      <c r="A22" t="s">
        <v>20</v>
      </c>
      <c r="B22">
        <v>16</v>
      </c>
      <c r="H22" t="s">
        <v>14</v>
      </c>
      <c r="I22">
        <v>5</v>
      </c>
    </row>
    <row r="23" spans="1:9">
      <c r="A23" t="s">
        <v>20</v>
      </c>
      <c r="B23">
        <v>107</v>
      </c>
      <c r="H23" t="s">
        <v>14</v>
      </c>
      <c r="I23">
        <v>38</v>
      </c>
    </row>
    <row r="24" spans="1:9">
      <c r="A24" t="s">
        <v>20</v>
      </c>
      <c r="B24">
        <v>134</v>
      </c>
      <c r="H24" t="s">
        <v>14</v>
      </c>
      <c r="I24">
        <v>12</v>
      </c>
    </row>
    <row r="25" spans="1:9">
      <c r="A25" t="s">
        <v>20</v>
      </c>
      <c r="B25">
        <v>198</v>
      </c>
      <c r="H25" t="s">
        <v>14</v>
      </c>
      <c r="I25">
        <v>1684</v>
      </c>
    </row>
    <row r="26" spans="1:9">
      <c r="A26" t="s">
        <v>20</v>
      </c>
      <c r="B26">
        <v>111</v>
      </c>
      <c r="H26" t="s">
        <v>14</v>
      </c>
      <c r="I26">
        <v>56</v>
      </c>
    </row>
    <row r="27" spans="1:9">
      <c r="A27" t="s">
        <v>20</v>
      </c>
      <c r="B27">
        <v>222</v>
      </c>
      <c r="H27" t="s">
        <v>14</v>
      </c>
      <c r="I27">
        <v>838</v>
      </c>
    </row>
    <row r="28" spans="1:9">
      <c r="A28" t="s">
        <v>20</v>
      </c>
      <c r="B28">
        <v>6212</v>
      </c>
      <c r="H28" t="s">
        <v>14</v>
      </c>
      <c r="I28">
        <v>1000</v>
      </c>
    </row>
    <row r="29" spans="1:9">
      <c r="A29" t="s">
        <v>20</v>
      </c>
      <c r="B29">
        <v>98</v>
      </c>
      <c r="H29" t="s">
        <v>14</v>
      </c>
      <c r="I29">
        <v>1482</v>
      </c>
    </row>
    <row r="30" spans="1:9">
      <c r="A30" t="s">
        <v>20</v>
      </c>
      <c r="B30">
        <v>92</v>
      </c>
      <c r="H30" t="s">
        <v>14</v>
      </c>
      <c r="I30">
        <v>106</v>
      </c>
    </row>
    <row r="31" spans="1:9">
      <c r="A31" t="s">
        <v>20</v>
      </c>
      <c r="B31">
        <v>149</v>
      </c>
      <c r="H31" t="s">
        <v>14</v>
      </c>
      <c r="I31">
        <v>679</v>
      </c>
    </row>
    <row r="32" spans="1:9">
      <c r="A32" t="s">
        <v>20</v>
      </c>
      <c r="B32">
        <v>2431</v>
      </c>
      <c r="H32" t="s">
        <v>14</v>
      </c>
      <c r="I32">
        <v>1220</v>
      </c>
    </row>
    <row r="33" spans="1:9">
      <c r="A33" t="s">
        <v>20</v>
      </c>
      <c r="B33">
        <v>303</v>
      </c>
      <c r="H33" t="s">
        <v>14</v>
      </c>
      <c r="I33">
        <v>1</v>
      </c>
    </row>
    <row r="34" spans="1:9">
      <c r="A34" t="s">
        <v>20</v>
      </c>
      <c r="B34">
        <v>209</v>
      </c>
      <c r="H34" t="s">
        <v>14</v>
      </c>
      <c r="I34">
        <v>37</v>
      </c>
    </row>
    <row r="35" spans="1:9">
      <c r="A35" t="s">
        <v>20</v>
      </c>
      <c r="B35">
        <v>131</v>
      </c>
      <c r="H35" t="s">
        <v>14</v>
      </c>
      <c r="I35">
        <v>60</v>
      </c>
    </row>
    <row r="36" spans="1:9">
      <c r="A36" t="s">
        <v>20</v>
      </c>
      <c r="B36">
        <v>164</v>
      </c>
      <c r="H36" t="s">
        <v>14</v>
      </c>
      <c r="I36">
        <v>296</v>
      </c>
    </row>
    <row r="37" spans="1:9">
      <c r="A37" t="s">
        <v>20</v>
      </c>
      <c r="B37">
        <v>201</v>
      </c>
      <c r="H37" t="s">
        <v>14</v>
      </c>
      <c r="I37">
        <v>3304</v>
      </c>
    </row>
    <row r="38" spans="1:9">
      <c r="A38" t="s">
        <v>20</v>
      </c>
      <c r="B38">
        <v>211</v>
      </c>
      <c r="H38" t="s">
        <v>14</v>
      </c>
      <c r="I38">
        <v>73</v>
      </c>
    </row>
    <row r="39" spans="1:9">
      <c r="A39" t="s">
        <v>20</v>
      </c>
      <c r="B39">
        <v>128</v>
      </c>
      <c r="H39" t="s">
        <v>14</v>
      </c>
      <c r="I39">
        <v>3387</v>
      </c>
    </row>
    <row r="40" spans="1:9">
      <c r="A40" t="s">
        <v>20</v>
      </c>
      <c r="B40">
        <v>1600</v>
      </c>
      <c r="H40" t="s">
        <v>14</v>
      </c>
      <c r="I40">
        <v>662</v>
      </c>
    </row>
    <row r="41" spans="1:9">
      <c r="A41" t="s">
        <v>20</v>
      </c>
      <c r="B41">
        <v>249</v>
      </c>
      <c r="H41" t="s">
        <v>14</v>
      </c>
      <c r="I41">
        <v>774</v>
      </c>
    </row>
    <row r="42" spans="1:9">
      <c r="A42" t="s">
        <v>20</v>
      </c>
      <c r="B42">
        <v>236</v>
      </c>
      <c r="H42" t="s">
        <v>14</v>
      </c>
      <c r="I42">
        <v>672</v>
      </c>
    </row>
    <row r="43" spans="1:9">
      <c r="A43" t="s">
        <v>20</v>
      </c>
      <c r="B43">
        <v>4065</v>
      </c>
      <c r="H43" t="s">
        <v>14</v>
      </c>
      <c r="I43">
        <v>940</v>
      </c>
    </row>
    <row r="44" spans="1:9">
      <c r="A44" t="s">
        <v>20</v>
      </c>
      <c r="B44">
        <v>246</v>
      </c>
      <c r="H44" t="s">
        <v>14</v>
      </c>
      <c r="I44">
        <v>117</v>
      </c>
    </row>
    <row r="45" spans="1:9">
      <c r="A45" t="s">
        <v>20</v>
      </c>
      <c r="B45">
        <v>2475</v>
      </c>
      <c r="H45" t="s">
        <v>14</v>
      </c>
      <c r="I45">
        <v>115</v>
      </c>
    </row>
    <row r="46" spans="1:9">
      <c r="A46" t="s">
        <v>20</v>
      </c>
      <c r="B46">
        <v>76</v>
      </c>
      <c r="H46" t="s">
        <v>14</v>
      </c>
      <c r="I46">
        <v>326</v>
      </c>
    </row>
    <row r="47" spans="1:9">
      <c r="A47" t="s">
        <v>20</v>
      </c>
      <c r="B47">
        <v>54</v>
      </c>
      <c r="H47" t="s">
        <v>14</v>
      </c>
      <c r="I47">
        <v>1</v>
      </c>
    </row>
    <row r="48" spans="1:9">
      <c r="A48" t="s">
        <v>20</v>
      </c>
      <c r="B48">
        <v>88</v>
      </c>
      <c r="H48" t="s">
        <v>14</v>
      </c>
      <c r="I48">
        <v>1467</v>
      </c>
    </row>
    <row r="49" spans="1:9">
      <c r="A49" t="s">
        <v>20</v>
      </c>
      <c r="B49">
        <v>85</v>
      </c>
      <c r="H49" t="s">
        <v>14</v>
      </c>
      <c r="I49">
        <v>5681</v>
      </c>
    </row>
    <row r="50" spans="1:9">
      <c r="A50" t="s">
        <v>20</v>
      </c>
      <c r="B50">
        <v>170</v>
      </c>
      <c r="H50" t="s">
        <v>14</v>
      </c>
      <c r="I50">
        <v>1059</v>
      </c>
    </row>
    <row r="51" spans="1:9">
      <c r="A51" t="s">
        <v>20</v>
      </c>
      <c r="B51">
        <v>330</v>
      </c>
      <c r="H51" t="s">
        <v>14</v>
      </c>
      <c r="I51">
        <v>1194</v>
      </c>
    </row>
    <row r="52" spans="1:9">
      <c r="A52" t="s">
        <v>20</v>
      </c>
      <c r="B52">
        <v>127</v>
      </c>
      <c r="H52" t="s">
        <v>14</v>
      </c>
      <c r="I52">
        <v>30</v>
      </c>
    </row>
    <row r="53" spans="1:9">
      <c r="A53" t="s">
        <v>20</v>
      </c>
      <c r="B53">
        <v>411</v>
      </c>
      <c r="H53" t="s">
        <v>14</v>
      </c>
      <c r="I53">
        <v>75</v>
      </c>
    </row>
    <row r="54" spans="1:9">
      <c r="A54" t="s">
        <v>20</v>
      </c>
      <c r="B54">
        <v>180</v>
      </c>
      <c r="H54" t="s">
        <v>14</v>
      </c>
      <c r="I54">
        <v>955</v>
      </c>
    </row>
    <row r="55" spans="1:9">
      <c r="A55" t="s">
        <v>20</v>
      </c>
      <c r="B55">
        <v>374</v>
      </c>
      <c r="H55" t="s">
        <v>14</v>
      </c>
      <c r="I55">
        <v>67</v>
      </c>
    </row>
    <row r="56" spans="1:9">
      <c r="A56" t="s">
        <v>20</v>
      </c>
      <c r="B56">
        <v>71</v>
      </c>
      <c r="H56" t="s">
        <v>14</v>
      </c>
      <c r="I56">
        <v>5</v>
      </c>
    </row>
    <row r="57" spans="1:9">
      <c r="A57" t="s">
        <v>20</v>
      </c>
      <c r="B57">
        <v>203</v>
      </c>
      <c r="H57" t="s">
        <v>14</v>
      </c>
      <c r="I57">
        <v>26</v>
      </c>
    </row>
    <row r="58" spans="1:9">
      <c r="A58" t="s">
        <v>20</v>
      </c>
      <c r="B58">
        <v>113</v>
      </c>
      <c r="H58" t="s">
        <v>14</v>
      </c>
      <c r="I58">
        <v>1130</v>
      </c>
    </row>
    <row r="59" spans="1:9">
      <c r="A59" t="s">
        <v>20</v>
      </c>
      <c r="B59">
        <v>96</v>
      </c>
      <c r="H59" t="s">
        <v>14</v>
      </c>
      <c r="I59">
        <v>782</v>
      </c>
    </row>
    <row r="60" spans="1:9">
      <c r="A60" t="s">
        <v>20</v>
      </c>
      <c r="B60">
        <v>498</v>
      </c>
      <c r="H60" t="s">
        <v>14</v>
      </c>
      <c r="I60">
        <v>210</v>
      </c>
    </row>
    <row r="61" spans="1:9">
      <c r="A61" t="s">
        <v>20</v>
      </c>
      <c r="B61">
        <v>180</v>
      </c>
      <c r="H61" t="s">
        <v>14</v>
      </c>
      <c r="I61">
        <v>136</v>
      </c>
    </row>
    <row r="62" spans="1:9">
      <c r="A62" t="s">
        <v>20</v>
      </c>
      <c r="B62">
        <v>27</v>
      </c>
      <c r="H62" t="s">
        <v>14</v>
      </c>
      <c r="I62">
        <v>86</v>
      </c>
    </row>
    <row r="63" spans="1:9">
      <c r="A63" t="s">
        <v>20</v>
      </c>
      <c r="B63">
        <v>2331</v>
      </c>
      <c r="H63" t="s">
        <v>14</v>
      </c>
      <c r="I63">
        <v>19</v>
      </c>
    </row>
    <row r="64" spans="1:9">
      <c r="A64" t="s">
        <v>20</v>
      </c>
      <c r="B64">
        <v>113</v>
      </c>
      <c r="H64" t="s">
        <v>14</v>
      </c>
      <c r="I64">
        <v>886</v>
      </c>
    </row>
    <row r="65" spans="1:9">
      <c r="A65" t="s">
        <v>20</v>
      </c>
      <c r="B65">
        <v>164</v>
      </c>
      <c r="H65" t="s">
        <v>14</v>
      </c>
      <c r="I65">
        <v>35</v>
      </c>
    </row>
    <row r="66" spans="1:9">
      <c r="A66" t="s">
        <v>20</v>
      </c>
      <c r="B66">
        <v>164</v>
      </c>
      <c r="H66" t="s">
        <v>14</v>
      </c>
      <c r="I66">
        <v>24</v>
      </c>
    </row>
    <row r="67" spans="1:9">
      <c r="A67" t="s">
        <v>20</v>
      </c>
      <c r="B67">
        <v>336</v>
      </c>
      <c r="H67" t="s">
        <v>14</v>
      </c>
      <c r="I67">
        <v>86</v>
      </c>
    </row>
    <row r="68" spans="1:9">
      <c r="A68" t="s">
        <v>20</v>
      </c>
      <c r="B68">
        <v>1917</v>
      </c>
      <c r="H68" t="s">
        <v>14</v>
      </c>
      <c r="I68">
        <v>243</v>
      </c>
    </row>
    <row r="69" spans="1:9">
      <c r="A69" t="s">
        <v>20</v>
      </c>
      <c r="B69">
        <v>95</v>
      </c>
      <c r="H69" t="s">
        <v>14</v>
      </c>
      <c r="I69">
        <v>65</v>
      </c>
    </row>
    <row r="70" spans="1:9">
      <c r="A70" t="s">
        <v>20</v>
      </c>
      <c r="B70">
        <v>147</v>
      </c>
      <c r="H70" t="s">
        <v>14</v>
      </c>
      <c r="I70">
        <v>100</v>
      </c>
    </row>
    <row r="71" spans="1:9">
      <c r="A71" t="s">
        <v>20</v>
      </c>
      <c r="B71">
        <v>86</v>
      </c>
      <c r="H71" t="s">
        <v>14</v>
      </c>
      <c r="I71">
        <v>168</v>
      </c>
    </row>
    <row r="72" spans="1:9">
      <c r="A72" t="s">
        <v>20</v>
      </c>
      <c r="B72">
        <v>83</v>
      </c>
      <c r="H72" t="s">
        <v>14</v>
      </c>
      <c r="I72">
        <v>13</v>
      </c>
    </row>
    <row r="73" spans="1:9">
      <c r="A73" t="s">
        <v>20</v>
      </c>
      <c r="B73">
        <v>676</v>
      </c>
      <c r="H73" t="s">
        <v>14</v>
      </c>
      <c r="I73">
        <v>1</v>
      </c>
    </row>
    <row r="74" spans="1:9">
      <c r="A74" t="s">
        <v>20</v>
      </c>
      <c r="B74">
        <v>361</v>
      </c>
      <c r="H74" t="s">
        <v>14</v>
      </c>
      <c r="I74">
        <v>40</v>
      </c>
    </row>
    <row r="75" spans="1:9">
      <c r="A75" t="s">
        <v>20</v>
      </c>
      <c r="B75">
        <v>131</v>
      </c>
      <c r="H75" t="s">
        <v>14</v>
      </c>
      <c r="I75">
        <v>226</v>
      </c>
    </row>
    <row r="76" spans="1:9">
      <c r="A76" t="s">
        <v>20</v>
      </c>
      <c r="B76">
        <v>126</v>
      </c>
      <c r="H76" t="s">
        <v>14</v>
      </c>
      <c r="I76">
        <v>1625</v>
      </c>
    </row>
    <row r="77" spans="1:9">
      <c r="A77" t="s">
        <v>20</v>
      </c>
      <c r="B77">
        <v>275</v>
      </c>
      <c r="H77" t="s">
        <v>14</v>
      </c>
      <c r="I77">
        <v>143</v>
      </c>
    </row>
    <row r="78" spans="1:9">
      <c r="A78" t="s">
        <v>20</v>
      </c>
      <c r="B78">
        <v>67</v>
      </c>
      <c r="H78" t="s">
        <v>14</v>
      </c>
      <c r="I78">
        <v>934</v>
      </c>
    </row>
    <row r="79" spans="1:9">
      <c r="A79" t="s">
        <v>20</v>
      </c>
      <c r="B79">
        <v>154</v>
      </c>
      <c r="H79" t="s">
        <v>14</v>
      </c>
      <c r="I79">
        <v>17</v>
      </c>
    </row>
    <row r="80" spans="1:9">
      <c r="A80" t="s">
        <v>20</v>
      </c>
      <c r="B80">
        <v>1782</v>
      </c>
      <c r="H80" t="s">
        <v>14</v>
      </c>
      <c r="I80">
        <v>2179</v>
      </c>
    </row>
    <row r="81" spans="1:9">
      <c r="A81" t="s">
        <v>20</v>
      </c>
      <c r="B81">
        <v>903</v>
      </c>
      <c r="H81" t="s">
        <v>14</v>
      </c>
      <c r="I81">
        <v>931</v>
      </c>
    </row>
    <row r="82" spans="1:9">
      <c r="A82" t="s">
        <v>20</v>
      </c>
      <c r="B82">
        <v>94</v>
      </c>
      <c r="H82" t="s">
        <v>14</v>
      </c>
      <c r="I82">
        <v>92</v>
      </c>
    </row>
    <row r="83" spans="1:9">
      <c r="A83" t="s">
        <v>20</v>
      </c>
      <c r="B83">
        <v>180</v>
      </c>
      <c r="H83" t="s">
        <v>14</v>
      </c>
      <c r="I83">
        <v>57</v>
      </c>
    </row>
    <row r="84" spans="1:9">
      <c r="A84" t="s">
        <v>20</v>
      </c>
      <c r="B84">
        <v>533</v>
      </c>
      <c r="H84" t="s">
        <v>14</v>
      </c>
      <c r="I84">
        <v>41</v>
      </c>
    </row>
    <row r="85" spans="1:9">
      <c r="A85" t="s">
        <v>20</v>
      </c>
      <c r="B85">
        <v>2443</v>
      </c>
      <c r="H85" t="s">
        <v>14</v>
      </c>
      <c r="I85">
        <v>1</v>
      </c>
    </row>
    <row r="86" spans="1:9">
      <c r="A86" t="s">
        <v>20</v>
      </c>
      <c r="B86">
        <v>89</v>
      </c>
      <c r="H86" t="s">
        <v>14</v>
      </c>
      <c r="I86">
        <v>101</v>
      </c>
    </row>
    <row r="87" spans="1:9">
      <c r="A87" t="s">
        <v>20</v>
      </c>
      <c r="B87">
        <v>159</v>
      </c>
      <c r="H87" t="s">
        <v>14</v>
      </c>
      <c r="I87">
        <v>1335</v>
      </c>
    </row>
    <row r="88" spans="1:9">
      <c r="A88" t="s">
        <v>20</v>
      </c>
      <c r="B88">
        <v>50</v>
      </c>
      <c r="H88" t="s">
        <v>14</v>
      </c>
      <c r="I88">
        <v>15</v>
      </c>
    </row>
    <row r="89" spans="1:9">
      <c r="A89" t="s">
        <v>20</v>
      </c>
      <c r="B89">
        <v>186</v>
      </c>
      <c r="H89" t="s">
        <v>14</v>
      </c>
      <c r="I89">
        <v>454</v>
      </c>
    </row>
    <row r="90" spans="1:9">
      <c r="A90" t="s">
        <v>20</v>
      </c>
      <c r="B90">
        <v>1071</v>
      </c>
      <c r="H90" t="s">
        <v>14</v>
      </c>
      <c r="I90">
        <v>3182</v>
      </c>
    </row>
    <row r="91" spans="1:9">
      <c r="A91" t="s">
        <v>20</v>
      </c>
      <c r="B91">
        <v>117</v>
      </c>
      <c r="H91" t="s">
        <v>14</v>
      </c>
      <c r="I91">
        <v>15</v>
      </c>
    </row>
    <row r="92" spans="1:9">
      <c r="A92" t="s">
        <v>20</v>
      </c>
      <c r="B92">
        <v>70</v>
      </c>
      <c r="H92" t="s">
        <v>14</v>
      </c>
      <c r="I92">
        <v>133</v>
      </c>
    </row>
    <row r="93" spans="1:9">
      <c r="A93" t="s">
        <v>20</v>
      </c>
      <c r="B93">
        <v>135</v>
      </c>
      <c r="H93" t="s">
        <v>14</v>
      </c>
      <c r="I93">
        <v>2062</v>
      </c>
    </row>
    <row r="94" spans="1:9">
      <c r="A94" t="s">
        <v>20</v>
      </c>
      <c r="B94">
        <v>768</v>
      </c>
      <c r="H94" t="s">
        <v>14</v>
      </c>
      <c r="I94">
        <v>29</v>
      </c>
    </row>
    <row r="95" spans="1:9">
      <c r="A95" t="s">
        <v>20</v>
      </c>
      <c r="B95">
        <v>199</v>
      </c>
      <c r="H95" t="s">
        <v>14</v>
      </c>
      <c r="I95">
        <v>132</v>
      </c>
    </row>
    <row r="96" spans="1:9">
      <c r="A96" t="s">
        <v>20</v>
      </c>
      <c r="B96">
        <v>107</v>
      </c>
      <c r="H96" t="s">
        <v>14</v>
      </c>
      <c r="I96">
        <v>137</v>
      </c>
    </row>
    <row r="97" spans="1:9">
      <c r="A97" t="s">
        <v>20</v>
      </c>
      <c r="B97">
        <v>195</v>
      </c>
      <c r="H97" t="s">
        <v>14</v>
      </c>
      <c r="I97">
        <v>908</v>
      </c>
    </row>
    <row r="98" spans="1:9">
      <c r="A98" t="s">
        <v>20</v>
      </c>
      <c r="B98">
        <v>3376</v>
      </c>
      <c r="H98" t="s">
        <v>14</v>
      </c>
      <c r="I98">
        <v>10</v>
      </c>
    </row>
    <row r="99" spans="1:9">
      <c r="A99" t="s">
        <v>20</v>
      </c>
      <c r="B99">
        <v>41</v>
      </c>
      <c r="H99" t="s">
        <v>14</v>
      </c>
      <c r="I99">
        <v>1910</v>
      </c>
    </row>
    <row r="100" spans="1:9">
      <c r="A100" t="s">
        <v>20</v>
      </c>
      <c r="B100">
        <v>1821</v>
      </c>
      <c r="H100" t="s">
        <v>14</v>
      </c>
      <c r="I100">
        <v>38</v>
      </c>
    </row>
    <row r="101" spans="1:9">
      <c r="A101" t="s">
        <v>20</v>
      </c>
      <c r="B101">
        <v>164</v>
      </c>
      <c r="H101" t="s">
        <v>14</v>
      </c>
      <c r="I101">
        <v>104</v>
      </c>
    </row>
    <row r="102" spans="1:9">
      <c r="A102" t="s">
        <v>20</v>
      </c>
      <c r="B102">
        <v>157</v>
      </c>
      <c r="H102" t="s">
        <v>14</v>
      </c>
      <c r="I102">
        <v>49</v>
      </c>
    </row>
    <row r="103" spans="1:9">
      <c r="A103" t="s">
        <v>20</v>
      </c>
      <c r="B103">
        <v>246</v>
      </c>
      <c r="H103" t="s">
        <v>14</v>
      </c>
      <c r="I103">
        <v>1</v>
      </c>
    </row>
    <row r="104" spans="1:9">
      <c r="A104" t="s">
        <v>20</v>
      </c>
      <c r="B104">
        <v>1396</v>
      </c>
      <c r="H104" t="s">
        <v>14</v>
      </c>
      <c r="I104">
        <v>245</v>
      </c>
    </row>
    <row r="105" spans="1:9">
      <c r="A105" t="s">
        <v>20</v>
      </c>
      <c r="B105">
        <v>2506</v>
      </c>
      <c r="H105" t="s">
        <v>14</v>
      </c>
      <c r="I105">
        <v>32</v>
      </c>
    </row>
    <row r="106" spans="1:9">
      <c r="A106" t="s">
        <v>20</v>
      </c>
      <c r="B106">
        <v>244</v>
      </c>
      <c r="H106" t="s">
        <v>14</v>
      </c>
      <c r="I106">
        <v>7</v>
      </c>
    </row>
    <row r="107" spans="1:9">
      <c r="A107" t="s">
        <v>20</v>
      </c>
      <c r="B107">
        <v>146</v>
      </c>
      <c r="H107" t="s">
        <v>14</v>
      </c>
      <c r="I107">
        <v>803</v>
      </c>
    </row>
    <row r="108" spans="1:9">
      <c r="A108" t="s">
        <v>20</v>
      </c>
      <c r="B108">
        <v>1267</v>
      </c>
      <c r="H108" t="s">
        <v>14</v>
      </c>
      <c r="I108">
        <v>16</v>
      </c>
    </row>
    <row r="109" spans="1:9">
      <c r="A109" t="s">
        <v>20</v>
      </c>
      <c r="B109">
        <v>1561</v>
      </c>
      <c r="H109" t="s">
        <v>14</v>
      </c>
      <c r="I109">
        <v>31</v>
      </c>
    </row>
    <row r="110" spans="1:9">
      <c r="A110" t="s">
        <v>20</v>
      </c>
      <c r="B110">
        <v>48</v>
      </c>
      <c r="H110" t="s">
        <v>14</v>
      </c>
      <c r="I110">
        <v>108</v>
      </c>
    </row>
    <row r="111" spans="1:9">
      <c r="A111" t="s">
        <v>20</v>
      </c>
      <c r="B111">
        <v>2739</v>
      </c>
      <c r="H111" t="s">
        <v>14</v>
      </c>
      <c r="I111">
        <v>30</v>
      </c>
    </row>
    <row r="112" spans="1:9">
      <c r="A112" t="s">
        <v>20</v>
      </c>
      <c r="B112">
        <v>3537</v>
      </c>
      <c r="H112" t="s">
        <v>14</v>
      </c>
      <c r="I112">
        <v>17</v>
      </c>
    </row>
    <row r="113" spans="1:9">
      <c r="A113" t="s">
        <v>20</v>
      </c>
      <c r="B113">
        <v>2107</v>
      </c>
      <c r="H113" t="s">
        <v>14</v>
      </c>
      <c r="I113">
        <v>80</v>
      </c>
    </row>
    <row r="114" spans="1:9">
      <c r="A114" t="s">
        <v>20</v>
      </c>
      <c r="B114">
        <v>3318</v>
      </c>
      <c r="H114" t="s">
        <v>14</v>
      </c>
      <c r="I114">
        <v>2468</v>
      </c>
    </row>
    <row r="115" spans="1:9">
      <c r="A115" t="s">
        <v>20</v>
      </c>
      <c r="B115">
        <v>340</v>
      </c>
      <c r="H115" t="s">
        <v>14</v>
      </c>
      <c r="I115">
        <v>26</v>
      </c>
    </row>
    <row r="116" spans="1:9">
      <c r="A116" t="s">
        <v>20</v>
      </c>
      <c r="B116">
        <v>1442</v>
      </c>
      <c r="H116" t="s">
        <v>14</v>
      </c>
      <c r="I116">
        <v>73</v>
      </c>
    </row>
    <row r="117" spans="1:9">
      <c r="A117" t="s">
        <v>20</v>
      </c>
      <c r="B117">
        <v>126</v>
      </c>
      <c r="H117" t="s">
        <v>14</v>
      </c>
      <c r="I117">
        <v>128</v>
      </c>
    </row>
    <row r="118" spans="1:9">
      <c r="A118" t="s">
        <v>20</v>
      </c>
      <c r="B118">
        <v>524</v>
      </c>
      <c r="H118" t="s">
        <v>14</v>
      </c>
      <c r="I118">
        <v>33</v>
      </c>
    </row>
    <row r="119" spans="1:9">
      <c r="A119" t="s">
        <v>20</v>
      </c>
      <c r="B119">
        <v>1989</v>
      </c>
      <c r="H119" t="s">
        <v>14</v>
      </c>
      <c r="I119">
        <v>1072</v>
      </c>
    </row>
    <row r="120" spans="1:9">
      <c r="A120" t="s">
        <v>20</v>
      </c>
      <c r="B120">
        <v>157</v>
      </c>
      <c r="H120" t="s">
        <v>14</v>
      </c>
      <c r="I120">
        <v>393</v>
      </c>
    </row>
    <row r="121" spans="1:9">
      <c r="A121" t="s">
        <v>20</v>
      </c>
      <c r="B121">
        <v>4498</v>
      </c>
      <c r="H121" t="s">
        <v>14</v>
      </c>
      <c r="I121">
        <v>1257</v>
      </c>
    </row>
    <row r="122" spans="1:9">
      <c r="A122" t="s">
        <v>20</v>
      </c>
      <c r="B122">
        <v>80</v>
      </c>
      <c r="H122" t="s">
        <v>14</v>
      </c>
      <c r="I122">
        <v>328</v>
      </c>
    </row>
    <row r="123" spans="1:9">
      <c r="A123" t="s">
        <v>20</v>
      </c>
      <c r="B123">
        <v>43</v>
      </c>
      <c r="H123" t="s">
        <v>14</v>
      </c>
      <c r="I123">
        <v>147</v>
      </c>
    </row>
    <row r="124" spans="1:9">
      <c r="A124" t="s">
        <v>20</v>
      </c>
      <c r="B124">
        <v>2053</v>
      </c>
      <c r="H124" t="s">
        <v>14</v>
      </c>
      <c r="I124">
        <v>830</v>
      </c>
    </row>
    <row r="125" spans="1:9">
      <c r="A125" t="s">
        <v>20</v>
      </c>
      <c r="B125">
        <v>168</v>
      </c>
      <c r="H125" t="s">
        <v>14</v>
      </c>
      <c r="I125">
        <v>331</v>
      </c>
    </row>
    <row r="126" spans="1:9">
      <c r="A126" t="s">
        <v>20</v>
      </c>
      <c r="B126">
        <v>4289</v>
      </c>
      <c r="H126" t="s">
        <v>14</v>
      </c>
      <c r="I126">
        <v>25</v>
      </c>
    </row>
    <row r="127" spans="1:9">
      <c r="A127" t="s">
        <v>20</v>
      </c>
      <c r="B127">
        <v>165</v>
      </c>
      <c r="H127" t="s">
        <v>14</v>
      </c>
      <c r="I127">
        <v>3483</v>
      </c>
    </row>
    <row r="128" spans="1:9">
      <c r="A128" t="s">
        <v>20</v>
      </c>
      <c r="B128">
        <v>1815</v>
      </c>
      <c r="H128" t="s">
        <v>14</v>
      </c>
      <c r="I128">
        <v>923</v>
      </c>
    </row>
    <row r="129" spans="1:9">
      <c r="A129" t="s">
        <v>20</v>
      </c>
      <c r="B129">
        <v>397</v>
      </c>
      <c r="H129" t="s">
        <v>14</v>
      </c>
      <c r="I129">
        <v>1</v>
      </c>
    </row>
    <row r="130" spans="1:9">
      <c r="A130" t="s">
        <v>20</v>
      </c>
      <c r="B130">
        <v>1539</v>
      </c>
      <c r="H130" t="s">
        <v>14</v>
      </c>
      <c r="I130">
        <v>33</v>
      </c>
    </row>
    <row r="131" spans="1:9">
      <c r="A131" t="s">
        <v>20</v>
      </c>
      <c r="B131">
        <v>138</v>
      </c>
      <c r="H131" t="s">
        <v>14</v>
      </c>
      <c r="I131">
        <v>40</v>
      </c>
    </row>
    <row r="132" spans="1:9">
      <c r="A132" t="s">
        <v>20</v>
      </c>
      <c r="B132">
        <v>3594</v>
      </c>
      <c r="H132" t="s">
        <v>14</v>
      </c>
      <c r="I132">
        <v>23</v>
      </c>
    </row>
    <row r="133" spans="1:9">
      <c r="A133" t="s">
        <v>20</v>
      </c>
      <c r="B133">
        <v>5880</v>
      </c>
      <c r="H133" t="s">
        <v>14</v>
      </c>
      <c r="I133">
        <v>75</v>
      </c>
    </row>
    <row r="134" spans="1:9">
      <c r="A134" t="s">
        <v>20</v>
      </c>
      <c r="B134">
        <v>112</v>
      </c>
      <c r="H134" t="s">
        <v>14</v>
      </c>
      <c r="I134">
        <v>2176</v>
      </c>
    </row>
    <row r="135" spans="1:9">
      <c r="A135" t="s">
        <v>20</v>
      </c>
      <c r="B135">
        <v>943</v>
      </c>
      <c r="H135" t="s">
        <v>14</v>
      </c>
      <c r="I135">
        <v>441</v>
      </c>
    </row>
    <row r="136" spans="1:9">
      <c r="A136" t="s">
        <v>20</v>
      </c>
      <c r="B136">
        <v>2468</v>
      </c>
      <c r="H136" t="s">
        <v>14</v>
      </c>
      <c r="I136">
        <v>25</v>
      </c>
    </row>
    <row r="137" spans="1:9">
      <c r="A137" t="s">
        <v>20</v>
      </c>
      <c r="B137">
        <v>2551</v>
      </c>
      <c r="H137" t="s">
        <v>14</v>
      </c>
      <c r="I137">
        <v>127</v>
      </c>
    </row>
    <row r="138" spans="1:9">
      <c r="A138" t="s">
        <v>20</v>
      </c>
      <c r="B138">
        <v>101</v>
      </c>
      <c r="H138" t="s">
        <v>14</v>
      </c>
      <c r="I138">
        <v>355</v>
      </c>
    </row>
    <row r="139" spans="1:9">
      <c r="A139" t="s">
        <v>20</v>
      </c>
      <c r="B139">
        <v>92</v>
      </c>
      <c r="H139" t="s">
        <v>14</v>
      </c>
      <c r="I139">
        <v>44</v>
      </c>
    </row>
    <row r="140" spans="1:9">
      <c r="A140" t="s">
        <v>20</v>
      </c>
      <c r="B140">
        <v>62</v>
      </c>
      <c r="H140" t="s">
        <v>14</v>
      </c>
      <c r="I140">
        <v>67</v>
      </c>
    </row>
    <row r="141" spans="1:9">
      <c r="A141" t="s">
        <v>20</v>
      </c>
      <c r="B141">
        <v>149</v>
      </c>
      <c r="H141" t="s">
        <v>14</v>
      </c>
      <c r="I141">
        <v>1068</v>
      </c>
    </row>
    <row r="142" spans="1:9">
      <c r="A142" t="s">
        <v>20</v>
      </c>
      <c r="B142">
        <v>329</v>
      </c>
      <c r="H142" t="s">
        <v>14</v>
      </c>
      <c r="I142">
        <v>424</v>
      </c>
    </row>
    <row r="143" spans="1:9">
      <c r="A143" t="s">
        <v>20</v>
      </c>
      <c r="B143">
        <v>97</v>
      </c>
      <c r="H143" t="s">
        <v>14</v>
      </c>
      <c r="I143">
        <v>151</v>
      </c>
    </row>
    <row r="144" spans="1:9">
      <c r="A144" t="s">
        <v>20</v>
      </c>
      <c r="B144">
        <v>1784</v>
      </c>
      <c r="H144" t="s">
        <v>14</v>
      </c>
      <c r="I144">
        <v>1608</v>
      </c>
    </row>
    <row r="145" spans="1:9">
      <c r="A145" t="s">
        <v>20</v>
      </c>
      <c r="B145">
        <v>1684</v>
      </c>
      <c r="H145" t="s">
        <v>14</v>
      </c>
      <c r="I145">
        <v>941</v>
      </c>
    </row>
    <row r="146" spans="1:9">
      <c r="A146" t="s">
        <v>20</v>
      </c>
      <c r="B146">
        <v>250</v>
      </c>
      <c r="H146" t="s">
        <v>14</v>
      </c>
      <c r="I146">
        <v>1</v>
      </c>
    </row>
    <row r="147" spans="1:9">
      <c r="A147" t="s">
        <v>20</v>
      </c>
      <c r="B147">
        <v>238</v>
      </c>
      <c r="H147" t="s">
        <v>14</v>
      </c>
      <c r="I147">
        <v>40</v>
      </c>
    </row>
    <row r="148" spans="1:9">
      <c r="A148" t="s">
        <v>20</v>
      </c>
      <c r="B148">
        <v>53</v>
      </c>
      <c r="H148" t="s">
        <v>14</v>
      </c>
      <c r="I148">
        <v>3015</v>
      </c>
    </row>
    <row r="149" spans="1:9">
      <c r="A149" t="s">
        <v>20</v>
      </c>
      <c r="B149">
        <v>214</v>
      </c>
      <c r="H149" t="s">
        <v>14</v>
      </c>
      <c r="I149">
        <v>435</v>
      </c>
    </row>
    <row r="150" spans="1:9">
      <c r="A150" t="s">
        <v>20</v>
      </c>
      <c r="B150">
        <v>222</v>
      </c>
      <c r="H150" t="s">
        <v>14</v>
      </c>
      <c r="I150">
        <v>714</v>
      </c>
    </row>
    <row r="151" spans="1:9">
      <c r="A151" t="s">
        <v>20</v>
      </c>
      <c r="B151">
        <v>1884</v>
      </c>
      <c r="H151" t="s">
        <v>14</v>
      </c>
      <c r="I151">
        <v>5497</v>
      </c>
    </row>
    <row r="152" spans="1:9">
      <c r="A152" t="s">
        <v>20</v>
      </c>
      <c r="B152">
        <v>218</v>
      </c>
      <c r="H152" t="s">
        <v>14</v>
      </c>
      <c r="I152">
        <v>418</v>
      </c>
    </row>
    <row r="153" spans="1:9">
      <c r="A153" t="s">
        <v>20</v>
      </c>
      <c r="B153">
        <v>6465</v>
      </c>
      <c r="H153" t="s">
        <v>14</v>
      </c>
      <c r="I153">
        <v>1439</v>
      </c>
    </row>
    <row r="154" spans="1:9">
      <c r="A154" t="s">
        <v>20</v>
      </c>
      <c r="B154">
        <v>59</v>
      </c>
      <c r="H154" t="s">
        <v>14</v>
      </c>
      <c r="I154">
        <v>15</v>
      </c>
    </row>
    <row r="155" spans="1:9">
      <c r="A155" t="s">
        <v>20</v>
      </c>
      <c r="B155">
        <v>88</v>
      </c>
      <c r="H155" t="s">
        <v>14</v>
      </c>
      <c r="I155">
        <v>1999</v>
      </c>
    </row>
    <row r="156" spans="1:9">
      <c r="A156" t="s">
        <v>20</v>
      </c>
      <c r="B156">
        <v>1697</v>
      </c>
      <c r="H156" t="s">
        <v>14</v>
      </c>
      <c r="I156">
        <v>118</v>
      </c>
    </row>
    <row r="157" spans="1:9">
      <c r="A157" t="s">
        <v>20</v>
      </c>
      <c r="B157">
        <v>92</v>
      </c>
      <c r="H157" t="s">
        <v>14</v>
      </c>
      <c r="I157">
        <v>162</v>
      </c>
    </row>
    <row r="158" spans="1:9">
      <c r="A158" t="s">
        <v>20</v>
      </c>
      <c r="B158">
        <v>186</v>
      </c>
      <c r="H158" t="s">
        <v>14</v>
      </c>
      <c r="I158">
        <v>83</v>
      </c>
    </row>
    <row r="159" spans="1:9">
      <c r="A159" t="s">
        <v>20</v>
      </c>
      <c r="B159">
        <v>138</v>
      </c>
      <c r="H159" t="s">
        <v>14</v>
      </c>
      <c r="I159">
        <v>747</v>
      </c>
    </row>
    <row r="160" spans="1:9">
      <c r="A160" t="s">
        <v>20</v>
      </c>
      <c r="B160">
        <v>261</v>
      </c>
      <c r="H160" t="s">
        <v>14</v>
      </c>
      <c r="I160">
        <v>84</v>
      </c>
    </row>
    <row r="161" spans="1:9">
      <c r="A161" t="s">
        <v>20</v>
      </c>
      <c r="B161">
        <v>107</v>
      </c>
      <c r="H161" t="s">
        <v>14</v>
      </c>
      <c r="I161">
        <v>91</v>
      </c>
    </row>
    <row r="162" spans="1:9">
      <c r="A162" t="s">
        <v>20</v>
      </c>
      <c r="B162">
        <v>199</v>
      </c>
      <c r="H162" t="s">
        <v>14</v>
      </c>
      <c r="I162">
        <v>792</v>
      </c>
    </row>
    <row r="163" spans="1:9">
      <c r="A163" t="s">
        <v>20</v>
      </c>
      <c r="B163">
        <v>5512</v>
      </c>
      <c r="H163" t="s">
        <v>14</v>
      </c>
      <c r="I163">
        <v>32</v>
      </c>
    </row>
    <row r="164" spans="1:9">
      <c r="A164" t="s">
        <v>20</v>
      </c>
      <c r="B164">
        <v>86</v>
      </c>
      <c r="H164" t="s">
        <v>14</v>
      </c>
      <c r="I164">
        <v>186</v>
      </c>
    </row>
    <row r="165" spans="1:9">
      <c r="A165" t="s">
        <v>20</v>
      </c>
      <c r="B165">
        <v>2768</v>
      </c>
      <c r="H165" t="s">
        <v>14</v>
      </c>
      <c r="I165">
        <v>605</v>
      </c>
    </row>
    <row r="166" spans="1:9">
      <c r="A166" t="s">
        <v>20</v>
      </c>
      <c r="B166">
        <v>48</v>
      </c>
      <c r="H166" t="s">
        <v>14</v>
      </c>
      <c r="I166">
        <v>1</v>
      </c>
    </row>
    <row r="167" spans="1:9">
      <c r="A167" t="s">
        <v>20</v>
      </c>
      <c r="B167">
        <v>87</v>
      </c>
      <c r="H167" t="s">
        <v>14</v>
      </c>
      <c r="I167">
        <v>31</v>
      </c>
    </row>
    <row r="168" spans="1:9">
      <c r="A168" t="s">
        <v>20</v>
      </c>
      <c r="B168">
        <v>1894</v>
      </c>
      <c r="H168" t="s">
        <v>14</v>
      </c>
      <c r="I168">
        <v>1181</v>
      </c>
    </row>
    <row r="169" spans="1:9">
      <c r="A169" t="s">
        <v>20</v>
      </c>
      <c r="B169">
        <v>282</v>
      </c>
      <c r="H169" t="s">
        <v>14</v>
      </c>
      <c r="I169">
        <v>39</v>
      </c>
    </row>
    <row r="170" spans="1:9">
      <c r="A170" t="s">
        <v>20</v>
      </c>
      <c r="B170">
        <v>116</v>
      </c>
      <c r="H170" t="s">
        <v>14</v>
      </c>
      <c r="I170">
        <v>46</v>
      </c>
    </row>
    <row r="171" spans="1:9">
      <c r="A171" t="s">
        <v>20</v>
      </c>
      <c r="B171">
        <v>83</v>
      </c>
      <c r="H171" t="s">
        <v>14</v>
      </c>
      <c r="I171">
        <v>105</v>
      </c>
    </row>
    <row r="172" spans="1:9">
      <c r="A172" t="s">
        <v>20</v>
      </c>
      <c r="B172">
        <v>91</v>
      </c>
      <c r="H172" t="s">
        <v>14</v>
      </c>
      <c r="I172">
        <v>535</v>
      </c>
    </row>
    <row r="173" spans="1:9">
      <c r="A173" t="s">
        <v>20</v>
      </c>
      <c r="B173">
        <v>546</v>
      </c>
      <c r="H173" t="s">
        <v>14</v>
      </c>
      <c r="I173">
        <v>16</v>
      </c>
    </row>
    <row r="174" spans="1:9">
      <c r="A174" t="s">
        <v>20</v>
      </c>
      <c r="B174">
        <v>393</v>
      </c>
      <c r="H174" t="s">
        <v>14</v>
      </c>
      <c r="I174">
        <v>575</v>
      </c>
    </row>
    <row r="175" spans="1:9">
      <c r="A175" t="s">
        <v>20</v>
      </c>
      <c r="B175">
        <v>133</v>
      </c>
      <c r="H175" t="s">
        <v>14</v>
      </c>
      <c r="I175">
        <v>1120</v>
      </c>
    </row>
    <row r="176" spans="1:9">
      <c r="A176" t="s">
        <v>20</v>
      </c>
      <c r="B176">
        <v>254</v>
      </c>
      <c r="H176" t="s">
        <v>14</v>
      </c>
      <c r="I176">
        <v>113</v>
      </c>
    </row>
    <row r="177" spans="1:9">
      <c r="A177" t="s">
        <v>20</v>
      </c>
      <c r="B177">
        <v>176</v>
      </c>
      <c r="H177" t="s">
        <v>14</v>
      </c>
      <c r="I177">
        <v>1538</v>
      </c>
    </row>
    <row r="178" spans="1:9">
      <c r="A178" t="s">
        <v>20</v>
      </c>
      <c r="B178">
        <v>337</v>
      </c>
      <c r="H178" t="s">
        <v>14</v>
      </c>
      <c r="I178">
        <v>9</v>
      </c>
    </row>
    <row r="179" spans="1:9">
      <c r="A179" t="s">
        <v>20</v>
      </c>
      <c r="B179">
        <v>107</v>
      </c>
      <c r="H179" t="s">
        <v>14</v>
      </c>
      <c r="I179">
        <v>554</v>
      </c>
    </row>
    <row r="180" spans="1:9">
      <c r="A180" t="s">
        <v>20</v>
      </c>
      <c r="B180">
        <v>183</v>
      </c>
      <c r="H180" t="s">
        <v>14</v>
      </c>
      <c r="I180">
        <v>648</v>
      </c>
    </row>
    <row r="181" spans="1:9">
      <c r="A181" t="s">
        <v>20</v>
      </c>
      <c r="B181">
        <v>72</v>
      </c>
      <c r="H181" t="s">
        <v>14</v>
      </c>
      <c r="I181">
        <v>21</v>
      </c>
    </row>
    <row r="182" spans="1:9">
      <c r="A182" t="s">
        <v>20</v>
      </c>
      <c r="B182">
        <v>295</v>
      </c>
      <c r="H182" t="s">
        <v>14</v>
      </c>
      <c r="I182">
        <v>54</v>
      </c>
    </row>
    <row r="183" spans="1:9">
      <c r="A183" t="s">
        <v>20</v>
      </c>
      <c r="B183">
        <v>142</v>
      </c>
      <c r="H183" t="s">
        <v>14</v>
      </c>
      <c r="I183">
        <v>120</v>
      </c>
    </row>
    <row r="184" spans="1:9">
      <c r="A184" t="s">
        <v>20</v>
      </c>
      <c r="B184">
        <v>85</v>
      </c>
      <c r="H184" t="s">
        <v>14</v>
      </c>
      <c r="I184">
        <v>579</v>
      </c>
    </row>
    <row r="185" spans="1:9">
      <c r="A185" t="s">
        <v>20</v>
      </c>
      <c r="B185">
        <v>659</v>
      </c>
      <c r="H185" t="s">
        <v>14</v>
      </c>
      <c r="I185">
        <v>2072</v>
      </c>
    </row>
    <row r="186" spans="1:9">
      <c r="A186" t="s">
        <v>20</v>
      </c>
      <c r="B186">
        <v>121</v>
      </c>
      <c r="H186" t="s">
        <v>14</v>
      </c>
      <c r="I186">
        <v>0</v>
      </c>
    </row>
    <row r="187" spans="1:9">
      <c r="A187" t="s">
        <v>20</v>
      </c>
      <c r="B187">
        <v>3742</v>
      </c>
      <c r="H187" t="s">
        <v>14</v>
      </c>
      <c r="I187">
        <v>1796</v>
      </c>
    </row>
    <row r="188" spans="1:9">
      <c r="A188" t="s">
        <v>20</v>
      </c>
      <c r="B188">
        <v>223</v>
      </c>
      <c r="H188" t="s">
        <v>14</v>
      </c>
      <c r="I188">
        <v>62</v>
      </c>
    </row>
    <row r="189" spans="1:9">
      <c r="A189" t="s">
        <v>20</v>
      </c>
      <c r="B189">
        <v>133</v>
      </c>
      <c r="H189" t="s">
        <v>14</v>
      </c>
      <c r="I189">
        <v>347</v>
      </c>
    </row>
    <row r="190" spans="1:9">
      <c r="A190" t="s">
        <v>20</v>
      </c>
      <c r="B190">
        <v>5168</v>
      </c>
      <c r="H190" t="s">
        <v>14</v>
      </c>
      <c r="I190">
        <v>19</v>
      </c>
    </row>
    <row r="191" spans="1:9">
      <c r="A191" t="s">
        <v>20</v>
      </c>
      <c r="B191">
        <v>307</v>
      </c>
      <c r="H191" t="s">
        <v>14</v>
      </c>
      <c r="I191">
        <v>1258</v>
      </c>
    </row>
    <row r="192" spans="1:9">
      <c r="A192" t="s">
        <v>20</v>
      </c>
      <c r="B192">
        <v>2441</v>
      </c>
      <c r="H192" t="s">
        <v>14</v>
      </c>
      <c r="I192">
        <v>362</v>
      </c>
    </row>
    <row r="193" spans="1:9">
      <c r="A193" t="s">
        <v>20</v>
      </c>
      <c r="B193">
        <v>1385</v>
      </c>
      <c r="H193" t="s">
        <v>14</v>
      </c>
      <c r="I193">
        <v>133</v>
      </c>
    </row>
    <row r="194" spans="1:9">
      <c r="A194" t="s">
        <v>20</v>
      </c>
      <c r="B194">
        <v>190</v>
      </c>
      <c r="H194" t="s">
        <v>14</v>
      </c>
      <c r="I194">
        <v>846</v>
      </c>
    </row>
    <row r="195" spans="1:9">
      <c r="A195" t="s">
        <v>20</v>
      </c>
      <c r="B195">
        <v>470</v>
      </c>
      <c r="H195" t="s">
        <v>14</v>
      </c>
      <c r="I195">
        <v>10</v>
      </c>
    </row>
    <row r="196" spans="1:9">
      <c r="A196" t="s">
        <v>20</v>
      </c>
      <c r="B196">
        <v>253</v>
      </c>
      <c r="H196" t="s">
        <v>14</v>
      </c>
      <c r="I196">
        <v>191</v>
      </c>
    </row>
    <row r="197" spans="1:9">
      <c r="A197" t="s">
        <v>20</v>
      </c>
      <c r="B197">
        <v>1113</v>
      </c>
      <c r="H197" t="s">
        <v>14</v>
      </c>
      <c r="I197">
        <v>1979</v>
      </c>
    </row>
    <row r="198" spans="1:9">
      <c r="A198" t="s">
        <v>20</v>
      </c>
      <c r="B198">
        <v>2283</v>
      </c>
      <c r="H198" t="s">
        <v>14</v>
      </c>
      <c r="I198">
        <v>63</v>
      </c>
    </row>
    <row r="199" spans="1:9">
      <c r="A199" t="s">
        <v>20</v>
      </c>
      <c r="B199">
        <v>1095</v>
      </c>
      <c r="H199" t="s">
        <v>14</v>
      </c>
      <c r="I199">
        <v>6080</v>
      </c>
    </row>
    <row r="200" spans="1:9">
      <c r="A200" t="s">
        <v>20</v>
      </c>
      <c r="B200">
        <v>1690</v>
      </c>
      <c r="H200" t="s">
        <v>14</v>
      </c>
      <c r="I200">
        <v>80</v>
      </c>
    </row>
    <row r="201" spans="1:9">
      <c r="A201" t="s">
        <v>20</v>
      </c>
      <c r="B201">
        <v>191</v>
      </c>
      <c r="H201" t="s">
        <v>14</v>
      </c>
      <c r="I201">
        <v>9</v>
      </c>
    </row>
    <row r="202" spans="1:9">
      <c r="A202" t="s">
        <v>20</v>
      </c>
      <c r="B202">
        <v>2013</v>
      </c>
      <c r="H202" t="s">
        <v>14</v>
      </c>
      <c r="I202">
        <v>1784</v>
      </c>
    </row>
    <row r="203" spans="1:9">
      <c r="A203" t="s">
        <v>20</v>
      </c>
      <c r="B203">
        <v>1703</v>
      </c>
      <c r="H203" t="s">
        <v>14</v>
      </c>
      <c r="I203">
        <v>243</v>
      </c>
    </row>
    <row r="204" spans="1:9">
      <c r="A204" t="s">
        <v>20</v>
      </c>
      <c r="B204">
        <v>80</v>
      </c>
      <c r="H204" t="s">
        <v>14</v>
      </c>
      <c r="I204">
        <v>1296</v>
      </c>
    </row>
    <row r="205" spans="1:9">
      <c r="A205" t="s">
        <v>20</v>
      </c>
      <c r="B205">
        <v>41</v>
      </c>
      <c r="H205" t="s">
        <v>14</v>
      </c>
      <c r="I205">
        <v>77</v>
      </c>
    </row>
    <row r="206" spans="1:9">
      <c r="A206" t="s">
        <v>20</v>
      </c>
      <c r="B206">
        <v>187</v>
      </c>
      <c r="H206" t="s">
        <v>14</v>
      </c>
      <c r="I206">
        <v>395</v>
      </c>
    </row>
    <row r="207" spans="1:9">
      <c r="A207" t="s">
        <v>20</v>
      </c>
      <c r="B207">
        <v>2875</v>
      </c>
      <c r="H207" t="s">
        <v>14</v>
      </c>
      <c r="I207">
        <v>49</v>
      </c>
    </row>
    <row r="208" spans="1:9">
      <c r="A208" t="s">
        <v>20</v>
      </c>
      <c r="B208">
        <v>88</v>
      </c>
      <c r="H208" t="s">
        <v>14</v>
      </c>
      <c r="I208">
        <v>180</v>
      </c>
    </row>
    <row r="209" spans="1:9">
      <c r="A209" t="s">
        <v>20</v>
      </c>
      <c r="B209">
        <v>191</v>
      </c>
      <c r="H209" t="s">
        <v>14</v>
      </c>
      <c r="I209">
        <v>2690</v>
      </c>
    </row>
    <row r="210" spans="1:9">
      <c r="A210" t="s">
        <v>20</v>
      </c>
      <c r="B210">
        <v>139</v>
      </c>
      <c r="H210" t="s">
        <v>14</v>
      </c>
      <c r="I210">
        <v>2779</v>
      </c>
    </row>
    <row r="211" spans="1:9">
      <c r="A211" t="s">
        <v>20</v>
      </c>
      <c r="B211">
        <v>186</v>
      </c>
      <c r="H211" t="s">
        <v>14</v>
      </c>
      <c r="I211">
        <v>92</v>
      </c>
    </row>
    <row r="212" spans="1:9">
      <c r="A212" t="s">
        <v>20</v>
      </c>
      <c r="B212">
        <v>112</v>
      </c>
      <c r="H212" t="s">
        <v>14</v>
      </c>
      <c r="I212">
        <v>1028</v>
      </c>
    </row>
    <row r="213" spans="1:9">
      <c r="A213" t="s">
        <v>20</v>
      </c>
      <c r="B213">
        <v>101</v>
      </c>
      <c r="H213" t="s">
        <v>14</v>
      </c>
      <c r="I213">
        <v>26</v>
      </c>
    </row>
    <row r="214" spans="1:9">
      <c r="A214" t="s">
        <v>20</v>
      </c>
      <c r="B214">
        <v>206</v>
      </c>
      <c r="H214" t="s">
        <v>14</v>
      </c>
      <c r="I214">
        <v>1790</v>
      </c>
    </row>
    <row r="215" spans="1:9">
      <c r="A215" t="s">
        <v>20</v>
      </c>
      <c r="B215">
        <v>154</v>
      </c>
      <c r="H215" t="s">
        <v>14</v>
      </c>
      <c r="I215">
        <v>37</v>
      </c>
    </row>
    <row r="216" spans="1:9">
      <c r="A216" t="s">
        <v>20</v>
      </c>
      <c r="B216">
        <v>5966</v>
      </c>
      <c r="H216" t="s">
        <v>14</v>
      </c>
      <c r="I216">
        <v>35</v>
      </c>
    </row>
    <row r="217" spans="1:9">
      <c r="A217" t="s">
        <v>20</v>
      </c>
      <c r="B217">
        <v>169</v>
      </c>
      <c r="H217" t="s">
        <v>14</v>
      </c>
      <c r="I217">
        <v>558</v>
      </c>
    </row>
    <row r="218" spans="1:9">
      <c r="A218" t="s">
        <v>20</v>
      </c>
      <c r="B218">
        <v>2106</v>
      </c>
      <c r="H218" t="s">
        <v>14</v>
      </c>
      <c r="I218">
        <v>64</v>
      </c>
    </row>
    <row r="219" spans="1:9">
      <c r="A219" t="s">
        <v>20</v>
      </c>
      <c r="B219">
        <v>131</v>
      </c>
      <c r="H219" t="s">
        <v>14</v>
      </c>
      <c r="I219">
        <v>245</v>
      </c>
    </row>
    <row r="220" spans="1:9">
      <c r="A220" t="s">
        <v>20</v>
      </c>
      <c r="B220">
        <v>84</v>
      </c>
      <c r="H220" t="s">
        <v>14</v>
      </c>
      <c r="I220">
        <v>71</v>
      </c>
    </row>
    <row r="221" spans="1:9">
      <c r="A221" t="s">
        <v>20</v>
      </c>
      <c r="B221">
        <v>155</v>
      </c>
      <c r="H221" t="s">
        <v>14</v>
      </c>
      <c r="I221">
        <v>42</v>
      </c>
    </row>
    <row r="222" spans="1:9">
      <c r="A222" t="s">
        <v>20</v>
      </c>
      <c r="B222">
        <v>189</v>
      </c>
      <c r="H222" t="s">
        <v>14</v>
      </c>
      <c r="I222">
        <v>156</v>
      </c>
    </row>
    <row r="223" spans="1:9">
      <c r="A223" t="s">
        <v>20</v>
      </c>
      <c r="B223">
        <v>4799</v>
      </c>
      <c r="H223" t="s">
        <v>14</v>
      </c>
      <c r="I223">
        <v>1368</v>
      </c>
    </row>
    <row r="224" spans="1:9">
      <c r="A224" t="s">
        <v>20</v>
      </c>
      <c r="B224">
        <v>1137</v>
      </c>
      <c r="H224" t="s">
        <v>14</v>
      </c>
      <c r="I224">
        <v>102</v>
      </c>
    </row>
    <row r="225" spans="1:9">
      <c r="A225" t="s">
        <v>20</v>
      </c>
      <c r="B225">
        <v>1152</v>
      </c>
      <c r="H225" t="s">
        <v>14</v>
      </c>
      <c r="I225">
        <v>86</v>
      </c>
    </row>
    <row r="226" spans="1:9">
      <c r="A226" t="s">
        <v>20</v>
      </c>
      <c r="B226">
        <v>50</v>
      </c>
      <c r="H226" t="s">
        <v>14</v>
      </c>
      <c r="I226">
        <v>253</v>
      </c>
    </row>
    <row r="227" spans="1:9">
      <c r="A227" t="s">
        <v>20</v>
      </c>
      <c r="B227">
        <v>3059</v>
      </c>
      <c r="H227" t="s">
        <v>14</v>
      </c>
      <c r="I227">
        <v>157</v>
      </c>
    </row>
    <row r="228" spans="1:9">
      <c r="A228" t="s">
        <v>20</v>
      </c>
      <c r="B228">
        <v>34</v>
      </c>
      <c r="H228" t="s">
        <v>14</v>
      </c>
      <c r="I228">
        <v>183</v>
      </c>
    </row>
    <row r="229" spans="1:9">
      <c r="A229" t="s">
        <v>20</v>
      </c>
      <c r="B229">
        <v>220</v>
      </c>
      <c r="H229" t="s">
        <v>14</v>
      </c>
      <c r="I229">
        <v>82</v>
      </c>
    </row>
    <row r="230" spans="1:9">
      <c r="A230" t="s">
        <v>20</v>
      </c>
      <c r="B230">
        <v>1604</v>
      </c>
      <c r="H230" t="s">
        <v>14</v>
      </c>
      <c r="I230">
        <v>1</v>
      </c>
    </row>
    <row r="231" spans="1:9">
      <c r="A231" t="s">
        <v>20</v>
      </c>
      <c r="B231">
        <v>454</v>
      </c>
      <c r="H231" t="s">
        <v>14</v>
      </c>
      <c r="I231">
        <v>1198</v>
      </c>
    </row>
    <row r="232" spans="1:9">
      <c r="A232" t="s">
        <v>20</v>
      </c>
      <c r="B232">
        <v>123</v>
      </c>
      <c r="H232" t="s">
        <v>14</v>
      </c>
      <c r="I232">
        <v>648</v>
      </c>
    </row>
    <row r="233" spans="1:9">
      <c r="A233" t="s">
        <v>20</v>
      </c>
      <c r="B233">
        <v>299</v>
      </c>
      <c r="H233" t="s">
        <v>14</v>
      </c>
      <c r="I233">
        <v>64</v>
      </c>
    </row>
    <row r="234" spans="1:9">
      <c r="A234" t="s">
        <v>20</v>
      </c>
      <c r="B234">
        <v>2237</v>
      </c>
      <c r="H234" t="s">
        <v>14</v>
      </c>
      <c r="I234">
        <v>62</v>
      </c>
    </row>
    <row r="235" spans="1:9">
      <c r="A235" t="s">
        <v>20</v>
      </c>
      <c r="B235">
        <v>645</v>
      </c>
      <c r="H235" t="s">
        <v>14</v>
      </c>
      <c r="I235">
        <v>750</v>
      </c>
    </row>
    <row r="236" spans="1:9">
      <c r="A236" t="s">
        <v>20</v>
      </c>
      <c r="B236">
        <v>484</v>
      </c>
      <c r="H236" t="s">
        <v>14</v>
      </c>
      <c r="I236">
        <v>105</v>
      </c>
    </row>
    <row r="237" spans="1:9">
      <c r="A237" t="s">
        <v>20</v>
      </c>
      <c r="B237">
        <v>154</v>
      </c>
      <c r="H237" t="s">
        <v>14</v>
      </c>
      <c r="I237">
        <v>2604</v>
      </c>
    </row>
    <row r="238" spans="1:9">
      <c r="A238" t="s">
        <v>20</v>
      </c>
      <c r="B238">
        <v>82</v>
      </c>
      <c r="H238" t="s">
        <v>14</v>
      </c>
      <c r="I238">
        <v>65</v>
      </c>
    </row>
    <row r="239" spans="1:9">
      <c r="A239" t="s">
        <v>20</v>
      </c>
      <c r="B239">
        <v>134</v>
      </c>
      <c r="H239" t="s">
        <v>14</v>
      </c>
      <c r="I239">
        <v>94</v>
      </c>
    </row>
    <row r="240" spans="1:9">
      <c r="A240" t="s">
        <v>20</v>
      </c>
      <c r="B240">
        <v>5203</v>
      </c>
      <c r="H240" t="s">
        <v>14</v>
      </c>
      <c r="I240">
        <v>257</v>
      </c>
    </row>
    <row r="241" spans="1:9">
      <c r="A241" t="s">
        <v>20</v>
      </c>
      <c r="B241">
        <v>94</v>
      </c>
      <c r="H241" t="s">
        <v>14</v>
      </c>
      <c r="I241">
        <v>2928</v>
      </c>
    </row>
    <row r="242" spans="1:9">
      <c r="A242" t="s">
        <v>20</v>
      </c>
      <c r="B242">
        <v>205</v>
      </c>
      <c r="H242" t="s">
        <v>14</v>
      </c>
      <c r="I242">
        <v>4697</v>
      </c>
    </row>
    <row r="243" spans="1:9">
      <c r="A243" t="s">
        <v>20</v>
      </c>
      <c r="B243">
        <v>92</v>
      </c>
      <c r="H243" t="s">
        <v>14</v>
      </c>
      <c r="I243">
        <v>2915</v>
      </c>
    </row>
    <row r="244" spans="1:9">
      <c r="A244" t="s">
        <v>20</v>
      </c>
      <c r="B244">
        <v>219</v>
      </c>
      <c r="H244" t="s">
        <v>14</v>
      </c>
      <c r="I244">
        <v>18</v>
      </c>
    </row>
    <row r="245" spans="1:9">
      <c r="A245" t="s">
        <v>20</v>
      </c>
      <c r="B245">
        <v>2526</v>
      </c>
      <c r="H245" t="s">
        <v>14</v>
      </c>
      <c r="I245">
        <v>602</v>
      </c>
    </row>
    <row r="246" spans="1:9">
      <c r="A246" t="s">
        <v>20</v>
      </c>
      <c r="B246">
        <v>94</v>
      </c>
      <c r="H246" t="s">
        <v>14</v>
      </c>
      <c r="I246">
        <v>1</v>
      </c>
    </row>
    <row r="247" spans="1:9">
      <c r="A247" t="s">
        <v>20</v>
      </c>
      <c r="B247">
        <v>1713</v>
      </c>
      <c r="H247" t="s">
        <v>14</v>
      </c>
      <c r="I247">
        <v>3868</v>
      </c>
    </row>
    <row r="248" spans="1:9">
      <c r="A248" t="s">
        <v>20</v>
      </c>
      <c r="B248">
        <v>249</v>
      </c>
      <c r="H248" t="s">
        <v>14</v>
      </c>
      <c r="I248">
        <v>504</v>
      </c>
    </row>
    <row r="249" spans="1:9">
      <c r="A249" t="s">
        <v>20</v>
      </c>
      <c r="B249">
        <v>192</v>
      </c>
      <c r="H249" t="s">
        <v>14</v>
      </c>
      <c r="I249">
        <v>14</v>
      </c>
    </row>
    <row r="250" spans="1:9">
      <c r="A250" t="s">
        <v>20</v>
      </c>
      <c r="B250">
        <v>247</v>
      </c>
      <c r="H250" t="s">
        <v>14</v>
      </c>
      <c r="I250">
        <v>750</v>
      </c>
    </row>
    <row r="251" spans="1:9">
      <c r="A251" t="s">
        <v>20</v>
      </c>
      <c r="B251">
        <v>2293</v>
      </c>
      <c r="H251" t="s">
        <v>14</v>
      </c>
      <c r="I251">
        <v>77</v>
      </c>
    </row>
    <row r="252" spans="1:9">
      <c r="A252" t="s">
        <v>20</v>
      </c>
      <c r="B252">
        <v>3131</v>
      </c>
      <c r="H252" t="s">
        <v>14</v>
      </c>
      <c r="I252">
        <v>752</v>
      </c>
    </row>
    <row r="253" spans="1:9">
      <c r="A253" t="s">
        <v>20</v>
      </c>
      <c r="B253">
        <v>143</v>
      </c>
      <c r="H253" t="s">
        <v>14</v>
      </c>
      <c r="I253">
        <v>131</v>
      </c>
    </row>
    <row r="254" spans="1:9">
      <c r="A254" t="s">
        <v>20</v>
      </c>
      <c r="B254">
        <v>296</v>
      </c>
      <c r="H254" t="s">
        <v>14</v>
      </c>
      <c r="I254">
        <v>87</v>
      </c>
    </row>
    <row r="255" spans="1:9">
      <c r="A255" t="s">
        <v>20</v>
      </c>
      <c r="B255">
        <v>170</v>
      </c>
      <c r="H255" t="s">
        <v>14</v>
      </c>
      <c r="I255">
        <v>1063</v>
      </c>
    </row>
    <row r="256" spans="1:9">
      <c r="A256" t="s">
        <v>20</v>
      </c>
      <c r="B256">
        <v>86</v>
      </c>
      <c r="H256" t="s">
        <v>14</v>
      </c>
      <c r="I256">
        <v>76</v>
      </c>
    </row>
    <row r="257" spans="1:9">
      <c r="A257" t="s">
        <v>20</v>
      </c>
      <c r="B257">
        <v>6286</v>
      </c>
      <c r="H257" t="s">
        <v>14</v>
      </c>
      <c r="I257">
        <v>4428</v>
      </c>
    </row>
    <row r="258" spans="1:9">
      <c r="A258" t="s">
        <v>20</v>
      </c>
      <c r="B258">
        <v>3727</v>
      </c>
      <c r="H258" t="s">
        <v>14</v>
      </c>
      <c r="I258">
        <v>58</v>
      </c>
    </row>
    <row r="259" spans="1:9">
      <c r="A259" t="s">
        <v>20</v>
      </c>
      <c r="B259">
        <v>1605</v>
      </c>
      <c r="H259" t="s">
        <v>14</v>
      </c>
      <c r="I259">
        <v>111</v>
      </c>
    </row>
    <row r="260" spans="1:9">
      <c r="A260" t="s">
        <v>20</v>
      </c>
      <c r="B260">
        <v>2120</v>
      </c>
      <c r="H260" t="s">
        <v>14</v>
      </c>
      <c r="I260">
        <v>2955</v>
      </c>
    </row>
    <row r="261" spans="1:9">
      <c r="A261" t="s">
        <v>20</v>
      </c>
      <c r="B261">
        <v>50</v>
      </c>
      <c r="H261" t="s">
        <v>14</v>
      </c>
      <c r="I261">
        <v>1657</v>
      </c>
    </row>
    <row r="262" spans="1:9">
      <c r="A262" t="s">
        <v>20</v>
      </c>
      <c r="B262">
        <v>2080</v>
      </c>
      <c r="H262" t="s">
        <v>14</v>
      </c>
      <c r="I262">
        <v>926</v>
      </c>
    </row>
    <row r="263" spans="1:9">
      <c r="A263" t="s">
        <v>20</v>
      </c>
      <c r="B263">
        <v>2105</v>
      </c>
      <c r="H263" t="s">
        <v>14</v>
      </c>
      <c r="I263">
        <v>77</v>
      </c>
    </row>
    <row r="264" spans="1:9">
      <c r="A264" t="s">
        <v>20</v>
      </c>
      <c r="B264">
        <v>2436</v>
      </c>
      <c r="H264" t="s">
        <v>14</v>
      </c>
      <c r="I264">
        <v>1748</v>
      </c>
    </row>
    <row r="265" spans="1:9">
      <c r="A265" t="s">
        <v>20</v>
      </c>
      <c r="B265">
        <v>80</v>
      </c>
      <c r="H265" t="s">
        <v>14</v>
      </c>
      <c r="I265">
        <v>79</v>
      </c>
    </row>
    <row r="266" spans="1:9">
      <c r="A266" t="s">
        <v>20</v>
      </c>
      <c r="B266">
        <v>42</v>
      </c>
      <c r="H266" t="s">
        <v>14</v>
      </c>
      <c r="I266">
        <v>889</v>
      </c>
    </row>
    <row r="267" spans="1:9">
      <c r="A267" t="s">
        <v>20</v>
      </c>
      <c r="B267">
        <v>139</v>
      </c>
      <c r="H267" t="s">
        <v>14</v>
      </c>
      <c r="I267">
        <v>56</v>
      </c>
    </row>
    <row r="268" spans="1:9">
      <c r="A268" t="s">
        <v>20</v>
      </c>
      <c r="B268">
        <v>159</v>
      </c>
      <c r="H268" t="s">
        <v>14</v>
      </c>
      <c r="I268">
        <v>1</v>
      </c>
    </row>
    <row r="269" spans="1:9">
      <c r="A269" t="s">
        <v>20</v>
      </c>
      <c r="B269">
        <v>381</v>
      </c>
      <c r="H269" t="s">
        <v>14</v>
      </c>
      <c r="I269">
        <v>83</v>
      </c>
    </row>
    <row r="270" spans="1:9">
      <c r="A270" t="s">
        <v>20</v>
      </c>
      <c r="B270">
        <v>194</v>
      </c>
      <c r="H270" t="s">
        <v>14</v>
      </c>
      <c r="I270">
        <v>2025</v>
      </c>
    </row>
    <row r="271" spans="1:9">
      <c r="A271" t="s">
        <v>20</v>
      </c>
      <c r="B271">
        <v>106</v>
      </c>
      <c r="H271" t="s">
        <v>14</v>
      </c>
      <c r="I271">
        <v>14</v>
      </c>
    </row>
    <row r="272" spans="1:9">
      <c r="A272" t="s">
        <v>20</v>
      </c>
      <c r="B272">
        <v>142</v>
      </c>
      <c r="H272" t="s">
        <v>14</v>
      </c>
      <c r="I272">
        <v>656</v>
      </c>
    </row>
    <row r="273" spans="1:9">
      <c r="A273" t="s">
        <v>20</v>
      </c>
      <c r="B273">
        <v>211</v>
      </c>
      <c r="H273" t="s">
        <v>14</v>
      </c>
      <c r="I273">
        <v>1596</v>
      </c>
    </row>
    <row r="274" spans="1:9">
      <c r="A274" t="s">
        <v>20</v>
      </c>
      <c r="B274">
        <v>2756</v>
      </c>
      <c r="H274" t="s">
        <v>14</v>
      </c>
      <c r="I274">
        <v>10</v>
      </c>
    </row>
    <row r="275" spans="1:9">
      <c r="A275" t="s">
        <v>20</v>
      </c>
      <c r="B275">
        <v>173</v>
      </c>
      <c r="H275" t="s">
        <v>14</v>
      </c>
      <c r="I275">
        <v>1121</v>
      </c>
    </row>
    <row r="276" spans="1:9">
      <c r="A276" t="s">
        <v>20</v>
      </c>
      <c r="B276">
        <v>87</v>
      </c>
      <c r="H276" t="s">
        <v>14</v>
      </c>
      <c r="I276">
        <v>15</v>
      </c>
    </row>
    <row r="277" spans="1:9">
      <c r="A277" t="s">
        <v>20</v>
      </c>
      <c r="B277">
        <v>1572</v>
      </c>
      <c r="H277" t="s">
        <v>14</v>
      </c>
      <c r="I277">
        <v>191</v>
      </c>
    </row>
    <row r="278" spans="1:9">
      <c r="A278" t="s">
        <v>20</v>
      </c>
      <c r="B278">
        <v>2346</v>
      </c>
      <c r="H278" t="s">
        <v>14</v>
      </c>
      <c r="I278">
        <v>16</v>
      </c>
    </row>
    <row r="279" spans="1:9">
      <c r="A279" t="s">
        <v>20</v>
      </c>
      <c r="B279">
        <v>115</v>
      </c>
      <c r="H279" t="s">
        <v>14</v>
      </c>
      <c r="I279">
        <v>17</v>
      </c>
    </row>
    <row r="280" spans="1:9">
      <c r="A280" t="s">
        <v>20</v>
      </c>
      <c r="B280">
        <v>85</v>
      </c>
      <c r="H280" t="s">
        <v>14</v>
      </c>
      <c r="I280">
        <v>34</v>
      </c>
    </row>
    <row r="281" spans="1:9">
      <c r="A281" t="s">
        <v>20</v>
      </c>
      <c r="B281">
        <v>144</v>
      </c>
      <c r="H281" t="s">
        <v>14</v>
      </c>
      <c r="I281">
        <v>1</v>
      </c>
    </row>
    <row r="282" spans="1:9">
      <c r="A282" t="s">
        <v>20</v>
      </c>
      <c r="B282">
        <v>2443</v>
      </c>
      <c r="H282" t="s">
        <v>14</v>
      </c>
      <c r="I282">
        <v>1274</v>
      </c>
    </row>
    <row r="283" spans="1:9">
      <c r="A283" t="s">
        <v>20</v>
      </c>
      <c r="B283">
        <v>64</v>
      </c>
      <c r="H283" t="s">
        <v>14</v>
      </c>
      <c r="I283">
        <v>210</v>
      </c>
    </row>
    <row r="284" spans="1:9">
      <c r="A284" t="s">
        <v>20</v>
      </c>
      <c r="B284">
        <v>268</v>
      </c>
      <c r="H284" t="s">
        <v>14</v>
      </c>
      <c r="I284">
        <v>248</v>
      </c>
    </row>
    <row r="285" spans="1:9">
      <c r="A285" t="s">
        <v>20</v>
      </c>
      <c r="B285">
        <v>195</v>
      </c>
      <c r="H285" t="s">
        <v>14</v>
      </c>
      <c r="I285">
        <v>513</v>
      </c>
    </row>
    <row r="286" spans="1:9">
      <c r="A286" t="s">
        <v>20</v>
      </c>
      <c r="B286">
        <v>186</v>
      </c>
      <c r="H286" t="s">
        <v>14</v>
      </c>
      <c r="I286">
        <v>3410</v>
      </c>
    </row>
    <row r="287" spans="1:9">
      <c r="A287" t="s">
        <v>20</v>
      </c>
      <c r="B287">
        <v>460</v>
      </c>
      <c r="H287" t="s">
        <v>14</v>
      </c>
      <c r="I287">
        <v>10</v>
      </c>
    </row>
    <row r="288" spans="1:9">
      <c r="A288" t="s">
        <v>20</v>
      </c>
      <c r="B288">
        <v>2528</v>
      </c>
      <c r="H288" t="s">
        <v>14</v>
      </c>
      <c r="I288">
        <v>2201</v>
      </c>
    </row>
    <row r="289" spans="1:9">
      <c r="A289" t="s">
        <v>20</v>
      </c>
      <c r="B289">
        <v>3657</v>
      </c>
      <c r="H289" t="s">
        <v>14</v>
      </c>
      <c r="I289">
        <v>676</v>
      </c>
    </row>
    <row r="290" spans="1:9">
      <c r="A290" t="s">
        <v>20</v>
      </c>
      <c r="B290">
        <v>131</v>
      </c>
      <c r="H290" t="s">
        <v>14</v>
      </c>
      <c r="I290">
        <v>831</v>
      </c>
    </row>
    <row r="291" spans="1:9">
      <c r="A291" t="s">
        <v>20</v>
      </c>
      <c r="B291">
        <v>239</v>
      </c>
      <c r="H291" t="s">
        <v>14</v>
      </c>
      <c r="I291">
        <v>859</v>
      </c>
    </row>
    <row r="292" spans="1:9">
      <c r="A292" t="s">
        <v>20</v>
      </c>
      <c r="B292">
        <v>78</v>
      </c>
      <c r="H292" t="s">
        <v>14</v>
      </c>
      <c r="I292">
        <v>45</v>
      </c>
    </row>
    <row r="293" spans="1:9">
      <c r="A293" t="s">
        <v>20</v>
      </c>
      <c r="B293">
        <v>1773</v>
      </c>
      <c r="H293" t="s">
        <v>14</v>
      </c>
      <c r="I293">
        <v>6</v>
      </c>
    </row>
    <row r="294" spans="1:9">
      <c r="A294" t="s">
        <v>20</v>
      </c>
      <c r="B294">
        <v>32</v>
      </c>
      <c r="H294" t="s">
        <v>14</v>
      </c>
      <c r="I294">
        <v>7</v>
      </c>
    </row>
    <row r="295" spans="1:9">
      <c r="A295" t="s">
        <v>20</v>
      </c>
      <c r="B295">
        <v>369</v>
      </c>
      <c r="H295" t="s">
        <v>14</v>
      </c>
      <c r="I295">
        <v>31</v>
      </c>
    </row>
    <row r="296" spans="1:9">
      <c r="A296" t="s">
        <v>20</v>
      </c>
      <c r="B296">
        <v>89</v>
      </c>
      <c r="H296" t="s">
        <v>14</v>
      </c>
      <c r="I296">
        <v>78</v>
      </c>
    </row>
    <row r="297" spans="1:9">
      <c r="A297" t="s">
        <v>20</v>
      </c>
      <c r="B297">
        <v>147</v>
      </c>
      <c r="H297" t="s">
        <v>14</v>
      </c>
      <c r="I297">
        <v>1225</v>
      </c>
    </row>
    <row r="298" spans="1:9">
      <c r="A298" t="s">
        <v>20</v>
      </c>
      <c r="B298">
        <v>126</v>
      </c>
      <c r="H298" t="s">
        <v>14</v>
      </c>
      <c r="I298">
        <v>1</v>
      </c>
    </row>
    <row r="299" spans="1:9">
      <c r="A299" t="s">
        <v>20</v>
      </c>
      <c r="B299">
        <v>2218</v>
      </c>
      <c r="H299" t="s">
        <v>14</v>
      </c>
      <c r="I299">
        <v>67</v>
      </c>
    </row>
    <row r="300" spans="1:9">
      <c r="A300" t="s">
        <v>20</v>
      </c>
      <c r="B300">
        <v>202</v>
      </c>
      <c r="H300" t="s">
        <v>14</v>
      </c>
      <c r="I300">
        <v>19</v>
      </c>
    </row>
    <row r="301" spans="1:9">
      <c r="A301" t="s">
        <v>20</v>
      </c>
      <c r="B301">
        <v>140</v>
      </c>
      <c r="H301" t="s">
        <v>14</v>
      </c>
      <c r="I301">
        <v>2108</v>
      </c>
    </row>
    <row r="302" spans="1:9">
      <c r="A302" t="s">
        <v>20</v>
      </c>
      <c r="B302">
        <v>1052</v>
      </c>
      <c r="H302" t="s">
        <v>14</v>
      </c>
      <c r="I302">
        <v>679</v>
      </c>
    </row>
    <row r="303" spans="1:9">
      <c r="A303" t="s">
        <v>20</v>
      </c>
      <c r="B303">
        <v>247</v>
      </c>
      <c r="H303" t="s">
        <v>14</v>
      </c>
      <c r="I303">
        <v>36</v>
      </c>
    </row>
    <row r="304" spans="1:9">
      <c r="A304" t="s">
        <v>20</v>
      </c>
      <c r="B304">
        <v>84</v>
      </c>
      <c r="H304" t="s">
        <v>14</v>
      </c>
      <c r="I304">
        <v>47</v>
      </c>
    </row>
    <row r="305" spans="1:9">
      <c r="A305" t="s">
        <v>20</v>
      </c>
      <c r="B305">
        <v>88</v>
      </c>
      <c r="H305" t="s">
        <v>14</v>
      </c>
      <c r="I305">
        <v>70</v>
      </c>
    </row>
    <row r="306" spans="1:9">
      <c r="A306" t="s">
        <v>20</v>
      </c>
      <c r="B306">
        <v>156</v>
      </c>
      <c r="H306" t="s">
        <v>14</v>
      </c>
      <c r="I306">
        <v>154</v>
      </c>
    </row>
    <row r="307" spans="1:9">
      <c r="A307" t="s">
        <v>20</v>
      </c>
      <c r="B307">
        <v>2985</v>
      </c>
      <c r="H307" t="s">
        <v>14</v>
      </c>
      <c r="I307">
        <v>22</v>
      </c>
    </row>
    <row r="308" spans="1:9">
      <c r="A308" t="s">
        <v>20</v>
      </c>
      <c r="B308">
        <v>762</v>
      </c>
      <c r="H308" t="s">
        <v>14</v>
      </c>
      <c r="I308">
        <v>1758</v>
      </c>
    </row>
    <row r="309" spans="1:9">
      <c r="A309" t="s">
        <v>20</v>
      </c>
      <c r="B309">
        <v>554</v>
      </c>
      <c r="H309" t="s">
        <v>14</v>
      </c>
      <c r="I309">
        <v>94</v>
      </c>
    </row>
    <row r="310" spans="1:9">
      <c r="A310" t="s">
        <v>20</v>
      </c>
      <c r="B310">
        <v>135</v>
      </c>
      <c r="H310" t="s">
        <v>14</v>
      </c>
      <c r="I310">
        <v>33</v>
      </c>
    </row>
    <row r="311" spans="1:9">
      <c r="A311" t="s">
        <v>20</v>
      </c>
      <c r="B311">
        <v>122</v>
      </c>
      <c r="H311" t="s">
        <v>14</v>
      </c>
      <c r="I311">
        <v>1</v>
      </c>
    </row>
    <row r="312" spans="1:9">
      <c r="A312" t="s">
        <v>20</v>
      </c>
      <c r="B312">
        <v>221</v>
      </c>
      <c r="H312" t="s">
        <v>14</v>
      </c>
      <c r="I312">
        <v>31</v>
      </c>
    </row>
    <row r="313" spans="1:9">
      <c r="A313" t="s">
        <v>20</v>
      </c>
      <c r="B313">
        <v>126</v>
      </c>
      <c r="H313" t="s">
        <v>14</v>
      </c>
      <c r="I313">
        <v>35</v>
      </c>
    </row>
    <row r="314" spans="1:9">
      <c r="A314" t="s">
        <v>20</v>
      </c>
      <c r="B314">
        <v>1022</v>
      </c>
      <c r="H314" t="s">
        <v>14</v>
      </c>
      <c r="I314">
        <v>63</v>
      </c>
    </row>
    <row r="315" spans="1:9">
      <c r="A315" t="s">
        <v>20</v>
      </c>
      <c r="B315">
        <v>3177</v>
      </c>
      <c r="H315" t="s">
        <v>14</v>
      </c>
      <c r="I315">
        <v>526</v>
      </c>
    </row>
    <row r="316" spans="1:9">
      <c r="A316" t="s">
        <v>20</v>
      </c>
      <c r="B316">
        <v>198</v>
      </c>
      <c r="H316" t="s">
        <v>14</v>
      </c>
      <c r="I316">
        <v>121</v>
      </c>
    </row>
    <row r="317" spans="1:9">
      <c r="A317" t="s">
        <v>20</v>
      </c>
      <c r="B317">
        <v>85</v>
      </c>
      <c r="H317" t="s">
        <v>14</v>
      </c>
      <c r="I317">
        <v>67</v>
      </c>
    </row>
    <row r="318" spans="1:9">
      <c r="A318" t="s">
        <v>20</v>
      </c>
      <c r="B318">
        <v>3596</v>
      </c>
      <c r="H318" t="s">
        <v>14</v>
      </c>
      <c r="I318">
        <v>57</v>
      </c>
    </row>
    <row r="319" spans="1:9">
      <c r="A319" t="s">
        <v>20</v>
      </c>
      <c r="B319">
        <v>244</v>
      </c>
      <c r="H319" t="s">
        <v>14</v>
      </c>
      <c r="I319">
        <v>1229</v>
      </c>
    </row>
    <row r="320" spans="1:9">
      <c r="A320" t="s">
        <v>20</v>
      </c>
      <c r="B320">
        <v>5180</v>
      </c>
      <c r="H320" t="s">
        <v>14</v>
      </c>
      <c r="I320">
        <v>12</v>
      </c>
    </row>
    <row r="321" spans="1:9">
      <c r="A321" t="s">
        <v>20</v>
      </c>
      <c r="B321">
        <v>589</v>
      </c>
      <c r="H321" t="s">
        <v>14</v>
      </c>
      <c r="I321">
        <v>452</v>
      </c>
    </row>
    <row r="322" spans="1:9">
      <c r="A322" t="s">
        <v>20</v>
      </c>
      <c r="B322">
        <v>2725</v>
      </c>
      <c r="H322" t="s">
        <v>14</v>
      </c>
      <c r="I322">
        <v>1886</v>
      </c>
    </row>
    <row r="323" spans="1:9">
      <c r="A323" t="s">
        <v>20</v>
      </c>
      <c r="B323">
        <v>300</v>
      </c>
      <c r="H323" t="s">
        <v>14</v>
      </c>
      <c r="I323">
        <v>1825</v>
      </c>
    </row>
    <row r="324" spans="1:9">
      <c r="A324" t="s">
        <v>20</v>
      </c>
      <c r="B324">
        <v>144</v>
      </c>
      <c r="H324" t="s">
        <v>14</v>
      </c>
      <c r="I324">
        <v>31</v>
      </c>
    </row>
    <row r="325" spans="1:9">
      <c r="A325" t="s">
        <v>20</v>
      </c>
      <c r="B325">
        <v>87</v>
      </c>
      <c r="H325" t="s">
        <v>14</v>
      </c>
      <c r="I325">
        <v>107</v>
      </c>
    </row>
    <row r="326" spans="1:9">
      <c r="A326" t="s">
        <v>20</v>
      </c>
      <c r="B326">
        <v>3116</v>
      </c>
      <c r="H326" t="s">
        <v>14</v>
      </c>
      <c r="I326">
        <v>27</v>
      </c>
    </row>
    <row r="327" spans="1:9">
      <c r="A327" t="s">
        <v>20</v>
      </c>
      <c r="B327">
        <v>909</v>
      </c>
      <c r="H327" t="s">
        <v>14</v>
      </c>
      <c r="I327">
        <v>1221</v>
      </c>
    </row>
    <row r="328" spans="1:9">
      <c r="A328" t="s">
        <v>20</v>
      </c>
      <c r="B328">
        <v>1613</v>
      </c>
      <c r="H328" t="s">
        <v>14</v>
      </c>
      <c r="I328">
        <v>1</v>
      </c>
    </row>
    <row r="329" spans="1:9">
      <c r="A329" t="s">
        <v>20</v>
      </c>
      <c r="B329">
        <v>136</v>
      </c>
      <c r="H329" t="s">
        <v>14</v>
      </c>
      <c r="I329">
        <v>16</v>
      </c>
    </row>
    <row r="330" spans="1:9">
      <c r="A330" t="s">
        <v>20</v>
      </c>
      <c r="B330">
        <v>130</v>
      </c>
      <c r="H330" t="s">
        <v>14</v>
      </c>
      <c r="I330">
        <v>41</v>
      </c>
    </row>
    <row r="331" spans="1:9">
      <c r="A331" t="s">
        <v>20</v>
      </c>
      <c r="B331">
        <v>102</v>
      </c>
      <c r="H331" t="s">
        <v>14</v>
      </c>
      <c r="I331">
        <v>523</v>
      </c>
    </row>
    <row r="332" spans="1:9">
      <c r="A332" t="s">
        <v>20</v>
      </c>
      <c r="B332">
        <v>4006</v>
      </c>
      <c r="H332" t="s">
        <v>14</v>
      </c>
      <c r="I332">
        <v>141</v>
      </c>
    </row>
    <row r="333" spans="1:9">
      <c r="A333" t="s">
        <v>20</v>
      </c>
      <c r="B333">
        <v>1629</v>
      </c>
      <c r="H333" t="s">
        <v>14</v>
      </c>
      <c r="I333">
        <v>52</v>
      </c>
    </row>
    <row r="334" spans="1:9">
      <c r="A334" t="s">
        <v>20</v>
      </c>
      <c r="B334">
        <v>2188</v>
      </c>
      <c r="H334" t="s">
        <v>14</v>
      </c>
      <c r="I334">
        <v>225</v>
      </c>
    </row>
    <row r="335" spans="1:9">
      <c r="A335" t="s">
        <v>20</v>
      </c>
      <c r="B335">
        <v>2409</v>
      </c>
      <c r="H335" t="s">
        <v>14</v>
      </c>
      <c r="I335">
        <v>38</v>
      </c>
    </row>
    <row r="336" spans="1:9">
      <c r="A336" t="s">
        <v>20</v>
      </c>
      <c r="B336">
        <v>194</v>
      </c>
      <c r="H336" t="s">
        <v>14</v>
      </c>
      <c r="I336">
        <v>15</v>
      </c>
    </row>
    <row r="337" spans="1:9">
      <c r="A337" t="s">
        <v>20</v>
      </c>
      <c r="B337">
        <v>1140</v>
      </c>
      <c r="H337" t="s">
        <v>14</v>
      </c>
      <c r="I337">
        <v>37</v>
      </c>
    </row>
    <row r="338" spans="1:9">
      <c r="A338" t="s">
        <v>20</v>
      </c>
      <c r="B338">
        <v>102</v>
      </c>
      <c r="H338" t="s">
        <v>14</v>
      </c>
      <c r="I338">
        <v>112</v>
      </c>
    </row>
    <row r="339" spans="1:9">
      <c r="A339" t="s">
        <v>20</v>
      </c>
      <c r="B339">
        <v>2857</v>
      </c>
      <c r="H339" t="s">
        <v>14</v>
      </c>
      <c r="I339">
        <v>21</v>
      </c>
    </row>
    <row r="340" spans="1:9">
      <c r="A340" t="s">
        <v>20</v>
      </c>
      <c r="B340">
        <v>107</v>
      </c>
      <c r="H340" t="s">
        <v>14</v>
      </c>
      <c r="I340">
        <v>67</v>
      </c>
    </row>
    <row r="341" spans="1:9">
      <c r="A341" t="s">
        <v>20</v>
      </c>
      <c r="B341">
        <v>160</v>
      </c>
      <c r="H341" t="s">
        <v>14</v>
      </c>
      <c r="I341">
        <v>78</v>
      </c>
    </row>
    <row r="342" spans="1:9">
      <c r="A342" t="s">
        <v>20</v>
      </c>
      <c r="B342">
        <v>2230</v>
      </c>
      <c r="H342" t="s">
        <v>14</v>
      </c>
      <c r="I342">
        <v>67</v>
      </c>
    </row>
    <row r="343" spans="1:9">
      <c r="A343" t="s">
        <v>20</v>
      </c>
      <c r="B343">
        <v>316</v>
      </c>
      <c r="H343" t="s">
        <v>14</v>
      </c>
      <c r="I343">
        <v>263</v>
      </c>
    </row>
    <row r="344" spans="1:9">
      <c r="A344" t="s">
        <v>20</v>
      </c>
      <c r="B344">
        <v>117</v>
      </c>
      <c r="H344" t="s">
        <v>14</v>
      </c>
      <c r="I344">
        <v>1691</v>
      </c>
    </row>
    <row r="345" spans="1:9">
      <c r="A345" t="s">
        <v>20</v>
      </c>
      <c r="B345">
        <v>6406</v>
      </c>
      <c r="H345" t="s">
        <v>14</v>
      </c>
      <c r="I345">
        <v>181</v>
      </c>
    </row>
    <row r="346" spans="1:9">
      <c r="A346" t="s">
        <v>20</v>
      </c>
      <c r="B346">
        <v>192</v>
      </c>
      <c r="H346" t="s">
        <v>14</v>
      </c>
      <c r="I346">
        <v>13</v>
      </c>
    </row>
    <row r="347" spans="1:9">
      <c r="A347" t="s">
        <v>20</v>
      </c>
      <c r="B347">
        <v>26</v>
      </c>
      <c r="H347" t="s">
        <v>14</v>
      </c>
      <c r="I347">
        <v>1</v>
      </c>
    </row>
    <row r="348" spans="1:9">
      <c r="A348" t="s">
        <v>20</v>
      </c>
      <c r="B348">
        <v>723</v>
      </c>
      <c r="H348" t="s">
        <v>14</v>
      </c>
      <c r="I348">
        <v>21</v>
      </c>
    </row>
    <row r="349" spans="1:9">
      <c r="A349" t="s">
        <v>20</v>
      </c>
      <c r="B349">
        <v>170</v>
      </c>
      <c r="H349" t="s">
        <v>14</v>
      </c>
      <c r="I349">
        <v>830</v>
      </c>
    </row>
    <row r="350" spans="1:9">
      <c r="A350" t="s">
        <v>20</v>
      </c>
      <c r="B350">
        <v>238</v>
      </c>
      <c r="H350" t="s">
        <v>14</v>
      </c>
      <c r="I350">
        <v>130</v>
      </c>
    </row>
    <row r="351" spans="1:9">
      <c r="A351" t="s">
        <v>20</v>
      </c>
      <c r="B351">
        <v>55</v>
      </c>
      <c r="H351" t="s">
        <v>14</v>
      </c>
      <c r="I351">
        <v>55</v>
      </c>
    </row>
    <row r="352" spans="1:9">
      <c r="A352" t="s">
        <v>20</v>
      </c>
      <c r="B352">
        <v>128</v>
      </c>
      <c r="H352" t="s">
        <v>14</v>
      </c>
      <c r="I352">
        <v>114</v>
      </c>
    </row>
    <row r="353" spans="1:9">
      <c r="A353" t="s">
        <v>20</v>
      </c>
      <c r="B353">
        <v>2144</v>
      </c>
      <c r="H353" t="s">
        <v>14</v>
      </c>
      <c r="I353">
        <v>594</v>
      </c>
    </row>
    <row r="354" spans="1:9">
      <c r="A354" t="s">
        <v>20</v>
      </c>
      <c r="B354">
        <v>2693</v>
      </c>
      <c r="H354" t="s">
        <v>14</v>
      </c>
      <c r="I354">
        <v>24</v>
      </c>
    </row>
    <row r="355" spans="1:9">
      <c r="A355" t="s">
        <v>20</v>
      </c>
      <c r="B355">
        <v>432</v>
      </c>
      <c r="H355" t="s">
        <v>14</v>
      </c>
      <c r="I355">
        <v>252</v>
      </c>
    </row>
    <row r="356" spans="1:9">
      <c r="A356" t="s">
        <v>20</v>
      </c>
      <c r="B356">
        <v>189</v>
      </c>
      <c r="H356" t="s">
        <v>14</v>
      </c>
      <c r="I356">
        <v>67</v>
      </c>
    </row>
    <row r="357" spans="1:9">
      <c r="A357" t="s">
        <v>20</v>
      </c>
      <c r="B357">
        <v>154</v>
      </c>
      <c r="H357" t="s">
        <v>14</v>
      </c>
      <c r="I357">
        <v>742</v>
      </c>
    </row>
    <row r="358" spans="1:9">
      <c r="A358" t="s">
        <v>20</v>
      </c>
      <c r="B358">
        <v>96</v>
      </c>
      <c r="H358" t="s">
        <v>14</v>
      </c>
      <c r="I358">
        <v>75</v>
      </c>
    </row>
    <row r="359" spans="1:9">
      <c r="A359" t="s">
        <v>20</v>
      </c>
      <c r="B359">
        <v>3063</v>
      </c>
      <c r="H359" t="s">
        <v>14</v>
      </c>
      <c r="I359">
        <v>4405</v>
      </c>
    </row>
    <row r="360" spans="1:9">
      <c r="A360" t="s">
        <v>20</v>
      </c>
      <c r="B360">
        <v>2266</v>
      </c>
      <c r="H360" t="s">
        <v>14</v>
      </c>
      <c r="I360">
        <v>92</v>
      </c>
    </row>
    <row r="361" spans="1:9">
      <c r="A361" t="s">
        <v>20</v>
      </c>
      <c r="B361">
        <v>194</v>
      </c>
      <c r="H361" t="s">
        <v>14</v>
      </c>
      <c r="I361">
        <v>64</v>
      </c>
    </row>
    <row r="362" spans="1:9">
      <c r="A362" t="s">
        <v>20</v>
      </c>
      <c r="B362">
        <v>129</v>
      </c>
      <c r="H362" t="s">
        <v>14</v>
      </c>
      <c r="I362">
        <v>64</v>
      </c>
    </row>
    <row r="363" spans="1:9">
      <c r="A363" t="s">
        <v>20</v>
      </c>
      <c r="B363">
        <v>375</v>
      </c>
      <c r="H363" t="s">
        <v>14</v>
      </c>
      <c r="I363">
        <v>842</v>
      </c>
    </row>
    <row r="364" spans="1:9">
      <c r="A364" t="s">
        <v>20</v>
      </c>
      <c r="B364">
        <v>409</v>
      </c>
      <c r="H364" t="s">
        <v>14</v>
      </c>
      <c r="I364">
        <v>112</v>
      </c>
    </row>
    <row r="365" spans="1:9">
      <c r="A365" t="s">
        <v>20</v>
      </c>
      <c r="B365">
        <v>234</v>
      </c>
      <c r="H365" t="s">
        <v>14</v>
      </c>
      <c r="I365">
        <v>374</v>
      </c>
    </row>
    <row r="366" spans="1:9">
      <c r="A366" t="s">
        <v>20</v>
      </c>
      <c r="B366">
        <v>3016</v>
      </c>
    </row>
    <row r="367" spans="1:9">
      <c r="A367" t="s">
        <v>20</v>
      </c>
      <c r="B367">
        <v>264</v>
      </c>
    </row>
    <row r="368" spans="1:9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22" priority="18" operator="containsText" text="canceled">
      <formula>NOT(ISERROR(SEARCH("canceled",A1)))</formula>
    </cfRule>
    <cfRule type="containsText" dxfId="21" priority="19" operator="containsText" text="cancelled">
      <formula>NOT(ISERROR(SEARCH("cancelled",A1)))</formula>
    </cfRule>
    <cfRule type="containsText" dxfId="20" priority="20" operator="containsText" text="live">
      <formula>NOT(ISERROR(SEARCH("live",A1)))</formula>
    </cfRule>
    <cfRule type="containsText" dxfId="19" priority="22" operator="containsText" text="successful">
      <formula>NOT(ISERROR(SEARCH("successful",A1)))</formula>
    </cfRule>
    <cfRule type="containsText" dxfId="18" priority="23" operator="containsText" text="failed">
      <formula>NOT(ISERROR(SEARCH("failed",A1)))</formula>
    </cfRule>
  </conditionalFormatting>
  <conditionalFormatting sqref="A1">
    <cfRule type="containsText" dxfId="17" priority="21" operator="containsText" text="live">
      <formula>NOT(ISERROR(SEARCH("live",A1)))</formula>
    </cfRule>
  </conditionalFormatting>
  <conditionalFormatting sqref="D1:D1047940">
    <cfRule type="containsText" dxfId="16" priority="12" operator="containsText" text="canceled">
      <formula>NOT(ISERROR(SEARCH("canceled",D1)))</formula>
    </cfRule>
    <cfRule type="containsText" dxfId="15" priority="13" operator="containsText" text="cancelled">
      <formula>NOT(ISERROR(SEARCH("cancelled",D1)))</formula>
    </cfRule>
    <cfRule type="containsText" dxfId="14" priority="14" operator="containsText" text="live">
      <formula>NOT(ISERROR(SEARCH("live",D1)))</formula>
    </cfRule>
    <cfRule type="containsText" dxfId="13" priority="16" operator="containsText" text="successful">
      <formula>NOT(ISERROR(SEARCH("successful",D1)))</formula>
    </cfRule>
    <cfRule type="containsText" dxfId="12" priority="17" operator="containsText" text="failed">
      <formula>NOT(ISERROR(SEARCH("failed",D1)))</formula>
    </cfRule>
  </conditionalFormatting>
  <conditionalFormatting sqref="D1">
    <cfRule type="containsText" dxfId="11" priority="15" operator="containsText" text="live">
      <formula>NOT(ISERROR(SEARCH("live",D1)))</formula>
    </cfRule>
  </conditionalFormatting>
  <conditionalFormatting sqref="H1:H1047940">
    <cfRule type="containsText" dxfId="10" priority="6" operator="containsText" text="canceled">
      <formula>NOT(ISERROR(SEARCH("canceled",H1)))</formula>
    </cfRule>
    <cfRule type="containsText" dxfId="9" priority="7" operator="containsText" text="cancelled">
      <formula>NOT(ISERROR(SEARCH("cancelled",H1)))</formula>
    </cfRule>
    <cfRule type="containsText" dxfId="8" priority="8" operator="containsText" text="live">
      <formula>NOT(ISERROR(SEARCH("live",H1)))</formula>
    </cfRule>
    <cfRule type="containsText" dxfId="7" priority="10" operator="containsText" text="successful">
      <formula>NOT(ISERROR(SEARCH("successful",H1)))</formula>
    </cfRule>
    <cfRule type="containsText" dxfId="6" priority="11" operator="containsText" text="failed">
      <formula>NOT(ISERROR(SEARCH("failed",H1)))</formula>
    </cfRule>
  </conditionalFormatting>
  <conditionalFormatting sqref="H1">
    <cfRule type="containsText" dxfId="5" priority="9" operator="containsText" text="live">
      <formula>NOT(ISERROR(SEARCH("live",H1)))</formula>
    </cfRule>
  </conditionalFormatting>
  <conditionalFormatting sqref="K5:K10">
    <cfRule type="containsText" dxfId="4" priority="1" operator="containsText" text="canceled">
      <formula>NOT(ISERROR(SEARCH("canceled",K5)))</formula>
    </cfRule>
    <cfRule type="containsText" dxfId="3" priority="2" operator="containsText" text="cancelled">
      <formula>NOT(ISERROR(SEARCH("cancelled",K5)))</formula>
    </cfRule>
    <cfRule type="containsText" dxfId="2" priority="3" operator="containsText" text="live">
      <formula>NOT(ISERROR(SEARCH("live",K5)))</formula>
    </cfRule>
    <cfRule type="containsText" dxfId="1" priority="4" operator="containsText" text="successful">
      <formula>NOT(ISERROR(SEARCH("successful",K5)))</formula>
    </cfRule>
    <cfRule type="containsText" dxfId="0" priority="5" operator="containsText" text="failed">
      <formula>NOT(ISERROR(SEARCH("failed",K5)))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297-5F0C-844F-952F-1562581579EC}">
  <dimension ref="A1:I13"/>
  <sheetViews>
    <sheetView workbookViewId="0">
      <selection activeCell="G40" sqref="G40"/>
    </sheetView>
  </sheetViews>
  <sheetFormatPr baseColWidth="10" defaultRowHeight="16"/>
  <cols>
    <col min="1" max="1" width="17.5" customWidth="1"/>
    <col min="2" max="2" width="19" customWidth="1"/>
    <col min="3" max="3" width="17.83203125" customWidth="1"/>
    <col min="4" max="4" width="19" customWidth="1"/>
    <col min="5" max="5" width="17.83203125" customWidth="1"/>
    <col min="6" max="6" width="21.83203125" customWidth="1"/>
    <col min="7" max="7" width="18.5" customWidth="1"/>
    <col min="8" max="8" width="23.5" customWidth="1"/>
  </cols>
  <sheetData>
    <row r="1" spans="1:9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2104</v>
      </c>
      <c r="F1" s="1" t="s">
        <v>2090</v>
      </c>
      <c r="G1" s="1" t="s">
        <v>2091</v>
      </c>
      <c r="H1" s="1" t="s">
        <v>2092</v>
      </c>
      <c r="I1" s="1"/>
    </row>
    <row r="2" spans="1:9">
      <c r="A2" t="s">
        <v>2093</v>
      </c>
      <c r="B2">
        <f>COUNTIFS(Crowdfunding!D:D, "&lt;=999", Crowdfunding!G:G, "successful")</f>
        <v>30</v>
      </c>
      <c r="C2">
        <f>COUNTIFS(Crowdfunding!D:D, "&lt;=999", Crowdfunding!G:G, "failed")</f>
        <v>20</v>
      </c>
      <c r="D2">
        <f>COUNTIFS(Crowdfunding!D:D, "&lt;=999", Crowdfunding!G:G, "canceled")</f>
        <v>1</v>
      </c>
      <c r="E2">
        <f>+SUM(B2:D2)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9">
      <c r="A3" t="s">
        <v>2094</v>
      </c>
      <c r="B3">
        <f>COUNTIFS(Crowdfunding!D:D, "&lt;=4999", Crowdfunding!G:G, "successful",Crowdfunding!D:D, "&gt;=1000")</f>
        <v>191</v>
      </c>
      <c r="C3">
        <f>COUNTIFS(Crowdfunding!D:D, "&lt;=4999", Crowdfunding!G:G, "failed",Crowdfunding!D:D, "&gt;=1000")</f>
        <v>38</v>
      </c>
      <c r="D3">
        <f>COUNTIFS(Crowdfunding!D:D, "&lt;=4999", Crowdfunding!G:G, "canceled",Crowdfunding!D:D, "&gt;=1000")</f>
        <v>2</v>
      </c>
      <c r="E3">
        <f>+SUM(B3:D3)</f>
        <v>231</v>
      </c>
      <c r="F3" s="11">
        <f>B3/E3</f>
        <v>0.82683982683982682</v>
      </c>
      <c r="G3" s="11">
        <f>C3/E3</f>
        <v>0.16450216450216451</v>
      </c>
      <c r="H3" s="11">
        <f>D3/E3</f>
        <v>8.658008658008658E-3</v>
      </c>
    </row>
    <row r="4" spans="1:9">
      <c r="A4" t="s">
        <v>2095</v>
      </c>
      <c r="B4">
        <f>COUNTIFS(Crowdfunding!D:D, "&lt;=9999", Crowdfunding!G:G, "successful",Crowdfunding!D:D, "&gt;=5000")</f>
        <v>164</v>
      </c>
      <c r="C4">
        <f>COUNTIFS(Crowdfunding!D:D, "&lt;=9999", Crowdfunding!G:G, "failed",Crowdfunding!D:D, "&gt;=5000")</f>
        <v>126</v>
      </c>
      <c r="D4">
        <f>COUNTIFS(Crowdfunding!D:D, "&lt;=9999", Crowdfunding!G:G, "canceled",Crowdfunding!D:D, "&gt;=5000")</f>
        <v>25</v>
      </c>
      <c r="E4">
        <f t="shared" ref="E4:E13" si="0">+SUM(B4:D4)</f>
        <v>315</v>
      </c>
      <c r="F4" s="11">
        <f t="shared" ref="F4:F13" si="1">B4/E4</f>
        <v>0.52063492063492067</v>
      </c>
      <c r="G4" s="11">
        <f t="shared" ref="G4:G13" si="2">C4/E4</f>
        <v>0.4</v>
      </c>
      <c r="H4" s="11">
        <f t="shared" ref="H4:H13" si="3">D4/E4</f>
        <v>7.9365079365079361E-2</v>
      </c>
    </row>
    <row r="5" spans="1:9">
      <c r="A5" t="s">
        <v>2105</v>
      </c>
      <c r="B5">
        <f>COUNTIFS(Crowdfunding!D:D, "&lt;=14999", Crowdfunding!G:G, "successful",Crowdfunding!D:D, "&gt;=10000")</f>
        <v>4</v>
      </c>
      <c r="C5">
        <f>COUNTIFS(Crowdfunding!D:D, "&lt;=14999", Crowdfunding!G:G, "failed",Crowdfunding!D:D, "&gt;=10000")</f>
        <v>5</v>
      </c>
      <c r="D5">
        <f>COUNTIFS(Crowdfunding!D:D, "&lt;=14999", Crowdfunding!G:G, "canceled",Crowdfunding!D:D, "&gt;=10000")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9">
      <c r="A6" t="s">
        <v>2096</v>
      </c>
      <c r="B6">
        <f>COUNTIFS(Crowdfunding!D:D, "&lt;=19999", Crowdfunding!G:G, "successful",Crowdfunding!D:D, "&gt;=15000")</f>
        <v>10</v>
      </c>
      <c r="C6">
        <f>COUNTIFS(Crowdfunding!D:D, "&lt;=19999", Crowdfunding!G:G, "failed",Crowdfunding!D:D, "&gt;=15000")</f>
        <v>0</v>
      </c>
      <c r="D6">
        <f>COUNTIFS(Crowdfunding!D:D, "&lt;=19999", Crowdfunding!G:G, "canceled",Crowdfunding!D:D, "&gt;=15000")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9">
      <c r="A7" t="s">
        <v>2097</v>
      </c>
      <c r="B7">
        <f>COUNTIFS(Crowdfunding!D:D, "&lt;=24999", Crowdfunding!G:G, "successful",Crowdfunding!D:D, "&gt;=20000")</f>
        <v>7</v>
      </c>
      <c r="C7">
        <f>COUNTIFS(Crowdfunding!D:D, "&lt;=24999", Crowdfunding!G:G, "failed",Crowdfunding!D:D, "&gt;=20000")</f>
        <v>0</v>
      </c>
      <c r="D7">
        <f>COUNTIFS(Crowdfunding!D:D, "&lt;=24999", Crowdfunding!G:G, "canceled",Crowdfunding!D:D, "&gt;=20000")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9">
      <c r="A8" t="s">
        <v>2098</v>
      </c>
      <c r="B8">
        <f>COUNTIFS(Crowdfunding!D:D, "&lt;=29999", Crowdfunding!G:G, "successful",Crowdfunding!D:D, "&gt;=25000")</f>
        <v>11</v>
      </c>
      <c r="C8">
        <f>COUNTIFS(Crowdfunding!D:D, "&lt;=29999", Crowdfunding!G:G, "failed",Crowdfunding!D:D, "&gt;=25000")</f>
        <v>3</v>
      </c>
      <c r="D8">
        <f>COUNTIFS(Crowdfunding!D:D, "&lt;=29999", Crowdfunding!G:G, "canceled",Crowdfunding!D:D, "&gt;=25000")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9">
      <c r="A9" t="s">
        <v>2099</v>
      </c>
      <c r="B9">
        <f>COUNTIFS(Crowdfunding!D:D, "&lt;=434999", Crowdfunding!G:G, "successful",Crowdfunding!D:D, "&gt;=30000")</f>
        <v>148</v>
      </c>
      <c r="C9">
        <f>COUNTIFS(Crowdfunding!D:D, "&lt;=34999", Crowdfunding!G:G, "failed",Crowdfunding!D:D, "&gt;=30000")</f>
        <v>0</v>
      </c>
      <c r="D9">
        <f>COUNTIFS(Crowdfunding!D:D, "&lt;=34999", Crowdfunding!G:G, "canceled",Crowdfunding!D:D, "&gt;=30000")</f>
        <v>0</v>
      </c>
      <c r="E9">
        <f t="shared" si="0"/>
        <v>148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9">
      <c r="A10" t="s">
        <v>2100</v>
      </c>
      <c r="B10">
        <f>COUNTIFS(Crowdfunding!D:D, "&lt;=39999", Crowdfunding!G:G, "successful",Crowdfunding!D:D, "&gt;=35000")</f>
        <v>8</v>
      </c>
      <c r="C10">
        <f>COUNTIFS(Crowdfunding!D:D, "&lt;=39999", Crowdfunding!G:G, "failed",Crowdfunding!D:D, "&gt;=35000")</f>
        <v>3</v>
      </c>
      <c r="D10">
        <f>COUNTIFS(Crowdfunding!D:D, "&lt;=39999", Crowdfunding!G:G, "canceled",Crowdfunding!D:D, "&gt;=35000")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9">
      <c r="A11" t="s">
        <v>2101</v>
      </c>
      <c r="B11">
        <f>COUNTIFS(Crowdfunding!D:D, "&lt;=44999", Crowdfunding!G:G, "successful",Crowdfunding!D:D, "&gt;=40000")</f>
        <v>11</v>
      </c>
      <c r="C11">
        <f>COUNTIFS(Crowdfunding!D:D, "&lt;=44999", Crowdfunding!G:G, "failed",Crowdfunding!D:D, "&gt;=40000")</f>
        <v>3</v>
      </c>
      <c r="D11">
        <f>COUNTIFS(Crowdfunding!D:D, "&lt;=44999", Crowdfunding!G:G, "canceled",Crowdfunding!D:D, "&gt;=40000")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9">
      <c r="A12" t="s">
        <v>2102</v>
      </c>
      <c r="B12">
        <f>COUNTIFS(Crowdfunding!D:D, "&lt;=49999", Crowdfunding!G:G, "successful",Crowdfunding!D:D, "&gt;=45000")</f>
        <v>8</v>
      </c>
      <c r="C12">
        <f>COUNTIFS(Crowdfunding!D:D, "&lt;=49999", Crowdfunding!G:G, "failed",Crowdfunding!D:D, "&gt;=45000")</f>
        <v>3</v>
      </c>
      <c r="D12">
        <f>COUNTIFS(Crowdfunding!D:D, "&lt;=49999", Crowdfunding!G:G, "canceled",Crowdfunding!D:D, "&gt;=45000")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9">
      <c r="A13" t="s">
        <v>2103</v>
      </c>
      <c r="B13">
        <f>COUNTIFS( Crowdfunding!G:G, "successful",Crowdfunding!D:D, "&gt;=50000")</f>
        <v>114</v>
      </c>
      <c r="C13">
        <f>COUNTIFS( Crowdfunding!G:G, "failed",Crowdfunding!D:D, "&gt;=50000")</f>
        <v>163</v>
      </c>
      <c r="D13">
        <f>COUNTIFS(Crowdfunding!G:G, "canceled",Crowdfunding!D:D,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ignoredErrors>
    <ignoredError sqref="B4:D4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A26B-BB7F-5846-8054-9E24D0E9B95B}">
  <dimension ref="A1:F14"/>
  <sheetViews>
    <sheetView workbookViewId="0">
      <selection activeCell="J36" sqref="J36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4" t="s">
        <v>6</v>
      </c>
      <c r="B1" t="s">
        <v>2070</v>
      </c>
    </row>
    <row r="3" spans="1:6">
      <c r="A3" s="4" t="s">
        <v>2066</v>
      </c>
      <c r="B3" s="4" t="s">
        <v>2067</v>
      </c>
    </row>
    <row r="4" spans="1:6">
      <c r="A4" s="4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5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>
      <c r="A6" s="5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>
      <c r="A7" s="5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>
      <c r="A8" s="5" t="s">
        <v>2064</v>
      </c>
      <c r="B8" s="12"/>
      <c r="C8" s="12"/>
      <c r="D8" s="12"/>
      <c r="E8" s="12">
        <v>4</v>
      </c>
      <c r="F8" s="12">
        <v>4</v>
      </c>
    </row>
    <row r="9" spans="1:6">
      <c r="A9" s="5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>
      <c r="A10" s="5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>
      <c r="A11" s="5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>
      <c r="A12" s="5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>
      <c r="A13" s="5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>
      <c r="A14" s="5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7CDD-2000-3148-A899-1FF9E8C2A822}">
  <dimension ref="A1:F30"/>
  <sheetViews>
    <sheetView workbookViewId="0">
      <selection activeCell="J41" sqref="J41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9.5" bestFit="1" customWidth="1"/>
    <col min="9" max="9" width="15.6640625" bestFit="1" customWidth="1"/>
    <col min="10" max="10" width="13.6640625" bestFit="1" customWidth="1"/>
    <col min="11" max="11" width="20.5" bestFit="1" customWidth="1"/>
  </cols>
  <sheetData>
    <row r="1" spans="1:6">
      <c r="A1" s="4" t="s">
        <v>6</v>
      </c>
      <c r="B1" t="s">
        <v>2070</v>
      </c>
    </row>
    <row r="2" spans="1:6">
      <c r="A2" s="4" t="s">
        <v>2031</v>
      </c>
      <c r="B2" t="s">
        <v>2070</v>
      </c>
    </row>
    <row r="4" spans="1:6">
      <c r="A4" s="4" t="s">
        <v>2066</v>
      </c>
      <c r="B4" s="4" t="s">
        <v>2067</v>
      </c>
    </row>
    <row r="5" spans="1:6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5" t="s">
        <v>2065</v>
      </c>
      <c r="E7">
        <v>4</v>
      </c>
      <c r="F7">
        <v>4</v>
      </c>
    </row>
    <row r="8" spans="1:6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5" t="s">
        <v>2043</v>
      </c>
      <c r="C10">
        <v>8</v>
      </c>
      <c r="E10">
        <v>10</v>
      </c>
      <c r="F10">
        <v>18</v>
      </c>
    </row>
    <row r="11" spans="1:6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5" t="s">
        <v>2057</v>
      </c>
      <c r="C15">
        <v>3</v>
      </c>
      <c r="E15">
        <v>4</v>
      </c>
      <c r="F15">
        <v>7</v>
      </c>
    </row>
    <row r="16" spans="1:6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5" t="s">
        <v>2056</v>
      </c>
      <c r="C20">
        <v>4</v>
      </c>
      <c r="E20">
        <v>4</v>
      </c>
      <c r="F20">
        <v>8</v>
      </c>
    </row>
    <row r="21" spans="1:6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5" t="s">
        <v>2063</v>
      </c>
      <c r="C22">
        <v>9</v>
      </c>
      <c r="E22">
        <v>5</v>
      </c>
      <c r="F22">
        <v>14</v>
      </c>
    </row>
    <row r="23" spans="1:6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5" t="s">
        <v>2059</v>
      </c>
      <c r="C25">
        <v>7</v>
      </c>
      <c r="E25">
        <v>14</v>
      </c>
      <c r="F25">
        <v>21</v>
      </c>
    </row>
    <row r="26" spans="1:6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5" t="s">
        <v>2062</v>
      </c>
      <c r="E29">
        <v>3</v>
      </c>
      <c r="F29">
        <v>3</v>
      </c>
    </row>
    <row r="30" spans="1:6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EDE8-CE82-3F4C-9754-0B92C6144FF9}">
  <dimension ref="A1:F18"/>
  <sheetViews>
    <sheetView workbookViewId="0">
      <selection activeCell="A6" sqref="A6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4" t="s">
        <v>2031</v>
      </c>
      <c r="B1" t="s">
        <v>2070</v>
      </c>
    </row>
    <row r="2" spans="1:6">
      <c r="A2" s="4" t="s">
        <v>2085</v>
      </c>
      <c r="B2" t="s">
        <v>2070</v>
      </c>
    </row>
    <row r="4" spans="1:6">
      <c r="A4" s="4" t="s">
        <v>2066</v>
      </c>
      <c r="B4" s="4" t="s">
        <v>2067</v>
      </c>
    </row>
    <row r="5" spans="1:6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10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>
      <c r="A9" s="10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10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10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10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10" t="s">
        <v>2081</v>
      </c>
      <c r="B13">
        <v>8</v>
      </c>
      <c r="C13">
        <v>34</v>
      </c>
      <c r="D13">
        <v>1</v>
      </c>
      <c r="E13">
        <v>41</v>
      </c>
      <c r="F13">
        <v>84</v>
      </c>
    </row>
    <row r="14" spans="1:6">
      <c r="A14" s="10" t="s">
        <v>2082</v>
      </c>
      <c r="B14">
        <v>5</v>
      </c>
      <c r="C14">
        <v>23</v>
      </c>
      <c r="E14">
        <v>45</v>
      </c>
      <c r="F14">
        <v>73</v>
      </c>
    </row>
    <row r="15" spans="1:6">
      <c r="A15" s="10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10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10" t="s">
        <v>2073</v>
      </c>
      <c r="B17">
        <v>7</v>
      </c>
      <c r="C17">
        <v>33</v>
      </c>
      <c r="D17">
        <v>3</v>
      </c>
      <c r="E17">
        <v>42</v>
      </c>
      <c r="F17">
        <v>85</v>
      </c>
    </row>
    <row r="18" spans="1:6">
      <c r="A18" s="10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Backers</vt:lpstr>
      <vt:lpstr>Goal</vt:lpstr>
      <vt:lpstr>Parent Category</vt:lpstr>
      <vt:lpstr>Sub-Category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2023-10-09T02:39:33Z</dcterms:modified>
</cp:coreProperties>
</file>