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\Desktop\"/>
    </mc:Choice>
  </mc:AlternateContent>
  <xr:revisionPtr revIDLastSave="0" documentId="13_ncr:1_{ADBAFD8E-B222-4297-A8A5-C110D8196485}" xr6:coauthVersionLast="47" xr6:coauthVersionMax="47" xr10:uidLastSave="{00000000-0000-0000-0000-000000000000}"/>
  <bookViews>
    <workbookView xWindow="612" yWindow="216" windowWidth="22032" windowHeight="11292" xr2:uid="{77E8A6FC-67BA-4806-8C3A-33A32CE755B9}"/>
  </bookViews>
  <sheets>
    <sheet name="NBA Projections" sheetId="4" r:id="rId1"/>
    <sheet name="PPG and TOperGame" sheetId="5" r:id="rId2"/>
    <sheet name="ModelPlays" sheetId="10" r:id="rId3"/>
  </sheets>
  <definedNames>
    <definedName name="ExternalData_1" localSheetId="1" hidden="1">'PPG and TOperGame'!$A$2:$H$32</definedName>
    <definedName name="ExternalData_10" localSheetId="1" hidden="1">'PPG and TOperGame'!$AT$37:$BA$67</definedName>
    <definedName name="ExternalData_11" localSheetId="1" hidden="1">'PPG and TOperGame'!$AK$37:$AR$67</definedName>
    <definedName name="ExternalData_12" localSheetId="1" hidden="1">'PPG and TOperGame'!$AB$37:$AI$67</definedName>
    <definedName name="ExternalData_13" localSheetId="1" hidden="1">'PPG and TOperGame'!$S$37:$Z$67</definedName>
    <definedName name="ExternalData_16" localSheetId="1" hidden="1">'PPG and TOperGame'!$AT$2:$BA$32</definedName>
    <definedName name="ExternalData_17" localSheetId="1" hidden="1">'PPG and TOperGame'!$BC$2:$BJ$32</definedName>
    <definedName name="ExternalData_18" localSheetId="1" hidden="1">'PPG and TOperGame'!$A$70:$H$100</definedName>
    <definedName name="ExternalData_19" localSheetId="1" hidden="1">'PPG and TOperGame'!$J$70:$Q$100</definedName>
    <definedName name="ExternalData_2" localSheetId="1" hidden="1">'PPG and TOperGame'!$J$2:$Q$32</definedName>
    <definedName name="ExternalData_21" localSheetId="1" hidden="1">'PPG and TOperGame'!$AB$2:$AI$32</definedName>
    <definedName name="ExternalData_22" localSheetId="1" hidden="1">'PPG and TOperGame'!$S$2:$Z$32</definedName>
    <definedName name="ExternalData_23" localSheetId="1" hidden="1">'PPG and TOperGame'!$A$136:$H$166</definedName>
    <definedName name="ExternalData_24" localSheetId="1" hidden="1">'PPG and TOperGame'!$J$136:$Q$166</definedName>
    <definedName name="ExternalData_5" localSheetId="1" hidden="1">'PPG and TOperGame'!$AK$2:$AR$32</definedName>
    <definedName name="ExternalData_6" localSheetId="1" hidden="1">'PPG and TOperGame'!$A$37:$H$67</definedName>
    <definedName name="ExternalData_7" localSheetId="1" hidden="1">'PPG and TOperGame'!$J$37:$Q$67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X78" i="5"/>
  <c r="X73" i="5"/>
  <c r="I3" i="4"/>
  <c r="J3" i="4"/>
  <c r="E28" i="4"/>
  <c r="E26" i="4"/>
  <c r="E37" i="4"/>
  <c r="E35" i="4"/>
  <c r="E32" i="4"/>
  <c r="C46" i="4"/>
  <c r="B46" i="4"/>
  <c r="G4" i="10"/>
  <c r="F4" i="10"/>
  <c r="G2" i="10"/>
  <c r="F2" i="10"/>
  <c r="C23" i="4"/>
  <c r="B23" i="4"/>
  <c r="C41" i="4"/>
  <c r="B41" i="4"/>
  <c r="C40" i="4"/>
  <c r="B40" i="4"/>
  <c r="C45" i="4"/>
  <c r="B45" i="4"/>
  <c r="C44" i="4"/>
  <c r="B44" i="4"/>
  <c r="C10" i="4"/>
  <c r="B10" i="4"/>
  <c r="E15" i="4"/>
  <c r="B9" i="4"/>
  <c r="C32" i="4"/>
  <c r="B32" i="4"/>
  <c r="C31" i="4"/>
  <c r="B31" i="4"/>
  <c r="E45" i="4"/>
  <c r="C24" i="4"/>
  <c r="B24" i="4"/>
  <c r="C22" i="4"/>
  <c r="B22" i="4"/>
  <c r="C21" i="4"/>
  <c r="B21" i="4"/>
  <c r="C51" i="4"/>
  <c r="B51" i="4"/>
  <c r="C50" i="4"/>
  <c r="B50" i="4"/>
  <c r="E19" i="4"/>
  <c r="E3" i="4"/>
  <c r="C13" i="4"/>
  <c r="B13" i="4"/>
  <c r="C9" i="4"/>
  <c r="AA8" i="4"/>
  <c r="AA9" i="4"/>
  <c r="Z9" i="4"/>
  <c r="Z8" i="4"/>
  <c r="AA6" i="4"/>
  <c r="Z5" i="4"/>
  <c r="Z6" i="4"/>
  <c r="AA5" i="4"/>
  <c r="D13" i="4" l="1"/>
  <c r="C16" i="4"/>
  <c r="B25" i="4"/>
  <c r="C11" i="4"/>
  <c r="F11" i="4"/>
  <c r="F10" i="4"/>
  <c r="B42" i="4"/>
  <c r="B16" i="4"/>
  <c r="H34" i="4"/>
  <c r="H25" i="4"/>
  <c r="H26" i="4"/>
  <c r="C42" i="4"/>
  <c r="H35" i="4"/>
  <c r="B33" i="4"/>
  <c r="C33" i="4"/>
  <c r="B11" i="4"/>
  <c r="H32" i="4"/>
  <c r="H31" i="4"/>
  <c r="C25" i="4"/>
  <c r="G21" i="4"/>
  <c r="G22" i="4"/>
  <c r="B28" i="4"/>
  <c r="B29" i="4" s="1"/>
  <c r="C28" i="4"/>
  <c r="C29" i="4" s="1"/>
  <c r="Z3" i="4"/>
  <c r="Z4" i="4"/>
  <c r="C47" i="4"/>
  <c r="B47" i="4"/>
  <c r="B49" i="4"/>
  <c r="C49" i="4"/>
  <c r="C14" i="4" l="1"/>
  <c r="G11" i="4"/>
  <c r="B14" i="4"/>
  <c r="G10" i="4"/>
  <c r="C17" i="4"/>
  <c r="C15" i="4" s="1"/>
  <c r="B17" i="4"/>
  <c r="B15" i="4" s="1"/>
  <c r="C18" i="4" l="1"/>
  <c r="B18" i="4"/>
  <c r="B35" i="4" s="1"/>
  <c r="B37" i="4" l="1"/>
  <c r="B38" i="4" s="1"/>
  <c r="C35" i="4"/>
  <c r="C37" i="4" s="1"/>
  <c r="C38" i="4" s="1"/>
  <c r="C19" i="4" l="1"/>
  <c r="B19" i="4"/>
  <c r="G38" i="4" l="1"/>
  <c r="C27" i="4"/>
  <c r="C26" i="4"/>
  <c r="B27" i="4"/>
  <c r="B26" i="4"/>
  <c r="C4" i="4" l="1"/>
  <c r="B4" i="4"/>
  <c r="B6" i="4" l="1"/>
  <c r="K3" i="4" s="1"/>
  <c r="B7" i="4"/>
  <c r="M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4244ED-8DEF-4061-AD4B-F0AB19E4B288}" keepAlive="1" name="Query - 2pt%" description="Connection to the '2pt%' query in the workbook." type="5" refreshedVersion="8" background="1" saveData="1">
    <dbPr connection="Provider=Microsoft.Mashup.OleDb.1;Data Source=$Workbook$;Location=2pt%;Extended Properties=&quot;&quot;" command="SELECT * FROM [2pt%]"/>
  </connection>
  <connection id="2" xr16:uid="{C7C47689-C853-4DEF-A457-A944199056E4}" keepAlive="1" name="Query - 3pt%" description="Connection to the '3pt%' query in the workbook." type="5" refreshedVersion="8" background="1" saveData="1">
    <dbPr connection="Provider=Microsoft.Mashup.OleDb.1;Data Source=$Workbook$;Location=3pt%;Extended Properties=&quot;&quot;" command="SELECT * FROM [3pt%]"/>
  </connection>
  <connection id="3" xr16:uid="{F122DA61-1B77-482A-BAB0-974AA49DA61C}" keepAlive="1" name="Query - 3ptRate" description="Connection to the '3ptRate' query in the workbook." type="5" refreshedVersion="8" background="1" saveData="1">
    <dbPr connection="Provider=Microsoft.Mashup.OleDb.1;Data Source=$Workbook$;Location=3ptRate;Extended Properties=&quot;&quot;" command="SELECT * FROM [3ptRate]"/>
  </connection>
  <connection id="4" xr16:uid="{2C170A37-1F51-4270-9C1F-9A666026598E}" keepAlive="1" name="Query - DREB%" description="Connection to the 'DREB%' query in the workbook." type="5" refreshedVersion="8" background="1" saveData="1">
    <dbPr connection="Provider=Microsoft.Mashup.OleDb.1;Data Source=$Workbook$;Location=DREB%;Extended Properties=&quot;&quot;" command="SELECT * FROM [DREB%]"/>
  </connection>
  <connection id="5" xr16:uid="{321CA0B4-FD8E-4155-BCE4-D7D2F89619E8}" keepAlive="1" name="Query - FreeThrowMadePer100" description="Connection to the 'FreeThrowMadePer100' query in the workbook." type="5" refreshedVersion="8" background="1" saveData="1">
    <dbPr connection="Provider=Microsoft.Mashup.OleDb.1;Data Source=$Workbook$;Location=FreeThrowMadePer100;Extended Properties=&quot;&quot;" command="SELECT * FROM [FreeThrowMadePer100]"/>
  </connection>
  <connection id="6" xr16:uid="{25DC0934-C82B-4ADB-A29D-B3FC47C7E23A}" keepAlive="1" name="Query - opp2pt%" description="Connection to the 'opp2pt%' query in the workbook." type="5" refreshedVersion="8" background="1" saveData="1">
    <dbPr connection="Provider=Microsoft.Mashup.OleDb.1;Data Source=$Workbook$;Location=opp2pt%;Extended Properties=&quot;&quot;" command="SELECT * FROM [opp2pt%]"/>
  </connection>
  <connection id="7" xr16:uid="{0220CF79-E4D8-4CCD-83A0-008E63A1A0D1}" keepAlive="1" name="Query - Opp3pt%" description="Connection to the 'Opp3pt%' query in the workbook." type="5" refreshedVersion="8" background="1" saveData="1">
    <dbPr connection="Provider=Microsoft.Mashup.OleDb.1;Data Source=$Workbook$;Location=Opp3pt%;Extended Properties=&quot;&quot;" command="SELECT * FROM [Opp3pt%]"/>
  </connection>
  <connection id="8" xr16:uid="{900A41EA-E7B9-4186-A3F3-1F7B628C9F1B}" keepAlive="1" name="Query - Opp3ptRate" description="Connection to the 'Opp3ptRate' query in the workbook." type="5" refreshedVersion="8" background="1" saveData="1">
    <dbPr connection="Provider=Microsoft.Mashup.OleDb.1;Data Source=$Workbook$;Location=Opp3ptRate;Extended Properties=&quot;&quot;" command="SELECT * FROM [Opp3ptRate]"/>
  </connection>
  <connection id="9" xr16:uid="{6E29290C-0EC0-42F3-ACAA-A7AA9BC211E2}" keepAlive="1" name="Query - OppFTMPer100" description="Connection to the 'OppFTMPer100' query in the workbook." type="5" refreshedVersion="8" background="1" saveData="1">
    <dbPr connection="Provider=Microsoft.Mashup.OleDb.1;Data Source=$Workbook$;Location=OppFTMPer100;Extended Properties=&quot;&quot;" command="SELECT * FROM [OppFTMPer100]"/>
  </connection>
  <connection id="10" xr16:uid="{517AB632-2038-486D-B338-0E291C833C29}" keepAlive="1" name="Query - OppPointsinPaintPerGame" description="Connection to the 'OppPointsinPaintPerGame' query in the workbook." type="5" refreshedVersion="8" background="1" saveData="1">
    <dbPr connection="Provider=Microsoft.Mashup.OleDb.1;Data Source=$Workbook$;Location=OppPointsinPaintPerGame;Extended Properties=&quot;&quot;" command="SELECT * FROM [OppPointsinPaintPerGame]"/>
  </connection>
  <connection id="11" xr16:uid="{478A12CC-4E01-4CD0-BBB6-9951DBC6815A}" keepAlive="1" name="Query - OppPointsPerGame" description="Connection to the 'OppPointsPerGame' query in the workbook." type="5" refreshedVersion="8" background="1" saveData="1">
    <dbPr connection="Provider=Microsoft.Mashup.OleDb.1;Data Source=$Workbook$;Location=OppPointsPerGame;Extended Properties=&quot;&quot;" command="SELECT * FROM [OppPointsPerGame]"/>
  </connection>
  <connection id="12" xr16:uid="{9679CFDE-D893-4D9F-88AC-2DE753F23FCA}" keepAlive="1" name="Query - OppTurnoverRate" description="Connection to the 'OppTurnoverRate' query in the workbook." type="5" refreshedVersion="8" background="1" saveData="1">
    <dbPr connection="Provider=Microsoft.Mashup.OleDb.1;Data Source=$Workbook$;Location=OppTurnoverRate;Extended Properties=&quot;&quot;" command="SELECT * FROM [OppTurnoverRate]"/>
  </connection>
  <connection id="13" xr16:uid="{E5A0E65F-20D8-4837-A568-365D660B5376}" keepAlive="1" name="Query - OREB%" description="Connection to the 'OREB%' query in the workbook." type="5" refreshedVersion="8" background="1" saveData="1">
    <dbPr connection="Provider=Microsoft.Mashup.OleDb.1;Data Source=$Workbook$;Location=OREB%;Extended Properties=&quot;&quot;" command="SELECT * FROM [OREB%]"/>
  </connection>
  <connection id="14" xr16:uid="{97877CC1-85A6-4954-9644-FC9D0F9B4816}" keepAlive="1" name="Query - PointsInPaintPerGame" description="Connection to the 'PointsInPaintPerGame' query in the workbook." type="5" refreshedVersion="8" background="1" saveData="1">
    <dbPr connection="Provider=Microsoft.Mashup.OleDb.1;Data Source=$Workbook$;Location=PointsInPaintPerGame;Extended Properties=&quot;&quot;" command="SELECT * FROM [PointsInPaintPerGame]"/>
  </connection>
  <connection id="15" xr16:uid="{229391DD-2133-4324-A787-D234E80A91C9}" keepAlive="1" name="Query - PointsPerGame" description="Connection to the 'PointsPerGame' query in the workbook." type="5" refreshedVersion="8" background="1" saveData="1">
    <dbPr connection="Provider=Microsoft.Mashup.OleDb.1;Data Source=$Workbook$;Location=PointsPerGame;Extended Properties=&quot;&quot;" command="SELECT * FROM [PointsPerGame]"/>
  </connection>
  <connection id="16" xr16:uid="{4082D22A-DF3C-4098-9C93-AC548E240BBE}" keepAlive="1" name="Query - PossessionsPerGame" description="Connection to the 'PossessionsPerGame' query in the workbook." type="5" refreshedVersion="8" background="1" saveData="1">
    <dbPr connection="Provider=Microsoft.Mashup.OleDb.1;Data Source=$Workbook$;Location=PossessionsPerGame;Extended Properties=&quot;&quot;" command="SELECT * FROM [PossessionsPerGame]"/>
  </connection>
  <connection id="17" xr16:uid="{3DA984D4-E0DD-4D84-858C-C8C69EADCDA9}" keepAlive="1" name="Query - TurnoverRate" description="Connection to the 'TurnoverRate' query in the workbook." type="5" refreshedVersion="8" background="1" saveData="1">
    <dbPr connection="Provider=Microsoft.Mashup.OleDb.1;Data Source=$Workbook$;Location=TurnoverRate;Extended Properties=&quot;&quot;" command="SELECT * FROM [TurnoverRate]"/>
  </connection>
</connections>
</file>

<file path=xl/sharedStrings.xml><?xml version="1.0" encoding="utf-8"?>
<sst xmlns="http://schemas.openxmlformats.org/spreadsheetml/2006/main" count="1545" uniqueCount="599">
  <si>
    <t>Team</t>
  </si>
  <si>
    <t>TEAM</t>
  </si>
  <si>
    <t>LA Clippers</t>
  </si>
  <si>
    <t>Stats</t>
  </si>
  <si>
    <t>Home</t>
  </si>
  <si>
    <t>Away</t>
  </si>
  <si>
    <t>PPG</t>
  </si>
  <si>
    <t>PPG Away/Home</t>
  </si>
  <si>
    <t>Rank</t>
  </si>
  <si>
    <t>2023</t>
  </si>
  <si>
    <t>Last 3</t>
  </si>
  <si>
    <t>Last 1</t>
  </si>
  <si>
    <t>2022</t>
  </si>
  <si>
    <t>Sacramento</t>
  </si>
  <si>
    <t>Dallas</t>
  </si>
  <si>
    <t>Indiana</t>
  </si>
  <si>
    <t>Brooklyn</t>
  </si>
  <si>
    <t>Atlanta</t>
  </si>
  <si>
    <t>Philadelphia</t>
  </si>
  <si>
    <t>Boston</t>
  </si>
  <si>
    <t>Milwaukee</t>
  </si>
  <si>
    <t>Denver</t>
  </si>
  <si>
    <t>Golden State</t>
  </si>
  <si>
    <t>Washington</t>
  </si>
  <si>
    <t>Okla City</t>
  </si>
  <si>
    <t>Charlotte</t>
  </si>
  <si>
    <t>Detroit</t>
  </si>
  <si>
    <t>Cleveland</t>
  </si>
  <si>
    <t>LA Lakers</t>
  </si>
  <si>
    <t>Utah</t>
  </si>
  <si>
    <t>Phoenix</t>
  </si>
  <si>
    <t>San Antonio</t>
  </si>
  <si>
    <t>Orlando</t>
  </si>
  <si>
    <t>Memphis</t>
  </si>
  <si>
    <t>New York</t>
  </si>
  <si>
    <t>Chicago</t>
  </si>
  <si>
    <t>Miami</t>
  </si>
  <si>
    <t>Minnesota</t>
  </si>
  <si>
    <t>New Orleans</t>
  </si>
  <si>
    <t>Portland</t>
  </si>
  <si>
    <t>Houston</t>
  </si>
  <si>
    <t>Toronto</t>
  </si>
  <si>
    <t>OPP PPG</t>
  </si>
  <si>
    <t>OPP PPG Away/Home</t>
  </si>
  <si>
    <t>Proj Spread</t>
  </si>
  <si>
    <t>Proj Total</t>
  </si>
  <si>
    <t>Possession Per Game</t>
  </si>
  <si>
    <t>Possessions Per Game</t>
  </si>
  <si>
    <t>ppg</t>
  </si>
  <si>
    <t>League Average 2023</t>
  </si>
  <si>
    <t>Points In Paint Per Game</t>
  </si>
  <si>
    <t>Opp Points in Paint per game</t>
  </si>
  <si>
    <t>Points in paint per game</t>
  </si>
  <si>
    <t>Opp points in paint per game</t>
  </si>
  <si>
    <t>opp points from 3</t>
  </si>
  <si>
    <t>Projected points from 3</t>
  </si>
  <si>
    <t>Projected point in paint</t>
  </si>
  <si>
    <t>3 pt rate</t>
  </si>
  <si>
    <t>opp 3 pt rate</t>
  </si>
  <si>
    <t>3 pt shooting percentage</t>
  </si>
  <si>
    <t>3 point rate</t>
  </si>
  <si>
    <t>3 pt %</t>
  </si>
  <si>
    <t>opp 3 pt %</t>
  </si>
  <si>
    <t>MISMATCH</t>
  </si>
  <si>
    <t>Projected points from 2</t>
  </si>
  <si>
    <t>2pt shooting %</t>
  </si>
  <si>
    <t>opp 2pt shootin%</t>
  </si>
  <si>
    <t>2pt %</t>
  </si>
  <si>
    <t>opp 2pt %</t>
  </si>
  <si>
    <t>ftm per 100 possessions</t>
  </si>
  <si>
    <t>opp ftm per 100 possessions</t>
  </si>
  <si>
    <t>projected FTM</t>
  </si>
  <si>
    <t>Turnover Rate</t>
  </si>
  <si>
    <t>Opp Turnover Rate</t>
  </si>
  <si>
    <t>DUMMY Home Proj Score</t>
  </si>
  <si>
    <t>DUMMY Away Proj Score</t>
  </si>
  <si>
    <t>Projections</t>
  </si>
  <si>
    <t>league ave turnover rate</t>
  </si>
  <si>
    <t>league ave possessions per game</t>
  </si>
  <si>
    <t>league ave points in paint pergame</t>
  </si>
  <si>
    <t>Model Spread</t>
  </si>
  <si>
    <t>Actual Spread</t>
  </si>
  <si>
    <t>Model Total</t>
  </si>
  <si>
    <t>Actual Total</t>
  </si>
  <si>
    <t>Slate Copy</t>
  </si>
  <si>
    <t>projected FTA</t>
  </si>
  <si>
    <t>Hardcoded Free Throws Made per 100</t>
  </si>
  <si>
    <t>Hardcoded Opp Free Throws made per 100</t>
  </si>
  <si>
    <t>ftm per 100</t>
  </si>
  <si>
    <t>opp ftm per 100</t>
  </si>
  <si>
    <t>poss</t>
  </si>
  <si>
    <t>poss w/o TO</t>
  </si>
  <si>
    <t>ft%</t>
  </si>
  <si>
    <t>FT%</t>
  </si>
  <si>
    <t>fta per 100</t>
  </si>
  <si>
    <t>projected possessions shooting FT</t>
  </si>
  <si>
    <t>projected possessions w/ turnovers</t>
  </si>
  <si>
    <t>projected possessions with a FGA</t>
  </si>
  <si>
    <t>projected 3pt%</t>
  </si>
  <si>
    <t>projected 2pt%</t>
  </si>
  <si>
    <t>Proj Score</t>
  </si>
  <si>
    <t>Defensive Rebounding %</t>
  </si>
  <si>
    <t>Offensive Rebounding %</t>
  </si>
  <si>
    <t>offensive rebounding %</t>
  </si>
  <si>
    <t>defensive rebounding%</t>
  </si>
  <si>
    <t>projected OREB%</t>
  </si>
  <si>
    <t>projected OREB</t>
  </si>
  <si>
    <t>Projected 3pt rate</t>
  </si>
  <si>
    <t>Projected 2p rate</t>
  </si>
  <si>
    <t>(might need some work for OREB_</t>
  </si>
  <si>
    <t>projected FGMissed</t>
  </si>
  <si>
    <t>projected points off OREB</t>
  </si>
  <si>
    <t>35.7%</t>
  </si>
  <si>
    <t>Hardcoded 3pt %</t>
  </si>
  <si>
    <t>projected FGA</t>
  </si>
  <si>
    <t>Side Plays</t>
  </si>
  <si>
    <t>Result</t>
  </si>
  <si>
    <t>Total Plays</t>
  </si>
  <si>
    <t>Side W</t>
  </si>
  <si>
    <t>Side L</t>
  </si>
  <si>
    <t>Total W</t>
  </si>
  <si>
    <t>Total L</t>
  </si>
  <si>
    <t>Wizards +9.5</t>
  </si>
  <si>
    <t>Mavs +7</t>
  </si>
  <si>
    <t>Blazers +3.5</t>
  </si>
  <si>
    <t>Cavs Pacers over 225</t>
  </si>
  <si>
    <t>Bulls nets over 220</t>
  </si>
  <si>
    <t>bucks knicks under 227</t>
  </si>
  <si>
    <t>celtics 76ers under 228</t>
  </si>
  <si>
    <t>W</t>
  </si>
  <si>
    <t>L</t>
  </si>
  <si>
    <t>36.8%</t>
  </si>
  <si>
    <t>philly +3</t>
  </si>
  <si>
    <t>indi -6</t>
  </si>
  <si>
    <t>brook +5</t>
  </si>
  <si>
    <t>san antonio +10</t>
  </si>
  <si>
    <t>detroit +12</t>
  </si>
  <si>
    <t>new orleans +8</t>
  </si>
  <si>
    <t>Lakers -2.5</t>
  </si>
  <si>
    <t>utah indi under 244</t>
  </si>
  <si>
    <t>cle okc under 227</t>
  </si>
  <si>
    <t>no min under 219</t>
  </si>
  <si>
    <t>toronto dallas under 224</t>
  </si>
  <si>
    <t>GS den under 227</t>
  </si>
  <si>
    <t>Lakers houston over 218</t>
  </si>
  <si>
    <t>port sac over 220</t>
  </si>
  <si>
    <t>orlando +3</t>
  </si>
  <si>
    <t>indi +3</t>
  </si>
  <si>
    <t>magic hawks under 233</t>
  </si>
  <si>
    <t>bucks pacers over 242</t>
  </si>
  <si>
    <t>lakers +4</t>
  </si>
  <si>
    <t>pistons +8.5</t>
  </si>
  <si>
    <t>nets + 10.5</t>
  </si>
  <si>
    <t>grizz -4</t>
  </si>
  <si>
    <t>clippers +2.5</t>
  </si>
  <si>
    <t>kings +2.5</t>
  </si>
  <si>
    <t>76ers pist over 222</t>
  </si>
  <si>
    <t>nets celts over 226</t>
  </si>
  <si>
    <t>twolves cpurs over 225</t>
  </si>
  <si>
    <t>jazz grizz under 229</t>
  </si>
  <si>
    <t>pels rock under 219</t>
  </si>
  <si>
    <t>clipps mavs under 233</t>
  </si>
  <si>
    <t>thunder sac over 225</t>
  </si>
  <si>
    <t>lakers suns over 222</t>
  </si>
  <si>
    <t>l</t>
  </si>
  <si>
    <t>heat +4</t>
  </si>
  <si>
    <t>magic +3</t>
  </si>
  <si>
    <t>toronto +8</t>
  </si>
  <si>
    <t>cavs +4</t>
  </si>
  <si>
    <t>w</t>
  </si>
  <si>
    <t>12.9%</t>
  </si>
  <si>
    <t>charlotte +3.5</t>
  </si>
  <si>
    <t>detroit + 4.5</t>
  </si>
  <si>
    <t>portland +6.5</t>
  </si>
  <si>
    <t>grizz +4.5</t>
  </si>
  <si>
    <t>miami char over 224</t>
  </si>
  <si>
    <t>orlando brook over 217</t>
  </si>
  <si>
    <t>portland under 229</t>
  </si>
  <si>
    <t>dalllas new orleans under 240</t>
  </si>
  <si>
    <t xml:space="preserve">spurs okc under </t>
  </si>
  <si>
    <t>projected points of TO</t>
  </si>
  <si>
    <t>wiz +5.5</t>
  </si>
  <si>
    <t>philly +4</t>
  </si>
  <si>
    <t>toronto +4.5</t>
  </si>
  <si>
    <t>minnesota +6</t>
  </si>
  <si>
    <t>sac +1</t>
  </si>
  <si>
    <t>portland +9.5</t>
  </si>
  <si>
    <t>atl under 230</t>
  </si>
  <si>
    <t>celts 76 over 224</t>
  </si>
  <si>
    <t>chicago over 215</t>
  </si>
  <si>
    <t>port cle over 221</t>
  </si>
  <si>
    <t>sac over 232</t>
  </si>
  <si>
    <t>36.2%</t>
  </si>
  <si>
    <t>rate</t>
  </si>
  <si>
    <t>poss w to</t>
  </si>
  <si>
    <t>proj to rate</t>
  </si>
  <si>
    <t>league ave 2pt%</t>
  </si>
  <si>
    <t>away 2pt formula</t>
  </si>
  <si>
    <t>home 2pt forumla</t>
  </si>
  <si>
    <t>away oreb formula</t>
  </si>
  <si>
    <t>league ave oreb%</t>
  </si>
  <si>
    <t>league ave dreb%</t>
  </si>
  <si>
    <t>home oreb formula</t>
  </si>
  <si>
    <t>away FTM new formula</t>
  </si>
  <si>
    <t>league ave ftm per 100</t>
  </si>
  <si>
    <t>league ave oppftm</t>
  </si>
  <si>
    <t>home ftm new formula</t>
  </si>
  <si>
    <t>12.6%</t>
  </si>
  <si>
    <t>37.2%</t>
  </si>
  <si>
    <t>39.3%</t>
  </si>
  <si>
    <t>104.7</t>
  </si>
  <si>
    <t>away to oldfo</t>
  </si>
  <si>
    <t>37.6%</t>
  </si>
  <si>
    <t>13.2%</t>
  </si>
  <si>
    <t>12.1%</t>
  </si>
  <si>
    <t>36.9%</t>
  </si>
  <si>
    <t>12.5%</t>
  </si>
  <si>
    <t>38.3%</t>
  </si>
  <si>
    <t>36.1%</t>
  </si>
  <si>
    <t>36.4%</t>
  </si>
  <si>
    <t>39.1%</t>
  </si>
  <si>
    <t>47.7</t>
  </si>
  <si>
    <t>110.5</t>
  </si>
  <si>
    <t>13.3%</t>
  </si>
  <si>
    <t>14.1%</t>
  </si>
  <si>
    <t>12.4%</t>
  </si>
  <si>
    <t>34.3%</t>
  </si>
  <si>
    <t>39.7%</t>
  </si>
  <si>
    <t>46.2</t>
  </si>
  <si>
    <t>101.8</t>
  </si>
  <si>
    <t>36.6%</t>
  </si>
  <si>
    <t>35.6%</t>
  </si>
  <si>
    <t>51.9</t>
  </si>
  <si>
    <t>54.0%</t>
  </si>
  <si>
    <t>11.1%</t>
  </si>
  <si>
    <t>56.3%</t>
  </si>
  <si>
    <t>56.7%</t>
  </si>
  <si>
    <t>41.4%</t>
  </si>
  <si>
    <t>35.8%</t>
  </si>
  <si>
    <t>40.1%</t>
  </si>
  <si>
    <t>34.4%</t>
  </si>
  <si>
    <t>46.7</t>
  </si>
  <si>
    <t>122.0</t>
  </si>
  <si>
    <t>117.2</t>
  </si>
  <si>
    <t>51.4</t>
  </si>
  <si>
    <t>27.7%</t>
  </si>
  <si>
    <t>13.5%</t>
  </si>
  <si>
    <t>12.3%</t>
  </si>
  <si>
    <t>53.8%</t>
  </si>
  <si>
    <t>54.4%</t>
  </si>
  <si>
    <t>53.4%</t>
  </si>
  <si>
    <t>55.3%</t>
  </si>
  <si>
    <t>37.3%</t>
  </si>
  <si>
    <t>34.9%</t>
  </si>
  <si>
    <t>39.9%</t>
  </si>
  <si>
    <t>41.3%</t>
  </si>
  <si>
    <t>38.6%</t>
  </si>
  <si>
    <t>35.5%</t>
  </si>
  <si>
    <t>36.7%</t>
  </si>
  <si>
    <t>40.4%</t>
  </si>
  <si>
    <t>49.5</t>
  </si>
  <si>
    <t>51.8</t>
  </si>
  <si>
    <t>48.9</t>
  </si>
  <si>
    <t>103.1</t>
  </si>
  <si>
    <t>102.0</t>
  </si>
  <si>
    <t>114.2</t>
  </si>
  <si>
    <t>113.4</t>
  </si>
  <si>
    <t>119.0</t>
  </si>
  <si>
    <t>14.8%</t>
  </si>
  <si>
    <t>13.7%</t>
  </si>
  <si>
    <t>12.8%</t>
  </si>
  <si>
    <t>11.4%</t>
  </si>
  <si>
    <t>77.7%</t>
  </si>
  <si>
    <t>75.8%</t>
  </si>
  <si>
    <t>74.8%</t>
  </si>
  <si>
    <t>12.2%</t>
  </si>
  <si>
    <t>11.2%</t>
  </si>
  <si>
    <t>52.4%</t>
  </si>
  <si>
    <t>52.5%</t>
  </si>
  <si>
    <t>55.0%</t>
  </si>
  <si>
    <t>39.5%</t>
  </si>
  <si>
    <t>35.9%</t>
  </si>
  <si>
    <t>37.5%</t>
  </si>
  <si>
    <t>56.2%</t>
  </si>
  <si>
    <t>56.4%</t>
  </si>
  <si>
    <t>36.5%</t>
  </si>
  <si>
    <t>34.6%</t>
  </si>
  <si>
    <t>38.9%</t>
  </si>
  <si>
    <t>41.8%</t>
  </si>
  <si>
    <t>46.0</t>
  </si>
  <si>
    <t>47.0</t>
  </si>
  <si>
    <t>49.2</t>
  </si>
  <si>
    <t>50.5</t>
  </si>
  <si>
    <t>57.4</t>
  </si>
  <si>
    <t>52.8</t>
  </si>
  <si>
    <t>50.4</t>
  </si>
  <si>
    <t>50.6</t>
  </si>
  <si>
    <t>104.8</t>
  </si>
  <si>
    <t>105.3</t>
  </si>
  <si>
    <t>103.0</t>
  </si>
  <si>
    <t>118.7</t>
  </si>
  <si>
    <t>118.3</t>
  </si>
  <si>
    <t>121.3</t>
  </si>
  <si>
    <t>110.6</t>
  </si>
  <si>
    <t>home to ole ro</t>
  </si>
  <si>
    <t>73.5%</t>
  </si>
  <si>
    <t>36.0%</t>
  </si>
  <si>
    <t>51.5</t>
  </si>
  <si>
    <t>106.7</t>
  </si>
  <si>
    <t>103.7</t>
  </si>
  <si>
    <t>119.8</t>
  </si>
  <si>
    <t>philadelphia</t>
  </si>
  <si>
    <t>78.5%</t>
  </si>
  <si>
    <t>76.2%</t>
  </si>
  <si>
    <t>76.8%</t>
  </si>
  <si>
    <t>74.5%</t>
  </si>
  <si>
    <t>74.6%</t>
  </si>
  <si>
    <t>73.1%</t>
  </si>
  <si>
    <t>72.2%</t>
  </si>
  <si>
    <t>71.3%</t>
  </si>
  <si>
    <t>28.6%</t>
  </si>
  <si>
    <t>22.8%</t>
  </si>
  <si>
    <t>24.0%</t>
  </si>
  <si>
    <t>25.5%</t>
  </si>
  <si>
    <t>24.7%</t>
  </si>
  <si>
    <t>21.7%</t>
  </si>
  <si>
    <t>21.4%</t>
  </si>
  <si>
    <t>19.3%</t>
  </si>
  <si>
    <t>20.8%</t>
  </si>
  <si>
    <t>14.0%</t>
  </si>
  <si>
    <t>15.2%</t>
  </si>
  <si>
    <t>14.3%</t>
  </si>
  <si>
    <t>13.4%</t>
  </si>
  <si>
    <t>11.3%</t>
  </si>
  <si>
    <t>13.349</t>
  </si>
  <si>
    <t>15.760</t>
  </si>
  <si>
    <t>16.862</t>
  </si>
  <si>
    <t>17.587</t>
  </si>
  <si>
    <t>18.301</t>
  </si>
  <si>
    <t>18.703</t>
  </si>
  <si>
    <t>18.304</t>
  </si>
  <si>
    <t>19.170</t>
  </si>
  <si>
    <t>16.885</t>
  </si>
  <si>
    <t>17.758</t>
  </si>
  <si>
    <t>16.388</t>
  </si>
  <si>
    <t>14.725</t>
  </si>
  <si>
    <t>52.6%</t>
  </si>
  <si>
    <t>52.7%</t>
  </si>
  <si>
    <t>54.1%</t>
  </si>
  <si>
    <t>54.9%</t>
  </si>
  <si>
    <t>54.3%</t>
  </si>
  <si>
    <t>57.7%</t>
  </si>
  <si>
    <t>58.5%</t>
  </si>
  <si>
    <t>58.2%</t>
  </si>
  <si>
    <t>55.9%</t>
  </si>
  <si>
    <t>54.6%</t>
  </si>
  <si>
    <t>53.7%</t>
  </si>
  <si>
    <t>39.0%</t>
  </si>
  <si>
    <t>35.2%</t>
  </si>
  <si>
    <t>37.4%</t>
  </si>
  <si>
    <t>34.8%</t>
  </si>
  <si>
    <t>32.2%</t>
  </si>
  <si>
    <t>34.5%</t>
  </si>
  <si>
    <t>38.5%</t>
  </si>
  <si>
    <t>43.5%</t>
  </si>
  <si>
    <t>47.3%</t>
  </si>
  <si>
    <t>40.2%</t>
  </si>
  <si>
    <t>35.1%</t>
  </si>
  <si>
    <t>35.0%</t>
  </si>
  <si>
    <t>41.7%</t>
  </si>
  <si>
    <t>42.0%</t>
  </si>
  <si>
    <t>45.3%</t>
  </si>
  <si>
    <t>43.6</t>
  </si>
  <si>
    <t>45.8</t>
  </si>
  <si>
    <t>48.2</t>
  </si>
  <si>
    <t>46.9</t>
  </si>
  <si>
    <t>56.6</t>
  </si>
  <si>
    <t>54.2</t>
  </si>
  <si>
    <t>51.7</t>
  </si>
  <si>
    <t>53.3</t>
  </si>
  <si>
    <t>49.1</t>
  </si>
  <si>
    <t>105.0</t>
  </si>
  <si>
    <t>103.4</t>
  </si>
  <si>
    <t>102.3</t>
  </si>
  <si>
    <t>103.3</t>
  </si>
  <si>
    <t>101.0</t>
  </si>
  <si>
    <t>100.8</t>
  </si>
  <si>
    <t>101.5</t>
  </si>
  <si>
    <t>99.4</t>
  </si>
  <si>
    <t>99.5</t>
  </si>
  <si>
    <t>112.8</t>
  </si>
  <si>
    <t>113.7</t>
  </si>
  <si>
    <t>113.5</t>
  </si>
  <si>
    <t>114.8</t>
  </si>
  <si>
    <t>121.1</t>
  </si>
  <si>
    <t>120.6</t>
  </si>
  <si>
    <t>122.4</t>
  </si>
  <si>
    <t>117.6</t>
  </si>
  <si>
    <t>115.6</t>
  </si>
  <si>
    <t>116.4</t>
  </si>
  <si>
    <t>115.8</t>
  </si>
  <si>
    <t>117.0</t>
  </si>
  <si>
    <t>113.0</t>
  </si>
  <si>
    <t>112.7</t>
  </si>
  <si>
    <t>113.2</t>
  </si>
  <si>
    <t>110.0</t>
  </si>
  <si>
    <t>golden state</t>
  </si>
  <si>
    <t>15.0%</t>
  </si>
  <si>
    <t>14.5%</t>
  </si>
  <si>
    <t>12.7%</t>
  </si>
  <si>
    <t>13.1%</t>
  </si>
  <si>
    <t>13.9%</t>
  </si>
  <si>
    <t>13.0%</t>
  </si>
  <si>
    <t>11.7%</t>
  </si>
  <si>
    <t>77.9%</t>
  </si>
  <si>
    <t>76.9%</t>
  </si>
  <si>
    <t>76.0%</t>
  </si>
  <si>
    <t>75.1%</t>
  </si>
  <si>
    <t>76.4%</t>
  </si>
  <si>
    <t>77.3%</t>
  </si>
  <si>
    <t>75.7%</t>
  </si>
  <si>
    <t>74.9%</t>
  </si>
  <si>
    <t>73.8%</t>
  </si>
  <si>
    <t>73.7%</t>
  </si>
  <si>
    <t>28.5%</t>
  </si>
  <si>
    <t>26.8%</t>
  </si>
  <si>
    <t>25.1%</t>
  </si>
  <si>
    <t>23.4%</t>
  </si>
  <si>
    <t>24.3%</t>
  </si>
  <si>
    <t>26.1%</t>
  </si>
  <si>
    <t>23.6%</t>
  </si>
  <si>
    <t>26.5%</t>
  </si>
  <si>
    <t>25.8%</t>
  </si>
  <si>
    <t>27.5%</t>
  </si>
  <si>
    <t>23.8%</t>
  </si>
  <si>
    <t>22.9%</t>
  </si>
  <si>
    <t>24.5%</t>
  </si>
  <si>
    <t>21.9%</t>
  </si>
  <si>
    <t>21.8%</t>
  </si>
  <si>
    <t>21.0%</t>
  </si>
  <si>
    <t>14.9%</t>
  </si>
  <si>
    <t>15.4%</t>
  </si>
  <si>
    <t>15.6%</t>
  </si>
  <si>
    <t>16.1%</t>
  </si>
  <si>
    <t>15.694</t>
  </si>
  <si>
    <t>16.140</t>
  </si>
  <si>
    <t>15.758</t>
  </si>
  <si>
    <t>14.587</t>
  </si>
  <si>
    <t>16.476</t>
  </si>
  <si>
    <t>16.943</t>
  </si>
  <si>
    <t>16.372</t>
  </si>
  <si>
    <t>16.653</t>
  </si>
  <si>
    <t>17.826</t>
  </si>
  <si>
    <t>18.399</t>
  </si>
  <si>
    <t>17.969</t>
  </si>
  <si>
    <t>17.465</t>
  </si>
  <si>
    <t>17.904</t>
  </si>
  <si>
    <t>18.865</t>
  </si>
  <si>
    <t>18.203</t>
  </si>
  <si>
    <t>18.767</t>
  </si>
  <si>
    <t>18.002</t>
  </si>
  <si>
    <t>18.408</t>
  </si>
  <si>
    <t>19.575</t>
  </si>
  <si>
    <t>21.243</t>
  </si>
  <si>
    <t>19.738</t>
  </si>
  <si>
    <t>20.299</t>
  </si>
  <si>
    <t>20.697</t>
  </si>
  <si>
    <t>21.419</t>
  </si>
  <si>
    <t>21.618</t>
  </si>
  <si>
    <t>18.603</t>
  </si>
  <si>
    <t>19.080</t>
  </si>
  <si>
    <t>18.438</t>
  </si>
  <si>
    <t>19.335</t>
  </si>
  <si>
    <t>18.499</t>
  </si>
  <si>
    <t>16.385</t>
  </si>
  <si>
    <t>18.371</t>
  </si>
  <si>
    <t>18.739</t>
  </si>
  <si>
    <t>17.781</t>
  </si>
  <si>
    <t>18.409</t>
  </si>
  <si>
    <t>15.588</t>
  </si>
  <si>
    <t>16.698</t>
  </si>
  <si>
    <t>16.462</t>
  </si>
  <si>
    <t>16.616</t>
  </si>
  <si>
    <t>16.063</t>
  </si>
  <si>
    <t>16.765</t>
  </si>
  <si>
    <t>15.578</t>
  </si>
  <si>
    <t>15.815</t>
  </si>
  <si>
    <t>14.278</t>
  </si>
  <si>
    <t>17.670</t>
  </si>
  <si>
    <t>16.398</t>
  </si>
  <si>
    <t>14.883</t>
  </si>
  <si>
    <t>13.399</t>
  </si>
  <si>
    <t>51.9%</t>
  </si>
  <si>
    <t>52.1%</t>
  </si>
  <si>
    <t>52.9%</t>
  </si>
  <si>
    <t>53.9%</t>
  </si>
  <si>
    <t>53.2%</t>
  </si>
  <si>
    <t>56.5%</t>
  </si>
  <si>
    <t>55.4%</t>
  </si>
  <si>
    <t>57.0%</t>
  </si>
  <si>
    <t>55.8%</t>
  </si>
  <si>
    <t>58.8%</t>
  </si>
  <si>
    <t>57.8%</t>
  </si>
  <si>
    <t>57.3%</t>
  </si>
  <si>
    <t>55.7%</t>
  </si>
  <si>
    <t>54.8%</t>
  </si>
  <si>
    <t>53.6%</t>
  </si>
  <si>
    <t>53.0%</t>
  </si>
  <si>
    <t>52.0%</t>
  </si>
  <si>
    <t>51.4%</t>
  </si>
  <si>
    <t>50.9%</t>
  </si>
  <si>
    <t>52.2%</t>
  </si>
  <si>
    <t>48.8%</t>
  </si>
  <si>
    <t>38.2%</t>
  </si>
  <si>
    <t>35.4%</t>
  </si>
  <si>
    <t>33.8%</t>
  </si>
  <si>
    <t>35.3%</t>
  </si>
  <si>
    <t>33.9%</t>
  </si>
  <si>
    <t>38.0%</t>
  </si>
  <si>
    <t>37.9%</t>
  </si>
  <si>
    <t>38.4%</t>
  </si>
  <si>
    <t>43.7%</t>
  </si>
  <si>
    <t>45.7%</t>
  </si>
  <si>
    <t>44.0%</t>
  </si>
  <si>
    <t>41.1%</t>
  </si>
  <si>
    <t>40.0%</t>
  </si>
  <si>
    <t>38.1%</t>
  </si>
  <si>
    <t>31.6%</t>
  </si>
  <si>
    <t>37.1%</t>
  </si>
  <si>
    <t>39.4%</t>
  </si>
  <si>
    <t>39.6%</t>
  </si>
  <si>
    <t>39.2%</t>
  </si>
  <si>
    <t>40.7%</t>
  </si>
  <si>
    <t>43.0%</t>
  </si>
  <si>
    <t>46.3%</t>
  </si>
  <si>
    <t>43.7</t>
  </si>
  <si>
    <t>47.1</t>
  </si>
  <si>
    <t>46.8</t>
  </si>
  <si>
    <t>49.0</t>
  </si>
  <si>
    <t>50.0</t>
  </si>
  <si>
    <t>55.5</t>
  </si>
  <si>
    <t>53.9</t>
  </si>
  <si>
    <t>57.1</t>
  </si>
  <si>
    <t>56.9</t>
  </si>
  <si>
    <t>54.9</t>
  </si>
  <si>
    <t>61.5</t>
  </si>
  <si>
    <t>54.5</t>
  </si>
  <si>
    <t>54.1</t>
  </si>
  <si>
    <t>53.2</t>
  </si>
  <si>
    <t>52.1</t>
  </si>
  <si>
    <t>51.3</t>
  </si>
  <si>
    <t>50.2</t>
  </si>
  <si>
    <t>49.9</t>
  </si>
  <si>
    <t>49.3</t>
  </si>
  <si>
    <t>48.3</t>
  </si>
  <si>
    <t>43.4</t>
  </si>
  <si>
    <t>46.3</t>
  </si>
  <si>
    <t>105.9</t>
  </si>
  <si>
    <t>105.4</t>
  </si>
  <si>
    <t>104.5</t>
  </si>
  <si>
    <t>104.4</t>
  </si>
  <si>
    <t>103.5</t>
  </si>
  <si>
    <t>104.6</t>
  </si>
  <si>
    <t>102.5</t>
  </si>
  <si>
    <t>101.9</t>
  </si>
  <si>
    <t>101.4</t>
  </si>
  <si>
    <t>99.9</t>
  </si>
  <si>
    <t>108.7</t>
  </si>
  <si>
    <t>111.3</t>
  </si>
  <si>
    <t>108.2</t>
  </si>
  <si>
    <t>116.3</t>
  </si>
  <si>
    <t>114.1</t>
  </si>
  <si>
    <t>114.5</t>
  </si>
  <si>
    <t>114.3</t>
  </si>
  <si>
    <t>118.0</t>
  </si>
  <si>
    <t>120.4</t>
  </si>
  <si>
    <t>121.8</t>
  </si>
  <si>
    <t>119.9</t>
  </si>
  <si>
    <t>118.6</t>
  </si>
  <si>
    <t>122.6</t>
  </si>
  <si>
    <t>125.0</t>
  </si>
  <si>
    <t>124.0</t>
  </si>
  <si>
    <t>121.4</t>
  </si>
  <si>
    <t>116.2</t>
  </si>
  <si>
    <t>117.8</t>
  </si>
  <si>
    <t>116.8</t>
  </si>
  <si>
    <t>110.2</t>
  </si>
  <si>
    <t>107.4</t>
  </si>
  <si>
    <t>108.9</t>
  </si>
  <si>
    <t>109.1</t>
  </si>
  <si>
    <t>la lakers</t>
  </si>
  <si>
    <t>charlotte</t>
  </si>
  <si>
    <t>sacramento</t>
  </si>
  <si>
    <t>cleveland</t>
  </si>
  <si>
    <t>brooklyn</t>
  </si>
  <si>
    <t>la clippers</t>
  </si>
  <si>
    <t>atlanta</t>
  </si>
  <si>
    <t>toronto</t>
  </si>
  <si>
    <t>new orleans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</si>
</sst>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3" fillId="0" borderId="0" xfId="0" applyFont="1"/>
    <xf numFmtId="0" fontId="0" fillId="6" borderId="0" xfId="0" applyFill="1"/>
    <xf numFmtId="2" fontId="0" fillId="2" borderId="0" xfId="0" applyNumberFormat="1" applyFill="1"/>
    <xf numFmtId="164" fontId="0" fillId="5" borderId="0" xfId="0" applyNumberFormat="1" applyFill="1"/>
    <xf numFmtId="164" fontId="0" fillId="0" borderId="0" xfId="0" applyNumberFormat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0" fontId="0" fillId="10" borderId="0" xfId="0" applyFill="1"/>
    <xf numFmtId="0" fontId="0" fillId="11" borderId="0" xfId="0" applyFill="1"/>
    <xf numFmtId="2" fontId="0" fillId="11" borderId="0" xfId="0" applyNumberFormat="1" applyFill="1"/>
    <xf numFmtId="2" fontId="1" fillId="12" borderId="0" xfId="0" applyNumberFormat="1" applyFont="1" applyFill="1"/>
    <xf numFmtId="165" fontId="0" fillId="0" borderId="0" xfId="0" applyNumberFormat="1"/>
    <xf numFmtId="16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3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CA70B5E0-70FE-4254-9D3E-DBB47D5C8232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" xr16:uid="{46C7BE9F-E1FC-4AE4-8067-A7DCF5D02F99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6" xr16:uid="{360CCB0E-31D9-48FD-BB42-1967B745855E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5" xr16:uid="{A63A12A0-7CA0-4242-A6A5-5E634EC7C404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9" xr16:uid="{389E6CC0-5771-45B2-98E7-AAFEB9D5844C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2" xr16:uid="{61CEF9B7-29D2-4D02-8F1F-7305E6AC625F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17" xr16:uid="{C192C864-6175-451C-9656-16CBEE1B7C16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13" xr16:uid="{F9E7441C-448E-43E9-8A91-A6F6EB5E06B5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4" xr16:uid="{98D2A397-C6D1-4004-8578-FE1B43C35688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E228D2D5-7413-4926-B870-FCE2F7F93769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523C3FB7-EF59-4769-B73A-05277D25305F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0E1E8783-DF08-4D12-BFC5-ABE95EA4F839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04F636B7-8B0B-49EC-81DF-C410C8829F98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8" xr16:uid="{BFE6E1F8-7ECE-4B41-8BA5-8485D5E52120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82F69969-D4E2-4967-8060-65C7E80AC1A8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06FED0F2-1591-4779-B584-8D25912E63AA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" xr16:uid="{49799E86-B246-4A7F-97FE-155ABEA6E267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3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23300-8F68-43CA-A24B-288E91E03C2E}" name="PointsPerGame" displayName="PointsPerGame" ref="A2:H32" tableType="queryTable" totalsRowShown="0">
  <autoFilter ref="A2:H32" xr:uid="{39623300-8F68-43CA-A24B-288E91E03C2E}"/>
  <tableColumns count="8">
    <tableColumn id="1" xr3:uid="{551593BC-F49D-4FDC-B1C0-894577720BC2}" uniqueName="1" name="Rank" queryTableFieldId="1"/>
    <tableColumn id="2" xr3:uid="{FDEF504A-8D1C-42AD-898E-1F7BD2CC65D2}" uniqueName="2" name="Team" queryTableFieldId="2" dataDxfId="34"/>
    <tableColumn id="3" xr3:uid="{4178E4DD-DD38-4852-A3F6-07395E6A14B8}" uniqueName="3" name="2023" queryTableFieldId="3"/>
    <tableColumn id="4" xr3:uid="{4EE20466-BDAF-48A8-BE95-664784FFF355}" uniqueName="4" name="Last 3" queryTableFieldId="4"/>
    <tableColumn id="5" xr3:uid="{761C908A-05B3-4684-9659-8BEF4D83BA15}" uniqueName="5" name="Last 1" queryTableFieldId="5"/>
    <tableColumn id="6" xr3:uid="{76757857-3D94-4397-B10C-75C140EEC438}" uniqueName="6" name="Home" queryTableFieldId="6"/>
    <tableColumn id="7" xr3:uid="{C791450F-FE82-4868-B315-5AA2A9F72696}" uniqueName="7" name="Away" queryTableFieldId="7" dataDxfId="33"/>
    <tableColumn id="8" xr3:uid="{DDCD7306-37B9-4A8F-92D8-11A5DAD8A4C1}" uniqueName="8" name="2022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06DAAC-4C07-4396-81DF-B0855CAAF4D3}" name="_2pt" displayName="_2pt" ref="AT2:BA32" tableType="queryTable" totalsRowShown="0">
  <autoFilter ref="AT2:BA32" xr:uid="{5406DAAC-4C07-4396-81DF-B0855CAAF4D3}"/>
  <tableColumns count="8">
    <tableColumn id="1" xr3:uid="{388C95B6-9298-402E-9FE7-AB7DBE8D67EE}" uniqueName="1" name="Rank" queryTableFieldId="1"/>
    <tableColumn id="2" xr3:uid="{E89166E8-0409-4AA0-BC62-7784270348BF}" uniqueName="2" name="Team" queryTableFieldId="2" dataDxfId="16"/>
    <tableColumn id="3" xr3:uid="{059CDEBB-B753-43EB-8391-0BBAFBDC290B}" uniqueName="3" name="2023" queryTableFieldId="3"/>
    <tableColumn id="4" xr3:uid="{7095D173-1985-472C-9A95-814EC7444162}" uniqueName="4" name="Last 3" queryTableFieldId="4"/>
    <tableColumn id="5" xr3:uid="{AD9939CD-3791-4CB3-99E8-E90EB92E4895}" uniqueName="5" name="Last 1" queryTableFieldId="5"/>
    <tableColumn id="6" xr3:uid="{F5FE1AB7-A67D-4B76-854C-0DB9E84C0FEE}" uniqueName="6" name="Home" queryTableFieldId="6"/>
    <tableColumn id="7" xr3:uid="{EBE984F4-29A9-498D-AEDA-D3A8B74851E3}" uniqueName="7" name="Away" queryTableFieldId="7" dataDxfId="15"/>
    <tableColumn id="8" xr3:uid="{C3F81159-B257-4A01-AF13-ABA578BFA280}" uniqueName="8" name="2022" queryTableField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74077E4-8933-44FF-B75A-731B159E3780}" name="opp2pt" displayName="opp2pt" ref="BC2:BJ32" tableType="queryTable" totalsRowShown="0">
  <autoFilter ref="BC2:BJ32" xr:uid="{E74077E4-8933-44FF-B75A-731B159E3780}"/>
  <tableColumns count="8">
    <tableColumn id="1" xr3:uid="{643F2781-26AA-42E3-BC44-B7B01C622B68}" uniqueName="1" name="Rank" queryTableFieldId="1"/>
    <tableColumn id="2" xr3:uid="{C0F4AD05-9C8F-4E6D-A42F-2C78D7947A12}" uniqueName="2" name="Team" queryTableFieldId="2" dataDxfId="14"/>
    <tableColumn id="3" xr3:uid="{0875290D-EE9D-44A2-98EC-029571A343DC}" uniqueName="3" name="2023" queryTableFieldId="3"/>
    <tableColumn id="4" xr3:uid="{E3527AD9-FA37-4354-AB7F-DF0333861870}" uniqueName="4" name="Last 3" queryTableFieldId="4"/>
    <tableColumn id="5" xr3:uid="{FDCBDA11-A246-427D-9C71-515CAF0D16CA}" uniqueName="5" name="Last 1" queryTableFieldId="5"/>
    <tableColumn id="6" xr3:uid="{A806D4F4-ED31-4C2F-8C6E-53EEF5861E59}" uniqueName="6" name="Home" queryTableFieldId="6"/>
    <tableColumn id="7" xr3:uid="{BF9BE150-A287-41C6-BDDD-0F3B9A6C5CE6}" uniqueName="7" name="Away" queryTableFieldId="7" dataDxfId="13"/>
    <tableColumn id="8" xr3:uid="{F4367AEB-0D1F-48A3-BC4D-AFF95E218194}" uniqueName="8" name="2022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8BC3C8-4056-4D5B-97B0-DA359C3F58AA}" name="FreeThrowMadePer100" displayName="FreeThrowMadePer100" ref="A70:H100" tableType="queryTable" totalsRowShown="0">
  <autoFilter ref="A70:H100" xr:uid="{678BC3C8-4056-4D5B-97B0-DA359C3F58AA}"/>
  <sortState xmlns:xlrd2="http://schemas.microsoft.com/office/spreadsheetml/2017/richdata2" ref="A71:H100">
    <sortCondition ref="F70:F100"/>
  </sortState>
  <tableColumns count="8">
    <tableColumn id="1" xr3:uid="{27EA03A6-2068-4357-B7E3-FA5AD202C75E}" uniqueName="1" name="Rank" queryTableFieldId="1"/>
    <tableColumn id="2" xr3:uid="{3EBE84B1-C6FF-448C-994F-55DF8106D669}" uniqueName="2" name="Team" queryTableFieldId="2" dataDxfId="12"/>
    <tableColumn id="3" xr3:uid="{8F07E87C-68E8-45F2-AA57-63062164964F}" uniqueName="3" name="2023" queryTableFieldId="3"/>
    <tableColumn id="4" xr3:uid="{0D68CE7B-12C4-4BBB-B212-67D69C34DC79}" uniqueName="4" name="Last 3" queryTableFieldId="4"/>
    <tableColumn id="5" xr3:uid="{C88C6AA2-C6CA-4138-8EEB-755C865E67FD}" uniqueName="5" name="Last 1" queryTableFieldId="5"/>
    <tableColumn id="6" xr3:uid="{F29134A0-B8ED-43B1-BF76-3730740CE762}" uniqueName="6" name="Home" queryTableFieldId="6"/>
    <tableColumn id="7" xr3:uid="{CF9FFCD2-D93D-45D6-B374-5767C2609F56}" uniqueName="7" name="Away" queryTableFieldId="7" dataDxfId="0"/>
    <tableColumn id="8" xr3:uid="{282690A1-DC06-4B39-A13D-6543D4846247}" uniqueName="8" name="2022" queryTableField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8D54918-4CAC-4E0D-91D2-272B6FD90970}" name="OppFTMPer100" displayName="OppFTMPer100" ref="J70:Q100" tableType="queryTable" totalsRowShown="0">
  <autoFilter ref="J70:Q100" xr:uid="{68D54918-4CAC-4E0D-91D2-272B6FD90970}"/>
  <tableColumns count="8">
    <tableColumn id="1" xr3:uid="{FF358477-7243-4C9E-B76A-F1D09FEDBEA2}" uniqueName="1" name="Rank" queryTableFieldId="1"/>
    <tableColumn id="2" xr3:uid="{79E62417-94A8-4DDB-BAF5-727EEF26E6C1}" uniqueName="2" name="Team" queryTableFieldId="2" dataDxfId="11"/>
    <tableColumn id="3" xr3:uid="{B1F111F6-0AB3-45BA-B688-95672A703051}" uniqueName="3" name="2023" queryTableFieldId="3"/>
    <tableColumn id="4" xr3:uid="{29624AC7-D346-4DA8-8E74-FE93FFEFC615}" uniqueName="4" name="Last 3" queryTableFieldId="4"/>
    <tableColumn id="5" xr3:uid="{D4642127-CCC0-4F2C-B274-F6C35256C04D}" uniqueName="5" name="Last 1" queryTableFieldId="5"/>
    <tableColumn id="6" xr3:uid="{FA0FF885-FEFD-464B-B589-2B9C511A1B18}" uniqueName="6" name="Home" queryTableFieldId="6"/>
    <tableColumn id="7" xr3:uid="{ABCD72C3-C90C-485A-8F5E-3FBA4D9F1161}" uniqueName="7" name="Away" queryTableFieldId="7" dataDxfId="10"/>
    <tableColumn id="8" xr3:uid="{111AB882-8A60-4B90-9677-F656C980B24D}" uniqueName="8" name="2022" queryTableField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CF51CAC-325D-4037-BB50-CF18FC31BD75}" name="OppTurnoverRate" displayName="OppTurnoverRate" ref="AB2:AI32" tableType="queryTable" totalsRowShown="0">
  <autoFilter ref="AB2:AI32" xr:uid="{3CF51CAC-325D-4037-BB50-CF18FC31BD75}"/>
  <tableColumns count="8">
    <tableColumn id="1" xr3:uid="{C80322B0-7D15-4D47-968F-D980A2CC1516}" uniqueName="1" name="Rank" queryTableFieldId="1"/>
    <tableColumn id="2" xr3:uid="{71864A58-C0B7-4309-87C5-60BB4284A4D0}" uniqueName="2" name="Team" queryTableFieldId="2" dataDxfId="9"/>
    <tableColumn id="3" xr3:uid="{15F6111B-6739-445D-A693-FFCA5F84F107}" uniqueName="3" name="2023" queryTableFieldId="3"/>
    <tableColumn id="4" xr3:uid="{206DDE9E-E56F-404F-99FF-9B978415371B}" uniqueName="4" name="Last 3" queryTableFieldId="4"/>
    <tableColumn id="5" xr3:uid="{3A69F8A6-F939-4B97-9B04-9428DDBF4745}" uniqueName="5" name="Last 1" queryTableFieldId="5"/>
    <tableColumn id="6" xr3:uid="{0D6F417F-04E2-4C79-A90B-08EA28F54A78}" uniqueName="6" name="Home" queryTableFieldId="6"/>
    <tableColumn id="7" xr3:uid="{74D8718B-5A3C-447F-9310-2C1042000C16}" uniqueName="7" name="Away" queryTableFieldId="7" dataDxfId="8"/>
    <tableColumn id="8" xr3:uid="{09ED29E2-A3AF-49E3-8AF4-E6485CF06D98}" uniqueName="8" name="2022" queryTableFieldId="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275839C-8D38-44F3-9291-9025078A4B49}" name="TurnoverRate" displayName="TurnoverRate" ref="S2:Z32" tableType="queryTable" totalsRowShown="0">
  <autoFilter ref="S2:Z32" xr:uid="{4275839C-8D38-44F3-9291-9025078A4B49}"/>
  <tableColumns count="8">
    <tableColumn id="1" xr3:uid="{2FC67D42-87D5-4C59-9B91-7E122C718319}" uniqueName="1" name="Rank" queryTableFieldId="1" dataDxfId="7"/>
    <tableColumn id="2" xr3:uid="{F8251FD7-CDCF-4912-8A25-C4DCF03B7B9E}" uniqueName="2" name="Team" queryTableFieldId="2" dataDxfId="6"/>
    <tableColumn id="3" xr3:uid="{E7DE36A8-1DF9-455E-A771-72009374D854}" uniqueName="3" name="2023" queryTableFieldId="3"/>
    <tableColumn id="4" xr3:uid="{0898AE11-0E96-4AEE-98E8-8009B3D26211}" uniqueName="4" name="Last 3" queryTableFieldId="4"/>
    <tableColumn id="5" xr3:uid="{35C3F013-F46F-4672-8F87-64D1DE8C82E1}" uniqueName="5" name="Last 1" queryTableFieldId="5"/>
    <tableColumn id="6" xr3:uid="{28EB39E8-36C6-45E2-B7AD-37DB7489F80C}" uniqueName="6" name="Home" queryTableFieldId="6"/>
    <tableColumn id="7" xr3:uid="{256D7A44-571F-45E3-8610-04B60800102E}" uniqueName="7" name="Away" queryTableFieldId="7" dataDxfId="5"/>
    <tableColumn id="8" xr3:uid="{48CC6515-766A-477B-82B2-CC6EC180FBF7}" uniqueName="8" name="2022" queryTableFieldId="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8DE7A45-66CA-450B-B897-1C7BAA2C477D}" name="OREB" displayName="OREB" ref="A136:H166" tableType="queryTable" totalsRowShown="0">
  <autoFilter ref="A136:H166" xr:uid="{88DE7A45-66CA-450B-B897-1C7BAA2C477D}"/>
  <tableColumns count="8">
    <tableColumn id="1" xr3:uid="{739B09D7-00B4-445B-AAD6-8149219AA243}" uniqueName="1" name="Rank" queryTableFieldId="1"/>
    <tableColumn id="2" xr3:uid="{902BCE82-AC36-4997-A945-9C24E089367F}" uniqueName="2" name="Team" queryTableFieldId="2" dataDxfId="4"/>
    <tableColumn id="3" xr3:uid="{7914F9ED-3D17-4082-9B04-5C76EC6BD5AD}" uniqueName="3" name="2023" queryTableFieldId="3"/>
    <tableColumn id="4" xr3:uid="{37E583BB-A23B-4627-B17A-EF4FD8EDC91F}" uniqueName="4" name="Last 3" queryTableFieldId="4"/>
    <tableColumn id="5" xr3:uid="{5AA5CFD8-1F2C-4C66-AF39-131AB2CC437A}" uniqueName="5" name="Last 1" queryTableFieldId="5"/>
    <tableColumn id="6" xr3:uid="{DF53AA20-CD65-472C-AA26-BC7158AF407D}" uniqueName="6" name="Home" queryTableFieldId="6"/>
    <tableColumn id="7" xr3:uid="{547C0A2E-B996-4B82-9C7A-C6BEA048B26B}" uniqueName="7" name="Away" queryTableFieldId="7" dataDxfId="3"/>
    <tableColumn id="8" xr3:uid="{EFEE3D2E-E2DE-4DED-89A3-F663C8D6F68E}" uniqueName="8" name="2022" queryTableFieldId="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7A1740E-F6FD-46AB-8F39-ADAE10E7B595}" name="DREB" displayName="DREB" ref="J136:Q166" tableType="queryTable" totalsRowShown="0">
  <autoFilter ref="J136:Q166" xr:uid="{77A1740E-F6FD-46AB-8F39-ADAE10E7B595}"/>
  <tableColumns count="8">
    <tableColumn id="1" xr3:uid="{20991BE9-C3CA-4D6C-B9E4-95A02CC41BCB}" uniqueName="1" name="Rank" queryTableFieldId="1"/>
    <tableColumn id="2" xr3:uid="{A148644B-5276-471F-99E3-506530A1CEDC}" uniqueName="2" name="Team" queryTableFieldId="2" dataDxfId="2"/>
    <tableColumn id="3" xr3:uid="{816929EB-D5BE-4B28-9DC3-B820C6E7D699}" uniqueName="3" name="2023" queryTableFieldId="3"/>
    <tableColumn id="4" xr3:uid="{A85371BE-E3AF-4935-B7E1-3955C619CCCB}" uniqueName="4" name="Last 3" queryTableFieldId="4"/>
    <tableColumn id="5" xr3:uid="{2DDAA774-B1B2-40F4-A87E-77290E1BE434}" uniqueName="5" name="Last 1" queryTableFieldId="5"/>
    <tableColumn id="6" xr3:uid="{E2C8E3CB-ECD1-448E-8403-83DF5812BF1B}" uniqueName="6" name="Home" queryTableFieldId="6"/>
    <tableColumn id="7" xr3:uid="{E0736546-1516-4103-9991-2535ADCC1C3C}" uniqueName="7" name="Away" queryTableFieldId="7" dataDxfId="1"/>
    <tableColumn id="8" xr3:uid="{15C3BFBF-600D-44C7-AA12-DD4A8876FFCE}" uniqueName="8" name="2022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89940C-ACAF-43A1-9FDD-7F61EFC3F082}" name="OppPointsPerGame" displayName="OppPointsPerGame" ref="J2:Q32" tableType="queryTable" totalsRowShown="0">
  <autoFilter ref="J2:Q32" xr:uid="{B589940C-ACAF-43A1-9FDD-7F61EFC3F082}"/>
  <tableColumns count="8">
    <tableColumn id="1" xr3:uid="{A02B40BB-D96C-4909-9E12-FDB6413D0935}" uniqueName="1" name="Rank" queryTableFieldId="1"/>
    <tableColumn id="2" xr3:uid="{9909C706-3087-4130-8306-AF05A4A02359}" uniqueName="2" name="Team" queryTableFieldId="2" dataDxfId="32"/>
    <tableColumn id="3" xr3:uid="{0AC480A4-2DEF-4AB0-A9C3-9E21C7D1140E}" uniqueName="3" name="2023" queryTableFieldId="3"/>
    <tableColumn id="4" xr3:uid="{251A4FFE-46E8-4A07-B4FC-19136BF5EA66}" uniqueName="4" name="Last 3" queryTableFieldId="4"/>
    <tableColumn id="5" xr3:uid="{4BD8EABE-5AFA-4C6F-8E2F-34BB92FBAD49}" uniqueName="5" name="Last 1" queryTableFieldId="5"/>
    <tableColumn id="6" xr3:uid="{C23E27F4-E914-478B-B932-794DE591D36A}" uniqueName="6" name="Home" queryTableFieldId="6"/>
    <tableColumn id="7" xr3:uid="{7BA6A31C-0051-4231-BD64-E59783174F31}" uniqueName="7" name="Away" queryTableFieldId="7" dataDxfId="31"/>
    <tableColumn id="8" xr3:uid="{2099849F-D24B-436B-86C9-C8B8FBAECAAE}" uniqueName="8" name="2022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7E8DF1-97E5-4DA0-99C2-4E3665ACFC65}" name="PossessionsPerGame" displayName="PossessionsPerGame" ref="AK2:AR32" tableType="queryTable" totalsRowShown="0">
  <autoFilter ref="AK2:AR32" xr:uid="{D67E8DF1-97E5-4DA0-99C2-4E3665ACFC65}"/>
  <tableColumns count="8">
    <tableColumn id="1" xr3:uid="{77DEEC41-FFF0-4B37-BBCF-0D7451B86194}" uniqueName="1" name="Rank" queryTableFieldId="1"/>
    <tableColumn id="2" xr3:uid="{FCC03E08-9016-4A93-9EEA-D1C7A9E2CD33}" uniqueName="2" name="Team" queryTableFieldId="2" dataDxfId="30"/>
    <tableColumn id="3" xr3:uid="{C46DED3D-6D15-4B1A-9848-518F7AC0F2FA}" uniqueName="3" name="2023" queryTableFieldId="3"/>
    <tableColumn id="4" xr3:uid="{5228AA0A-1F12-45DF-B6E4-8A115C009C4E}" uniqueName="4" name="Last 3" queryTableFieldId="4"/>
    <tableColumn id="5" xr3:uid="{7DC4D550-5283-46D4-B3E2-DF42CC93F983}" uniqueName="5" name="Last 1" queryTableFieldId="5"/>
    <tableColumn id="6" xr3:uid="{A03E829D-DCA0-46D0-882F-BB5C8C063083}" uniqueName="6" name="Home" queryTableFieldId="6"/>
    <tableColumn id="7" xr3:uid="{280DCD32-24D6-4EE6-8610-8387CEEA59EF}" uniqueName="7" name="Away" queryTableFieldId="7" dataDxfId="29"/>
    <tableColumn id="8" xr3:uid="{FE5BEED0-D8EC-4B4C-89AF-B3184F053A8A}" uniqueName="8" name="2022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6D08FF-59F9-4CD3-A06B-ACC3443E51DE}" name="PointsInPaintPerGame" displayName="PointsInPaintPerGame" ref="A37:H67" tableType="queryTable" totalsRowShown="0">
  <autoFilter ref="A37:H67" xr:uid="{496D08FF-59F9-4CD3-A06B-ACC3443E51DE}"/>
  <sortState xmlns:xlrd2="http://schemas.microsoft.com/office/spreadsheetml/2017/richdata2" ref="A38:H67">
    <sortCondition ref="C37:C67"/>
  </sortState>
  <tableColumns count="8">
    <tableColumn id="1" xr3:uid="{34DFE7F4-022C-42FF-BF53-FD1C2AEFE55B}" uniqueName="1" name="Rank" queryTableFieldId="1"/>
    <tableColumn id="2" xr3:uid="{BCDA7D2B-324C-49DA-99C7-842876A04275}" uniqueName="2" name="Team" queryTableFieldId="2" dataDxfId="28"/>
    <tableColumn id="3" xr3:uid="{1866C60E-ED80-4DD3-ABB9-C14BCFC77E34}" uniqueName="3" name="2023" queryTableFieldId="3"/>
    <tableColumn id="4" xr3:uid="{6A0DDAA5-0575-4864-BA10-80F80AFA37D4}" uniqueName="4" name="Last 3" queryTableFieldId="4"/>
    <tableColumn id="5" xr3:uid="{1A618EAA-0FDA-4080-9869-3FB5923262AA}" uniqueName="5" name="Last 1" queryTableFieldId="5"/>
    <tableColumn id="6" xr3:uid="{81AEDB4B-1FD2-4D32-AE74-E53097BF1749}" uniqueName="6" name="Home" queryTableFieldId="6"/>
    <tableColumn id="7" xr3:uid="{7BCF99B9-0A93-44EF-93D6-474F2E3708E2}" uniqueName="7" name="Away" queryTableFieldId="7" dataDxfId="27"/>
    <tableColumn id="8" xr3:uid="{6A28EAF8-F2BE-4BEB-B67D-BD18BBDE99CF}" uniqueName="8" name="2022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10E44C-432B-4F76-BD4F-FB93EFD9A7D3}" name="OppPointsinPaintPerGame" displayName="OppPointsinPaintPerGame" ref="J37:Q67" tableType="queryTable" totalsRowShown="0">
  <autoFilter ref="J37:Q67" xr:uid="{4F10E44C-432B-4F76-BD4F-FB93EFD9A7D3}"/>
  <sortState xmlns:xlrd2="http://schemas.microsoft.com/office/spreadsheetml/2017/richdata2" ref="J38:Q67">
    <sortCondition ref="L37:L67"/>
  </sortState>
  <tableColumns count="8">
    <tableColumn id="1" xr3:uid="{A6C371B2-19B5-4DC8-82DA-DC743EC73EF4}" uniqueName="1" name="Rank" queryTableFieldId="1"/>
    <tableColumn id="2" xr3:uid="{4980AFF2-FCEA-4627-9604-8EB89522C543}" uniqueName="2" name="Team" queryTableFieldId="2" dataDxfId="26"/>
    <tableColumn id="3" xr3:uid="{4EFB7782-5180-4FA6-AADA-DDFAD38F9F2B}" uniqueName="3" name="2023" queryTableFieldId="3"/>
    <tableColumn id="4" xr3:uid="{F092DAD1-3860-4BCB-B8DC-F4949F9EACEB}" uniqueName="4" name="Last 3" queryTableFieldId="4"/>
    <tableColumn id="5" xr3:uid="{4F6D5F3B-2D0B-4D73-B53A-7A9130350D5B}" uniqueName="5" name="Last 1" queryTableFieldId="5"/>
    <tableColumn id="6" xr3:uid="{0BA0A880-C40A-4168-9325-711793C9866E}" uniqueName="6" name="Home" queryTableFieldId="6"/>
    <tableColumn id="7" xr3:uid="{F029FB48-10A8-41B4-AD3C-8402C0FF1C57}" uniqueName="7" name="Away" queryTableFieldId="7" dataDxfId="25"/>
    <tableColumn id="8" xr3:uid="{2B973F03-B416-4113-96CB-05DF71978F92}" uniqueName="8" name="2022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EFB14C-3D61-4C0F-9BED-502812DA45C0}" name="Opp3ptRate" displayName="Opp3ptRate" ref="AT37:BA67" tableType="queryTable" totalsRowShown="0">
  <autoFilter ref="AT37:BA67" xr:uid="{C8EFB14C-3D61-4C0F-9BED-502812DA45C0}"/>
  <tableColumns count="8">
    <tableColumn id="1" xr3:uid="{A11F848B-C296-4621-A7AC-B52453BE5E88}" uniqueName="1" name="Rank" queryTableFieldId="1"/>
    <tableColumn id="2" xr3:uid="{350073C8-A6BD-4400-B5BC-DAC5B50A09C7}" uniqueName="2" name="Team" queryTableFieldId="2" dataDxfId="24"/>
    <tableColumn id="3" xr3:uid="{3ABAF720-4D43-428E-A8C9-B88B584AACE0}" uniqueName="3" name="2023" queryTableFieldId="3"/>
    <tableColumn id="4" xr3:uid="{30B08580-BF20-4437-9830-C42882B03607}" uniqueName="4" name="Last 3" queryTableFieldId="4"/>
    <tableColumn id="5" xr3:uid="{31A37119-4DF7-4DD3-B738-1E285D69E266}" uniqueName="5" name="Last 1" queryTableFieldId="5"/>
    <tableColumn id="6" xr3:uid="{EE756143-CFA9-4ADE-8C98-D18031F9082B}" uniqueName="6" name="Home" queryTableFieldId="6"/>
    <tableColumn id="7" xr3:uid="{06A5B7D3-8C93-4844-A767-185843556E2F}" uniqueName="7" name="Away" queryTableFieldId="7" dataDxfId="23"/>
    <tableColumn id="8" xr3:uid="{8EC7D97E-D5FE-4ADB-82EF-52758FEFAC6E}" uniqueName="8" name="2022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877988A-E531-4F01-B76C-C34E8BA2A09D}" name="_3ptRate" displayName="_3ptRate" ref="AK37:AR67" tableType="queryTable" totalsRowShown="0">
  <autoFilter ref="AK37:AR67" xr:uid="{2877988A-E531-4F01-B76C-C34E8BA2A09D}"/>
  <tableColumns count="8">
    <tableColumn id="1" xr3:uid="{84FE11EE-A042-472A-B515-441BF7CC8DCA}" uniqueName="1" name="Rank" queryTableFieldId="1"/>
    <tableColumn id="2" xr3:uid="{74E11FA3-C1FF-425E-9131-6BBC5A031BE1}" uniqueName="2" name="Team" queryTableFieldId="2" dataDxfId="22"/>
    <tableColumn id="3" xr3:uid="{5E3F1FDA-9756-41FD-8A84-D25ACD145090}" uniqueName="3" name="2023" queryTableFieldId="3"/>
    <tableColumn id="4" xr3:uid="{8196B8CD-5F1D-4C97-B8BC-FF6D11EDB120}" uniqueName="4" name="Last 3" queryTableFieldId="4"/>
    <tableColumn id="5" xr3:uid="{1B56D2A3-621E-485E-944F-33C03E0ED0E9}" uniqueName="5" name="Last 1" queryTableFieldId="5"/>
    <tableColumn id="6" xr3:uid="{FAC7B120-EBCB-4861-B18B-34D0730DA4CE}" uniqueName="6" name="Home" queryTableFieldId="6"/>
    <tableColumn id="7" xr3:uid="{8D6C7389-75E5-4775-9DBE-4B0E09CF121E}" uniqueName="7" name="Away" queryTableFieldId="7" dataDxfId="21"/>
    <tableColumn id="8" xr3:uid="{E86CC8B7-6143-40CC-AD4A-C12A1C5D2C20}" uniqueName="8" name="2022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53BC36-0055-4D1C-87CA-24890646E36B}" name="Opp3pt" displayName="Opp3pt" ref="AB37:AI67" tableType="queryTable" totalsRowShown="0">
  <autoFilter ref="AB37:AI67" xr:uid="{AE53BC36-0055-4D1C-87CA-24890646E36B}"/>
  <tableColumns count="8">
    <tableColumn id="1" xr3:uid="{5DC30940-9F4A-4F88-A2E9-86E3293E47A3}" uniqueName="1" name="Rank" queryTableFieldId="1"/>
    <tableColumn id="2" xr3:uid="{0E8CEF82-EA3B-48B0-BA60-E0B48615575C}" uniqueName="2" name="Team" queryTableFieldId="2" dataDxfId="20"/>
    <tableColumn id="3" xr3:uid="{AD6F98C6-E853-436C-8F49-B0BBD047DF1F}" uniqueName="3" name="2023" queryTableFieldId="3"/>
    <tableColumn id="4" xr3:uid="{924C28F9-D2B5-44D8-A5BA-8DC867B8C921}" uniqueName="4" name="Last 3" queryTableFieldId="4"/>
    <tableColumn id="5" xr3:uid="{D3560677-994B-4BDF-AC28-07BE54810D98}" uniqueName="5" name="Last 1" queryTableFieldId="5"/>
    <tableColumn id="6" xr3:uid="{9D35B638-0AC6-466D-9258-8438C5958DE0}" uniqueName="6" name="Home" queryTableFieldId="6"/>
    <tableColumn id="7" xr3:uid="{3F86439F-20E4-4AE1-B200-165617832E13}" uniqueName="7" name="Away" queryTableFieldId="7" dataDxfId="19"/>
    <tableColumn id="8" xr3:uid="{6A46CDB2-2D8D-40B5-A7B5-A66FE23E6F05}" uniqueName="8" name="2022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F1B7D57-B5F3-4264-B1B7-4746E5C3FB11}" name="_3pt" displayName="_3pt" ref="S37:Z67" tableType="queryTable" totalsRowShown="0">
  <autoFilter ref="S37:Z67" xr:uid="{EF1B7D57-B5F3-4264-B1B7-4746E5C3FB11}"/>
  <tableColumns count="8">
    <tableColumn id="1" xr3:uid="{AC78D37D-E3EA-4477-BB9F-FC4527039FE6}" uniqueName="1" name="Rank" queryTableFieldId="1"/>
    <tableColumn id="2" xr3:uid="{5A80A435-1312-48D1-A3CF-D8C6871A81B1}" uniqueName="2" name="Team" queryTableFieldId="2" dataDxfId="18"/>
    <tableColumn id="3" xr3:uid="{DFCA8D9B-3D6E-4254-958D-B1FAA7748BB2}" uniqueName="3" name="2023" queryTableFieldId="3"/>
    <tableColumn id="4" xr3:uid="{E35A4EF1-4D07-409E-8197-97D1D1661D94}" uniqueName="4" name="Last 3" queryTableFieldId="4"/>
    <tableColumn id="5" xr3:uid="{4E557055-86C0-4476-A05A-D426F9D5ECB6}" uniqueName="5" name="Last 1" queryTableFieldId="5"/>
    <tableColumn id="6" xr3:uid="{4E458017-17AB-47BE-B01D-E6A93E1A50F2}" uniqueName="6" name="Home" queryTableFieldId="6"/>
    <tableColumn id="7" xr3:uid="{94A244CE-DABA-4101-BEDF-3655C580541D}" uniqueName="7" name="Away" queryTableFieldId="7" dataDxfId="17"/>
    <tableColumn id="8" xr3:uid="{8EC8714D-D0EC-4BC9-A9C6-A257A8446E7C}" uniqueName="8" name="2022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BA72-75F2-4BC0-96D0-6552F6B211C9}">
  <dimension ref="A1:AA51"/>
  <sheetViews>
    <sheetView tabSelected="1" zoomScale="85" zoomScaleNormal="85" workbookViewId="0">
      <selection activeCell="J10" sqref="J10"/>
    </sheetView>
  </sheetViews>
  <sheetFormatPr defaultRowHeight="14.4" x14ac:dyDescent="0.3"/>
  <cols>
    <col min="1" max="1" width="32" customWidth="1"/>
    <col min="2" max="2" width="12.44140625" customWidth="1"/>
    <col min="3" max="3" width="11.77734375" customWidth="1"/>
    <col min="4" max="4" width="14.5546875" customWidth="1"/>
    <col min="5" max="5" width="20.33203125" customWidth="1"/>
    <col min="7" max="7" width="22.77734375" customWidth="1"/>
    <col min="8" max="8" width="15.21875" customWidth="1"/>
    <col min="9" max="9" width="12.44140625" customWidth="1"/>
    <col min="10" max="10" width="22.88671875" customWidth="1"/>
  </cols>
  <sheetData>
    <row r="1" spans="1:27" x14ac:dyDescent="0.3">
      <c r="A1" t="s">
        <v>3</v>
      </c>
      <c r="B1" t="s">
        <v>5</v>
      </c>
      <c r="C1" t="s">
        <v>4</v>
      </c>
      <c r="D1" t="s">
        <v>76</v>
      </c>
      <c r="E1" t="s">
        <v>49</v>
      </c>
      <c r="G1" t="s">
        <v>63</v>
      </c>
      <c r="I1" t="s">
        <v>84</v>
      </c>
    </row>
    <row r="2" spans="1:27" x14ac:dyDescent="0.3">
      <c r="A2" s="8" t="s">
        <v>0</v>
      </c>
      <c r="B2" s="9" t="s">
        <v>597</v>
      </c>
      <c r="C2" s="9" t="s">
        <v>598</v>
      </c>
      <c r="E2" t="s">
        <v>48</v>
      </c>
      <c r="I2" t="s">
        <v>5</v>
      </c>
      <c r="J2" t="s">
        <v>4</v>
      </c>
      <c r="K2" t="s">
        <v>80</v>
      </c>
      <c r="L2" t="s">
        <v>81</v>
      </c>
      <c r="M2" t="s">
        <v>82</v>
      </c>
      <c r="N2" t="s">
        <v>83</v>
      </c>
    </row>
    <row r="3" spans="1:27" x14ac:dyDescent="0.3">
      <c r="E3" s="7">
        <f>AVERAGE(PointsPerGame[2023])</f>
        <v>115.53333333333335</v>
      </c>
      <c r="I3" s="17" t="str">
        <f>B2</f>
        <v>toronto</v>
      </c>
      <c r="J3" s="17" t="str">
        <f>C2</f>
        <v>new orleans</v>
      </c>
      <c r="K3" s="18">
        <f>B6</f>
        <v>-5.2863711199192522</v>
      </c>
      <c r="L3" s="17"/>
      <c r="M3" s="18">
        <f>B7</f>
        <v>231.42351323228286</v>
      </c>
      <c r="Y3" s="8" t="s">
        <v>75</v>
      </c>
      <c r="Z3" s="10">
        <f>AVERAGE(Z5:Z6,AA8:AA9)</f>
        <v>113.03333333333335</v>
      </c>
    </row>
    <row r="4" spans="1:27" x14ac:dyDescent="0.3">
      <c r="A4" s="8" t="s">
        <v>100</v>
      </c>
      <c r="B4" s="11">
        <f>B26+B27+B16</f>
        <v>113.06857105618181</v>
      </c>
      <c r="C4" s="11">
        <f>C26+C27+C16</f>
        <v>118.35494217610106</v>
      </c>
      <c r="Y4" s="8" t="s">
        <v>74</v>
      </c>
      <c r="Z4" s="10">
        <f>AVERAGE(AA5:AA6,Z8:Z9)</f>
        <v>116.60000000000001</v>
      </c>
    </row>
    <row r="5" spans="1:27" x14ac:dyDescent="0.3">
      <c r="A5" s="8"/>
      <c r="B5" s="12"/>
      <c r="C5" s="12"/>
      <c r="Y5" t="s">
        <v>6</v>
      </c>
      <c r="Z5" s="7">
        <f>VLOOKUP(B2,'PPG and TOperGame'!B2:C33,2,0)</f>
        <v>114.6</v>
      </c>
      <c r="AA5" s="7">
        <f>VLOOKUP(C2,'PPG and TOperGame'!B2:C33,2,0)</f>
        <v>116.4</v>
      </c>
    </row>
    <row r="6" spans="1:27" x14ac:dyDescent="0.3">
      <c r="A6" t="s">
        <v>44</v>
      </c>
      <c r="B6" s="12">
        <f>B4-C4</f>
        <v>-5.2863711199192522</v>
      </c>
      <c r="C6" s="12"/>
      <c r="Y6" t="s">
        <v>7</v>
      </c>
      <c r="Z6" s="7" t="str">
        <f>VLOOKUP(B2,PointsPerGame[[#All],[Team]:[Away]],6,FALSE)</f>
        <v>117.0</v>
      </c>
      <c r="AA6" s="7">
        <f>VLOOKUP(C2,'PPG and TOperGame'!B3:G36,5,FALSE)</f>
        <v>116.1</v>
      </c>
    </row>
    <row r="7" spans="1:27" x14ac:dyDescent="0.3">
      <c r="A7" t="s">
        <v>45</v>
      </c>
      <c r="B7" s="12">
        <f>B4+C4</f>
        <v>231.42351323228286</v>
      </c>
      <c r="C7" s="12"/>
      <c r="I7" t="s">
        <v>590</v>
      </c>
      <c r="J7" s="23" t="s">
        <v>591</v>
      </c>
      <c r="K7">
        <v>7.4328011471460513</v>
      </c>
      <c r="M7">
        <v>230.22646622765893</v>
      </c>
      <c r="Z7" s="7"/>
      <c r="AA7" s="7"/>
    </row>
    <row r="8" spans="1:27" x14ac:dyDescent="0.3">
      <c r="B8" s="12"/>
      <c r="C8" s="12"/>
      <c r="I8" t="s">
        <v>592</v>
      </c>
      <c r="J8" t="s">
        <v>593</v>
      </c>
      <c r="K8">
        <v>-5.5261246796666654</v>
      </c>
      <c r="M8">
        <v>232.04163700099849</v>
      </c>
      <c r="Y8" t="s">
        <v>42</v>
      </c>
      <c r="Z8" s="7">
        <f>VLOOKUP(B2,'PPG and TOperGame'!K2:L36,2,0)</f>
        <v>117.3</v>
      </c>
      <c r="AA8" s="7">
        <f>VLOOKUP(C2,'PPG and TOperGame'!K2:P36,2,0)</f>
        <v>112.9</v>
      </c>
    </row>
    <row r="9" spans="1:27" x14ac:dyDescent="0.3">
      <c r="A9" t="s">
        <v>72</v>
      </c>
      <c r="B9" s="12">
        <f>VLOOKUP(B2,'PPG and TOperGame'!T2:U34,2,)</f>
        <v>0.13</v>
      </c>
      <c r="C9" s="12">
        <f>VLOOKUP(C2,'PPG and TOperGame'!T2:U34,2,)</f>
        <v>0.13</v>
      </c>
      <c r="D9" t="s">
        <v>91</v>
      </c>
      <c r="F9" t="s">
        <v>193</v>
      </c>
      <c r="G9" t="s">
        <v>194</v>
      </c>
      <c r="I9" t="s">
        <v>14</v>
      </c>
      <c r="J9" t="s">
        <v>311</v>
      </c>
      <c r="K9" s="7">
        <v>-7.3758898458979729</v>
      </c>
      <c r="M9" s="7">
        <v>241.86540038291375</v>
      </c>
      <c r="Y9" t="s">
        <v>43</v>
      </c>
      <c r="Z9" s="7" t="str">
        <f>VLOOKUP(B2,'PPG and TOperGame'!K2:P36,6,0)</f>
        <v>121.8</v>
      </c>
      <c r="AA9" s="7">
        <f>VLOOKUP(C2,'PPG and TOperGame'!K2:P36,5,0)</f>
        <v>111.6</v>
      </c>
    </row>
    <row r="10" spans="1:27" x14ac:dyDescent="0.3">
      <c r="A10" t="s">
        <v>73</v>
      </c>
      <c r="B10" s="12">
        <f>VLOOKUP(B2, OppTurnoverRate[[#All],[Team]:[2023]], 2,0)</f>
        <v>0.13200000000000001</v>
      </c>
      <c r="C10" s="12">
        <f>VLOOKUP(C2, OppTurnoverRate[[#All],[Team]:[2023]], 2,0)</f>
        <v>0.13500000000000001</v>
      </c>
      <c r="E10" t="s">
        <v>211</v>
      </c>
      <c r="F10" s="12">
        <f>AVERAGE(B9,C10)</f>
        <v>0.13250000000000001</v>
      </c>
      <c r="G10">
        <f>F10*D13</f>
        <v>13.548125000000001</v>
      </c>
      <c r="I10" t="s">
        <v>406</v>
      </c>
      <c r="J10" s="23" t="s">
        <v>594</v>
      </c>
      <c r="K10">
        <v>-3.7807447326183592</v>
      </c>
      <c r="M10">
        <v>236.95001648729382</v>
      </c>
    </row>
    <row r="11" spans="1:27" x14ac:dyDescent="0.3">
      <c r="A11" s="8" t="s">
        <v>195</v>
      </c>
      <c r="B11" s="12">
        <f>(B9-E15) + (C10-E15) +E15</f>
        <v>0.13260000000000002</v>
      </c>
      <c r="C11" s="12">
        <f>(C9-E15)+(B10-E15)+E15</f>
        <v>0.12960000000000002</v>
      </c>
      <c r="E11" t="s">
        <v>304</v>
      </c>
      <c r="F11" s="12">
        <f>AVERAGE(C9,B10)</f>
        <v>0.13100000000000001</v>
      </c>
      <c r="G11">
        <f>F11*D13</f>
        <v>13.39475</v>
      </c>
      <c r="I11" t="s">
        <v>595</v>
      </c>
      <c r="J11" t="s">
        <v>596</v>
      </c>
      <c r="K11">
        <v>5.2080195950775447</v>
      </c>
      <c r="M11">
        <v>241.30260777719076</v>
      </c>
    </row>
    <row r="12" spans="1:27" x14ac:dyDescent="0.3">
      <c r="B12" s="12"/>
      <c r="C12" s="12"/>
      <c r="D12" t="s">
        <v>90</v>
      </c>
      <c r="I12" t="s">
        <v>597</v>
      </c>
      <c r="J12" t="s">
        <v>598</v>
      </c>
      <c r="K12">
        <v>-5.2863711199192522</v>
      </c>
      <c r="M12">
        <v>231.42351323228286</v>
      </c>
    </row>
    <row r="13" spans="1:27" x14ac:dyDescent="0.3">
      <c r="A13" t="s">
        <v>47</v>
      </c>
      <c r="B13" s="12">
        <f>VLOOKUP(B2,PossessionsPerGame[[#All],[Team]:[2023]],2,0)</f>
        <v>102.8</v>
      </c>
      <c r="C13" s="12">
        <f>VLOOKUP(C2,PossessionsPerGame[[#All],[Team]:[2023]],2,0)</f>
        <v>102.2</v>
      </c>
      <c r="D13" s="19">
        <f>(B13-E20) + (C13-E20)  +E20</f>
        <v>102.25</v>
      </c>
      <c r="E13" s="20"/>
    </row>
    <row r="14" spans="1:27" x14ac:dyDescent="0.3">
      <c r="A14" s="8" t="s">
        <v>96</v>
      </c>
      <c r="B14" s="13">
        <f>B11*D13</f>
        <v>13.558350000000003</v>
      </c>
      <c r="C14" s="13">
        <f>C11*D13</f>
        <v>13.251600000000002</v>
      </c>
      <c r="E14" t="s">
        <v>77</v>
      </c>
    </row>
    <row r="15" spans="1:27" x14ac:dyDescent="0.3">
      <c r="A15" s="8" t="s">
        <v>95</v>
      </c>
      <c r="B15" s="13">
        <f>B17/2*0.825</f>
        <v>8.9304846938775491</v>
      </c>
      <c r="C15" s="13">
        <f>C17/2*0.825</f>
        <v>11.144551282051282</v>
      </c>
      <c r="E15" s="7">
        <f>AVERAGE(TurnoverRate[2023])</f>
        <v>0.13239999999999999</v>
      </c>
    </row>
    <row r="16" spans="1:27" x14ac:dyDescent="0.3">
      <c r="A16" s="8" t="s">
        <v>71</v>
      </c>
      <c r="B16" s="14">
        <f>(B44-E26)+(C45-E28)+E26</f>
        <v>16.973333333333333</v>
      </c>
      <c r="C16" s="14">
        <f>(C44-E26)+(B45-E28)+E26 + 3</f>
        <v>21.073333333333334</v>
      </c>
    </row>
    <row r="17" spans="1:9" x14ac:dyDescent="0.3">
      <c r="A17" s="8" t="s">
        <v>85</v>
      </c>
      <c r="B17" s="13">
        <f>B16/B46</f>
        <v>21.649659863945576</v>
      </c>
      <c r="C17" s="13">
        <f>C16/C46</f>
        <v>27.017094017094017</v>
      </c>
    </row>
    <row r="18" spans="1:9" x14ac:dyDescent="0.3">
      <c r="A18" s="8" t="s">
        <v>97</v>
      </c>
      <c r="B18" s="13">
        <f>D13-B14-B15</f>
        <v>79.76116530612245</v>
      </c>
      <c r="C18" s="13">
        <f>D13-C14-C15</f>
        <v>77.853848717948722</v>
      </c>
      <c r="E18" t="s">
        <v>78</v>
      </c>
    </row>
    <row r="19" spans="1:9" x14ac:dyDescent="0.3">
      <c r="A19" s="8" t="s">
        <v>114</v>
      </c>
      <c r="B19" s="15">
        <f>B18+B37</f>
        <v>89.940838012031605</v>
      </c>
      <c r="C19" s="15">
        <f>C18+C37</f>
        <v>88.01746547437601</v>
      </c>
      <c r="E19" s="7">
        <f>AVERAGE(PossessionsPerGame[2023])</f>
        <v>103.00999999999999</v>
      </c>
    </row>
    <row r="20" spans="1:9" x14ac:dyDescent="0.3">
      <c r="A20" s="8" t="s">
        <v>180</v>
      </c>
      <c r="B20" s="12"/>
      <c r="C20" s="12"/>
      <c r="E20">
        <f>MEDIAN(PossessionsPerGame[2023])</f>
        <v>102.75</v>
      </c>
    </row>
    <row r="21" spans="1:9" x14ac:dyDescent="0.3">
      <c r="A21" t="s">
        <v>60</v>
      </c>
      <c r="B21" s="12">
        <f>VLOOKUP(B2, _3ptRate[[#All],[Team]:[2023]],2,0)</f>
        <v>0.36599999999999999</v>
      </c>
      <c r="C21" s="12">
        <f>VLOOKUP(C2, _3ptRate[[#All],[Team]:[2023]],2,0)</f>
        <v>0.36299999999999999</v>
      </c>
      <c r="G21" t="str">
        <f>IF(ABS(B21-C22)&lt;0.05,"yes","no")</f>
        <v>no</v>
      </c>
    </row>
    <row r="22" spans="1:9" x14ac:dyDescent="0.3">
      <c r="A22" t="s">
        <v>58</v>
      </c>
      <c r="B22" s="12">
        <f>VLOOKUP(B2,Opp3ptRate[[#All],[Team]:[2023]],2,0)</f>
        <v>0.38500000000000001</v>
      </c>
      <c r="C22" s="12">
        <f>VLOOKUP(C2,Opp3ptRate[[#All],[Team]:[2023]],2,0)</f>
        <v>0.44600000000000001</v>
      </c>
      <c r="G22" t="str">
        <f>IF(ABS(B22-C21)&lt;0.05,"yes","no")</f>
        <v>yes</v>
      </c>
    </row>
    <row r="23" spans="1:9" x14ac:dyDescent="0.3">
      <c r="A23" t="s">
        <v>61</v>
      </c>
      <c r="B23" s="12">
        <f>VLOOKUP(B2,'PPG and TOperGame'!K104:L133,2,0)</f>
        <v>0.33300000000000002</v>
      </c>
      <c r="C23" s="12">
        <f>VLOOKUP(C2,'PPG and TOperGame'!K104:L133,2,0)</f>
        <v>0.34200000000000003</v>
      </c>
    </row>
    <row r="24" spans="1:9" x14ac:dyDescent="0.3">
      <c r="A24" t="s">
        <v>62</v>
      </c>
      <c r="B24" s="12">
        <f>VLOOKUP(B2,Opp3pt[[#All],[Team]:[2023]],2,0)</f>
        <v>0.376</v>
      </c>
      <c r="C24" s="12">
        <f>VLOOKUP(C2,Opp3pt[[#All],[Team]:[2023]],2,0)</f>
        <v>0.34300000000000003</v>
      </c>
      <c r="I24" s="23"/>
    </row>
    <row r="25" spans="1:9" x14ac:dyDescent="0.3">
      <c r="A25" s="8" t="s">
        <v>98</v>
      </c>
      <c r="B25" s="13">
        <f>0.5*B23 + 0.5*C24 - 0.01</f>
        <v>0.32800000000000001</v>
      </c>
      <c r="C25" s="13">
        <f>0.5*C23+0.5*B24</f>
        <v>0.35899999999999999</v>
      </c>
      <c r="E25" t="s">
        <v>204</v>
      </c>
      <c r="G25" t="s">
        <v>203</v>
      </c>
      <c r="H25" s="12">
        <f>(B44-E26)+(C45-E28)+E26</f>
        <v>16.973333333333333</v>
      </c>
    </row>
    <row r="26" spans="1:9" x14ac:dyDescent="0.3">
      <c r="A26" s="8" t="s">
        <v>55</v>
      </c>
      <c r="B26" s="14">
        <f>B19*B28*B25*3</f>
        <v>35.93172454915868</v>
      </c>
      <c r="C26" s="14">
        <f>C19*C28*C25*3</f>
        <v>35.453259058147708</v>
      </c>
      <c r="E26">
        <f>AVERAGE('PPG and TOperGame'!C104:C133)</f>
        <v>16.75</v>
      </c>
      <c r="G26" t="s">
        <v>206</v>
      </c>
      <c r="H26" s="12">
        <f>(C44-E26)+(B45-E28)+E26</f>
        <v>18.073333333333334</v>
      </c>
    </row>
    <row r="27" spans="1:9" x14ac:dyDescent="0.3">
      <c r="A27" s="8" t="s">
        <v>64</v>
      </c>
      <c r="B27" s="14">
        <f>B19*(1-AVERAGE(B21,C22))*B33*2</f>
        <v>60.163513173689807</v>
      </c>
      <c r="C27" s="14">
        <f>C19*(1-AVERAGE(C21,B22))*C33*2</f>
        <v>61.828349784620009</v>
      </c>
      <c r="E27" t="s">
        <v>205</v>
      </c>
    </row>
    <row r="28" spans="1:9" x14ac:dyDescent="0.3">
      <c r="A28" s="8" t="s">
        <v>107</v>
      </c>
      <c r="B28" s="13">
        <f>AVERAGE(B21,C22)</f>
        <v>0.40600000000000003</v>
      </c>
      <c r="C28" s="13">
        <f>AVERAGE(C21,B22)</f>
        <v>0.374</v>
      </c>
      <c r="E28">
        <f>AVERAGE('PPG and TOperGame'!G104:G133)</f>
        <v>17.026666666666667</v>
      </c>
    </row>
    <row r="29" spans="1:9" x14ac:dyDescent="0.3">
      <c r="A29" s="8" t="s">
        <v>108</v>
      </c>
      <c r="B29" s="12">
        <f>1-B28</f>
        <v>0.59399999999999997</v>
      </c>
      <c r="C29" s="12">
        <f>1-C28</f>
        <v>0.626</v>
      </c>
    </row>
    <row r="31" spans="1:9" x14ac:dyDescent="0.3">
      <c r="A31" t="s">
        <v>67</v>
      </c>
      <c r="B31" s="12">
        <f>VLOOKUP(B2,_2pt[[#All],[Team]:[2023]],2,0)</f>
        <v>0.54800000000000004</v>
      </c>
      <c r="C31" s="12">
        <f>VLOOKUP(C2,_2pt[[#All],[Team]:[2023]],2,0)</f>
        <v>0.54900000000000004</v>
      </c>
      <c r="E31" t="s">
        <v>196</v>
      </c>
      <c r="G31" t="s">
        <v>197</v>
      </c>
      <c r="H31" s="12">
        <f>(B31-E32)+(C32-E32)+E32</f>
        <v>0.5630666666666666</v>
      </c>
    </row>
    <row r="32" spans="1:9" x14ac:dyDescent="0.3">
      <c r="A32" t="s">
        <v>68</v>
      </c>
      <c r="B32" s="12">
        <f>VLOOKUP(B2,opp2pt[[#All],[Team]:[2023]],2,0)</f>
        <v>0.55800000000000005</v>
      </c>
      <c r="C32" s="12">
        <f>VLOOKUP(C2,opp2pt[[#All],[Team]:[2023]],2,0)</f>
        <v>0.56100000000000005</v>
      </c>
      <c r="E32">
        <f>AVERAGE(_2pt[2023])</f>
        <v>0.54593333333333349</v>
      </c>
      <c r="G32" t="s">
        <v>198</v>
      </c>
      <c r="H32" s="12">
        <f>(C31-E32)+(B32-E32)+E32</f>
        <v>0.5610666666666666</v>
      </c>
    </row>
    <row r="33" spans="1:8" x14ac:dyDescent="0.3">
      <c r="A33" s="8" t="s">
        <v>99</v>
      </c>
      <c r="B33" s="13">
        <f>(B31-E32)+(C32-E32)+E32</f>
        <v>0.5630666666666666</v>
      </c>
      <c r="C33" s="13">
        <f>(C31-E32)+(B32-E32)+E32</f>
        <v>0.5610666666666666</v>
      </c>
    </row>
    <row r="34" spans="1:8" x14ac:dyDescent="0.3">
      <c r="B34" s="12"/>
      <c r="C34" s="12"/>
      <c r="E34" t="s">
        <v>200</v>
      </c>
      <c r="G34" t="s">
        <v>199</v>
      </c>
      <c r="H34" s="22">
        <f>(B40-E35)+(E37-C41)+E35</f>
        <v>0.23973333333333313</v>
      </c>
    </row>
    <row r="35" spans="1:8" x14ac:dyDescent="0.3">
      <c r="A35" s="8" t="s">
        <v>110</v>
      </c>
      <c r="B35" s="7">
        <f>B18*B29*(1-B33) + B18*B28*(1-B25)</f>
        <v>42.462483478486533</v>
      </c>
      <c r="C35" s="7">
        <f>C18*C29*(1-C33) + C18*C28*(1-C25)</f>
        <v>40.056293049503253</v>
      </c>
      <c r="E35">
        <f>AVERAGE(OREB[2023])</f>
        <v>0.24536666666666668</v>
      </c>
      <c r="G35" t="s">
        <v>202</v>
      </c>
      <c r="H35" s="12">
        <f>(C40-E35)+(E37-B41)+E35</f>
        <v>0.25373333333333314</v>
      </c>
    </row>
    <row r="36" spans="1:8" x14ac:dyDescent="0.3">
      <c r="A36" t="s">
        <v>109</v>
      </c>
      <c r="E36" t="s">
        <v>201</v>
      </c>
    </row>
    <row r="37" spans="1:8" x14ac:dyDescent="0.3">
      <c r="A37" s="8" t="s">
        <v>106</v>
      </c>
      <c r="B37" s="12">
        <f>B35*B42</f>
        <v>10.179672705909162</v>
      </c>
      <c r="C37" s="12">
        <f>C35*C42</f>
        <v>10.163616756427285</v>
      </c>
      <c r="E37">
        <f>AVERAGE(DREB[2023])</f>
        <v>0.75473333333333315</v>
      </c>
    </row>
    <row r="38" spans="1:8" x14ac:dyDescent="0.3">
      <c r="A38" s="8" t="s">
        <v>111</v>
      </c>
      <c r="B38" s="16">
        <f>B37*B28*B25*3.3 + B37*B29*B33*2.2</f>
        <v>11.963863126700044</v>
      </c>
      <c r="C38" s="16">
        <f>C37*C28*C25*3.3 + C37*C29*C33*2.2</f>
        <v>12.356709919303945</v>
      </c>
      <c r="G38" t="str">
        <f>IF(ABS(B38-C38)&gt;1,"yes","no")</f>
        <v>no</v>
      </c>
    </row>
    <row r="40" spans="1:8" x14ac:dyDescent="0.3">
      <c r="A40" t="s">
        <v>103</v>
      </c>
      <c r="B40" s="12">
        <f>VLOOKUP(B2,OREB[[#All],[Team]:[2023]],2,0)</f>
        <v>0.251</v>
      </c>
      <c r="C40" s="12">
        <f>VLOOKUP(C2,OREB[[#All],[Team]:[2023]],2,0)</f>
        <v>0.253</v>
      </c>
    </row>
    <row r="41" spans="1:8" x14ac:dyDescent="0.3">
      <c r="A41" t="s">
        <v>104</v>
      </c>
      <c r="B41" s="12">
        <f>VLOOKUP(B2,DREB[[#All],[Team]:[2023]],2,0)</f>
        <v>0.754</v>
      </c>
      <c r="C41" s="12">
        <f>VLOOKUP(C2,DREB[[#All],[Team]:[2023]],2,0)</f>
        <v>0.76600000000000001</v>
      </c>
    </row>
    <row r="42" spans="1:8" x14ac:dyDescent="0.3">
      <c r="A42" s="8" t="s">
        <v>105</v>
      </c>
      <c r="B42" s="12">
        <f>(B40-E35)+(E37-C41)+E35</f>
        <v>0.23973333333333313</v>
      </c>
      <c r="C42" s="12">
        <f>(C40-E35)+(E37-B41)+E35</f>
        <v>0.25373333333333314</v>
      </c>
    </row>
    <row r="43" spans="1:8" x14ac:dyDescent="0.3">
      <c r="B43" s="12"/>
      <c r="C43" s="12"/>
    </row>
    <row r="44" spans="1:8" x14ac:dyDescent="0.3">
      <c r="A44" t="s">
        <v>88</v>
      </c>
      <c r="B44" s="12">
        <f>VLOOKUP(B2,'PPG and TOperGame'!B104:C133,2,0)</f>
        <v>17</v>
      </c>
      <c r="C44" s="12">
        <f>VLOOKUP(C2,'PPG and TOperGame'!B104:C133,2,0)</f>
        <v>18</v>
      </c>
      <c r="E44" t="s">
        <v>79</v>
      </c>
    </row>
    <row r="45" spans="1:8" x14ac:dyDescent="0.3">
      <c r="A45" t="s">
        <v>89</v>
      </c>
      <c r="B45" s="12">
        <f>VLOOKUP(B2,'PPG and TOperGame'!F103:G133,2,0)</f>
        <v>17.100000000000001</v>
      </c>
      <c r="C45" s="12">
        <f>VLOOKUP(C2,'PPG and TOperGame'!F103:G133,2,0)</f>
        <v>17</v>
      </c>
      <c r="E45">
        <f>AVERAGE(PointsInPaintPerGame[2023])</f>
        <v>50.633333333333326</v>
      </c>
    </row>
    <row r="46" spans="1:8" x14ac:dyDescent="0.3">
      <c r="A46" t="s">
        <v>92</v>
      </c>
      <c r="B46" s="12">
        <f>VLOOKUP(B2,'PPG and TOperGame'!T70:U100,2,0)</f>
        <v>0.78400000000000003</v>
      </c>
      <c r="C46" s="12">
        <f>VLOOKUP(C2,'PPG and TOperGame'!T70:U100,2,0)</f>
        <v>0.78</v>
      </c>
    </row>
    <row r="47" spans="1:8" x14ac:dyDescent="0.3">
      <c r="A47" t="s">
        <v>94</v>
      </c>
      <c r="B47" s="12">
        <f>B44/B46</f>
        <v>21.683673469387756</v>
      </c>
      <c r="C47" s="12">
        <f>C44/C46</f>
        <v>23.076923076923077</v>
      </c>
    </row>
    <row r="48" spans="1:8" x14ac:dyDescent="0.3">
      <c r="B48" s="12"/>
      <c r="C48" s="12"/>
    </row>
    <row r="49" spans="1:3" x14ac:dyDescent="0.3">
      <c r="A49" s="8" t="s">
        <v>56</v>
      </c>
      <c r="B49" s="13">
        <f>AVERAGE(B50,C51)</f>
        <v>50.65</v>
      </c>
      <c r="C49" s="13">
        <f>AVERAGE(C50,B51)</f>
        <v>53.2</v>
      </c>
    </row>
    <row r="50" spans="1:3" x14ac:dyDescent="0.3">
      <c r="A50" t="s">
        <v>52</v>
      </c>
      <c r="B50" s="12">
        <f>VLOOKUP(B2,PointsInPaintPerGame[[#All],[Team]:[2023]],2,0)</f>
        <v>53.9</v>
      </c>
      <c r="C50" s="12">
        <f>VLOOKUP(C2,PointsInPaintPerGame[[#All],[Team]:[2023]],2,0)</f>
        <v>51.8</v>
      </c>
    </row>
    <row r="51" spans="1:3" x14ac:dyDescent="0.3">
      <c r="A51" t="s">
        <v>53</v>
      </c>
      <c r="B51" s="12">
        <f>VLOOKUP(B2,OppPointsinPaintPerGame[[#All],[Team]:[2023]],2,0)</f>
        <v>54.6</v>
      </c>
      <c r="C51" s="12">
        <f>VLOOKUP(C2,OppPointsinPaintPerGame[[#All],[Team]:[2023]],2,0)</f>
        <v>47.4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D377-A1EE-4408-B38F-B2B4AB3F8936}">
  <dimension ref="A1:BJ166"/>
  <sheetViews>
    <sheetView zoomScale="63" zoomScaleNormal="63" workbookViewId="0">
      <selection activeCell="A2" sqref="A2:H32"/>
    </sheetView>
  </sheetViews>
  <sheetFormatPr defaultRowHeight="14.4" x14ac:dyDescent="0.3"/>
  <cols>
    <col min="1" max="1" width="9.109375" bestFit="1" customWidth="1"/>
    <col min="2" max="2" width="13.77734375" bestFit="1" customWidth="1"/>
    <col min="3" max="3" width="8.88671875" bestFit="1" customWidth="1"/>
    <col min="4" max="5" width="9.77734375" bestFit="1" customWidth="1"/>
    <col min="6" max="6" width="10" bestFit="1" customWidth="1"/>
    <col min="7" max="7" width="9.6640625" bestFit="1" customWidth="1"/>
    <col min="8" max="8" width="8.88671875" bestFit="1" customWidth="1"/>
    <col min="9" max="9" width="15.33203125" customWidth="1"/>
    <col min="10" max="10" width="9.109375" bestFit="1" customWidth="1"/>
    <col min="11" max="11" width="13.77734375" bestFit="1" customWidth="1"/>
    <col min="12" max="12" width="8.88671875" bestFit="1" customWidth="1"/>
    <col min="13" max="14" width="9.77734375" bestFit="1" customWidth="1"/>
    <col min="15" max="15" width="10" bestFit="1" customWidth="1"/>
    <col min="16" max="16" width="9.6640625" bestFit="1" customWidth="1"/>
    <col min="17" max="17" width="8.88671875" bestFit="1" customWidth="1"/>
    <col min="19" max="19" width="9.109375" bestFit="1" customWidth="1"/>
    <col min="20" max="20" width="13.77734375" bestFit="1" customWidth="1"/>
    <col min="21" max="21" width="8.88671875" bestFit="1" customWidth="1"/>
    <col min="22" max="23" width="9.77734375" bestFit="1" customWidth="1"/>
    <col min="24" max="24" width="10" bestFit="1" customWidth="1"/>
    <col min="25" max="25" width="9.6640625" style="7" bestFit="1" customWidth="1"/>
    <col min="26" max="26" width="8.88671875" bestFit="1" customWidth="1"/>
    <col min="28" max="28" width="9.109375" bestFit="1" customWidth="1"/>
    <col min="29" max="29" width="13.77734375" bestFit="1" customWidth="1"/>
    <col min="30" max="30" width="8.88671875" bestFit="1" customWidth="1"/>
    <col min="31" max="32" width="9.77734375" bestFit="1" customWidth="1"/>
    <col min="33" max="33" width="10" bestFit="1" customWidth="1"/>
    <col min="34" max="34" width="9.6640625" bestFit="1" customWidth="1"/>
    <col min="35" max="35" width="8.88671875" bestFit="1" customWidth="1"/>
    <col min="37" max="37" width="9.109375" bestFit="1" customWidth="1"/>
    <col min="38" max="38" width="13.77734375" bestFit="1" customWidth="1"/>
    <col min="39" max="39" width="8.88671875" bestFit="1" customWidth="1"/>
    <col min="40" max="41" width="9.77734375" bestFit="1" customWidth="1"/>
    <col min="42" max="42" width="10" bestFit="1" customWidth="1"/>
    <col min="43" max="43" width="9.6640625" bestFit="1" customWidth="1"/>
    <col min="44" max="44" width="8.88671875" bestFit="1" customWidth="1"/>
    <col min="45" max="45" width="11" customWidth="1"/>
    <col min="46" max="46" width="9.109375" bestFit="1" customWidth="1"/>
    <col min="47" max="47" width="13.77734375" bestFit="1" customWidth="1"/>
    <col min="48" max="48" width="8.88671875" bestFit="1" customWidth="1"/>
    <col min="49" max="50" width="9.77734375" bestFit="1" customWidth="1"/>
    <col min="51" max="51" width="10" bestFit="1" customWidth="1"/>
    <col min="52" max="52" width="9.6640625" bestFit="1" customWidth="1"/>
    <col min="53" max="53" width="8.88671875" bestFit="1" customWidth="1"/>
    <col min="55" max="55" width="9.109375" bestFit="1" customWidth="1"/>
    <col min="56" max="56" width="13.77734375" bestFit="1" customWidth="1"/>
    <col min="57" max="57" width="8.88671875" bestFit="1" customWidth="1"/>
    <col min="58" max="59" width="9.77734375" bestFit="1" customWidth="1"/>
    <col min="60" max="60" width="10" bestFit="1" customWidth="1"/>
    <col min="61" max="61" width="9.6640625" bestFit="1" customWidth="1"/>
    <col min="62" max="62" width="8.88671875" bestFit="1" customWidth="1"/>
  </cols>
  <sheetData>
    <row r="1" spans="1:62" x14ac:dyDescent="0.3">
      <c r="A1" t="s">
        <v>6</v>
      </c>
      <c r="J1" t="s">
        <v>42</v>
      </c>
      <c r="S1" t="s">
        <v>72</v>
      </c>
      <c r="AB1" t="s">
        <v>73</v>
      </c>
      <c r="AK1" t="s">
        <v>46</v>
      </c>
      <c r="AT1" t="s">
        <v>65</v>
      </c>
      <c r="BC1" t="s">
        <v>66</v>
      </c>
    </row>
    <row r="2" spans="1:62" x14ac:dyDescent="0.3">
      <c r="A2" t="s">
        <v>8</v>
      </c>
      <c r="B2" t="s">
        <v>0</v>
      </c>
      <c r="C2" t="s">
        <v>9</v>
      </c>
      <c r="D2" t="s">
        <v>10</v>
      </c>
      <c r="E2" t="s">
        <v>11</v>
      </c>
      <c r="F2" t="s">
        <v>4</v>
      </c>
      <c r="G2" t="s">
        <v>5</v>
      </c>
      <c r="H2" t="s">
        <v>12</v>
      </c>
      <c r="J2" t="s">
        <v>8</v>
      </c>
      <c r="K2" t="s">
        <v>0</v>
      </c>
      <c r="L2" t="s">
        <v>9</v>
      </c>
      <c r="M2" t="s">
        <v>10</v>
      </c>
      <c r="N2" t="s">
        <v>11</v>
      </c>
      <c r="O2" t="s">
        <v>4</v>
      </c>
      <c r="P2" t="s">
        <v>5</v>
      </c>
      <c r="Q2" t="s">
        <v>12</v>
      </c>
      <c r="S2" t="s">
        <v>8</v>
      </c>
      <c r="T2" t="s">
        <v>0</v>
      </c>
      <c r="U2" t="s">
        <v>9</v>
      </c>
      <c r="V2" t="s">
        <v>10</v>
      </c>
      <c r="W2" t="s">
        <v>11</v>
      </c>
      <c r="X2" s="7" t="s">
        <v>4</v>
      </c>
      <c r="Y2" t="s">
        <v>5</v>
      </c>
      <c r="Z2" t="s">
        <v>12</v>
      </c>
      <c r="AB2" t="s">
        <v>8</v>
      </c>
      <c r="AC2" t="s">
        <v>0</v>
      </c>
      <c r="AD2" t="s">
        <v>9</v>
      </c>
      <c r="AE2" t="s">
        <v>10</v>
      </c>
      <c r="AF2" t="s">
        <v>11</v>
      </c>
      <c r="AG2" t="s">
        <v>4</v>
      </c>
      <c r="AH2" t="s">
        <v>5</v>
      </c>
      <c r="AI2" t="s">
        <v>12</v>
      </c>
      <c r="AK2" t="s">
        <v>8</v>
      </c>
      <c r="AL2" t="s">
        <v>0</v>
      </c>
      <c r="AM2" t="s">
        <v>9</v>
      </c>
      <c r="AN2" t="s">
        <v>10</v>
      </c>
      <c r="AO2" t="s">
        <v>11</v>
      </c>
      <c r="AP2" t="s">
        <v>4</v>
      </c>
      <c r="AQ2" t="s">
        <v>5</v>
      </c>
      <c r="AR2" t="s">
        <v>12</v>
      </c>
      <c r="AT2" t="s">
        <v>8</v>
      </c>
      <c r="AU2" t="s">
        <v>0</v>
      </c>
      <c r="AV2" t="s">
        <v>9</v>
      </c>
      <c r="AW2" t="s">
        <v>10</v>
      </c>
      <c r="AX2" t="s">
        <v>11</v>
      </c>
      <c r="AY2" t="s">
        <v>4</v>
      </c>
      <c r="AZ2" t="s">
        <v>5</v>
      </c>
      <c r="BA2" t="s">
        <v>12</v>
      </c>
      <c r="BC2" t="s">
        <v>8</v>
      </c>
      <c r="BD2" t="s">
        <v>0</v>
      </c>
      <c r="BE2" t="s">
        <v>9</v>
      </c>
      <c r="BF2" t="s">
        <v>10</v>
      </c>
      <c r="BG2" t="s">
        <v>11</v>
      </c>
      <c r="BH2" t="s">
        <v>4</v>
      </c>
      <c r="BI2" t="s">
        <v>5</v>
      </c>
      <c r="BJ2" t="s">
        <v>12</v>
      </c>
    </row>
    <row r="3" spans="1:62" x14ac:dyDescent="0.3">
      <c r="A3">
        <v>1</v>
      </c>
      <c r="B3" t="s">
        <v>15</v>
      </c>
      <c r="C3">
        <v>123.9</v>
      </c>
      <c r="D3">
        <v>114</v>
      </c>
      <c r="E3">
        <v>115</v>
      </c>
      <c r="F3">
        <v>126.7</v>
      </c>
      <c r="G3" t="s">
        <v>394</v>
      </c>
      <c r="H3">
        <v>116.3</v>
      </c>
      <c r="J3">
        <v>1</v>
      </c>
      <c r="K3" t="s">
        <v>37</v>
      </c>
      <c r="L3">
        <v>106.7</v>
      </c>
      <c r="M3">
        <v>95</v>
      </c>
      <c r="N3">
        <v>90</v>
      </c>
      <c r="O3">
        <v>102.6</v>
      </c>
      <c r="P3" t="s">
        <v>222</v>
      </c>
      <c r="Q3">
        <v>115.4</v>
      </c>
      <c r="S3">
        <v>1</v>
      </c>
      <c r="T3" t="s">
        <v>18</v>
      </c>
      <c r="U3">
        <v>0.11600000000000001</v>
      </c>
      <c r="V3">
        <v>8.5999999999999993E-2</v>
      </c>
      <c r="W3">
        <v>4.8000000000000001E-2</v>
      </c>
      <c r="X3">
        <v>0.11700000000000001</v>
      </c>
      <c r="Y3" t="s">
        <v>271</v>
      </c>
      <c r="Z3">
        <v>0.13500000000000001</v>
      </c>
      <c r="AB3">
        <v>1</v>
      </c>
      <c r="AC3" t="s">
        <v>24</v>
      </c>
      <c r="AD3">
        <v>0.151</v>
      </c>
      <c r="AE3">
        <v>0.115</v>
      </c>
      <c r="AF3">
        <v>0.108</v>
      </c>
      <c r="AG3">
        <v>0.14899999999999999</v>
      </c>
      <c r="AH3" t="s">
        <v>330</v>
      </c>
      <c r="AI3">
        <v>0.159</v>
      </c>
      <c r="AK3">
        <v>1</v>
      </c>
      <c r="AL3" t="s">
        <v>15</v>
      </c>
      <c r="AM3">
        <v>106</v>
      </c>
      <c r="AN3">
        <v>104.4</v>
      </c>
      <c r="AO3">
        <v>100.2</v>
      </c>
      <c r="AP3">
        <v>106.2</v>
      </c>
      <c r="AQ3" t="s">
        <v>557</v>
      </c>
      <c r="AR3">
        <v>105</v>
      </c>
      <c r="AT3">
        <v>1</v>
      </c>
      <c r="AU3" t="s">
        <v>20</v>
      </c>
      <c r="AV3">
        <v>0.58399999999999996</v>
      </c>
      <c r="AW3">
        <v>0.63500000000000001</v>
      </c>
      <c r="AX3">
        <v>0.55800000000000005</v>
      </c>
      <c r="AY3">
        <v>0.57999999999999996</v>
      </c>
      <c r="AZ3" t="s">
        <v>501</v>
      </c>
      <c r="BA3">
        <v>0.55700000000000005</v>
      </c>
      <c r="BC3">
        <v>1</v>
      </c>
      <c r="BD3" t="s">
        <v>37</v>
      </c>
      <c r="BE3">
        <v>0.504</v>
      </c>
      <c r="BF3">
        <v>0.46100000000000002</v>
      </c>
      <c r="BG3">
        <v>0.36199999999999999</v>
      </c>
      <c r="BH3">
        <v>0.48099999999999998</v>
      </c>
      <c r="BI3" t="s">
        <v>346</v>
      </c>
      <c r="BJ3">
        <v>0.53</v>
      </c>
    </row>
    <row r="4" spans="1:62" x14ac:dyDescent="0.3">
      <c r="A4">
        <v>2</v>
      </c>
      <c r="B4" t="s">
        <v>20</v>
      </c>
      <c r="C4">
        <v>123.7</v>
      </c>
      <c r="D4">
        <v>117.7</v>
      </c>
      <c r="E4">
        <v>108</v>
      </c>
      <c r="F4">
        <v>125.9</v>
      </c>
      <c r="G4" t="s">
        <v>582</v>
      </c>
      <c r="H4">
        <v>117</v>
      </c>
      <c r="J4">
        <v>2</v>
      </c>
      <c r="K4" t="s">
        <v>34</v>
      </c>
      <c r="L4">
        <v>109.3</v>
      </c>
      <c r="M4">
        <v>107</v>
      </c>
      <c r="N4">
        <v>113</v>
      </c>
      <c r="O4">
        <v>104.8</v>
      </c>
      <c r="P4" t="s">
        <v>266</v>
      </c>
      <c r="Q4">
        <v>111.5</v>
      </c>
      <c r="S4">
        <v>2</v>
      </c>
      <c r="T4" t="s">
        <v>14</v>
      </c>
      <c r="U4">
        <v>0.121</v>
      </c>
      <c r="V4">
        <v>0.17499999999999999</v>
      </c>
      <c r="W4">
        <v>0.19800000000000001</v>
      </c>
      <c r="X4">
        <v>0.11799999999999999</v>
      </c>
      <c r="Y4" t="s">
        <v>225</v>
      </c>
      <c r="Z4">
        <v>0.121</v>
      </c>
      <c r="AB4">
        <v>2</v>
      </c>
      <c r="AC4" t="s">
        <v>32</v>
      </c>
      <c r="AD4">
        <v>0.15</v>
      </c>
      <c r="AE4">
        <v>0.17</v>
      </c>
      <c r="AF4">
        <v>0.157</v>
      </c>
      <c r="AG4">
        <v>0.151</v>
      </c>
      <c r="AH4" t="s">
        <v>407</v>
      </c>
      <c r="AI4">
        <v>0.14199999999999999</v>
      </c>
      <c r="AK4">
        <v>2</v>
      </c>
      <c r="AL4" t="s">
        <v>23</v>
      </c>
      <c r="AM4">
        <v>106</v>
      </c>
      <c r="AN4">
        <v>104.9</v>
      </c>
      <c r="AO4">
        <v>109.2</v>
      </c>
      <c r="AP4">
        <v>105.4</v>
      </c>
      <c r="AQ4" t="s">
        <v>308</v>
      </c>
      <c r="AR4">
        <v>102</v>
      </c>
      <c r="AT4">
        <v>2</v>
      </c>
      <c r="AU4" t="s">
        <v>15</v>
      </c>
      <c r="AV4">
        <v>0.58299999999999996</v>
      </c>
      <c r="AW4">
        <v>0.56599999999999995</v>
      </c>
      <c r="AX4">
        <v>0.57599999999999996</v>
      </c>
      <c r="AY4">
        <v>0.58799999999999997</v>
      </c>
      <c r="AZ4" t="s">
        <v>351</v>
      </c>
      <c r="BA4">
        <v>0.54</v>
      </c>
      <c r="BC4">
        <v>2</v>
      </c>
      <c r="BD4" t="s">
        <v>24</v>
      </c>
      <c r="BE4">
        <v>0.50900000000000001</v>
      </c>
      <c r="BF4">
        <v>0.45400000000000001</v>
      </c>
      <c r="BG4">
        <v>0.51500000000000001</v>
      </c>
      <c r="BH4">
        <v>0.495</v>
      </c>
      <c r="BI4" t="s">
        <v>278</v>
      </c>
      <c r="BJ4">
        <v>0.55400000000000005</v>
      </c>
    </row>
    <row r="5" spans="1:62" x14ac:dyDescent="0.3">
      <c r="A5">
        <v>3</v>
      </c>
      <c r="B5" t="s">
        <v>17</v>
      </c>
      <c r="C5">
        <v>121.2</v>
      </c>
      <c r="D5">
        <v>136</v>
      </c>
      <c r="E5">
        <v>141</v>
      </c>
      <c r="F5">
        <v>123.3</v>
      </c>
      <c r="G5" t="s">
        <v>267</v>
      </c>
      <c r="H5">
        <v>118.2</v>
      </c>
      <c r="J5">
        <v>3</v>
      </c>
      <c r="K5" t="s">
        <v>27</v>
      </c>
      <c r="L5">
        <v>109.7</v>
      </c>
      <c r="M5">
        <v>107.7</v>
      </c>
      <c r="N5">
        <v>101</v>
      </c>
      <c r="O5">
        <v>110.6</v>
      </c>
      <c r="P5" t="s">
        <v>567</v>
      </c>
      <c r="Q5">
        <v>106.5</v>
      </c>
      <c r="S5">
        <v>3</v>
      </c>
      <c r="T5" t="s">
        <v>24</v>
      </c>
      <c r="U5">
        <v>0.122</v>
      </c>
      <c r="V5">
        <v>0.13700000000000001</v>
      </c>
      <c r="W5">
        <v>9.9000000000000005E-2</v>
      </c>
      <c r="X5">
        <v>0.11799999999999999</v>
      </c>
      <c r="Y5" t="s">
        <v>207</v>
      </c>
      <c r="Z5">
        <v>0.124</v>
      </c>
      <c r="AB5">
        <v>3</v>
      </c>
      <c r="AC5" t="s">
        <v>33</v>
      </c>
      <c r="AD5">
        <v>0.14699999999999999</v>
      </c>
      <c r="AE5">
        <v>0.128</v>
      </c>
      <c r="AF5">
        <v>0.109</v>
      </c>
      <c r="AG5">
        <v>0.158</v>
      </c>
      <c r="AH5" t="s">
        <v>269</v>
      </c>
      <c r="AI5">
        <v>0.14399999999999999</v>
      </c>
      <c r="AK5">
        <v>3</v>
      </c>
      <c r="AL5" t="s">
        <v>17</v>
      </c>
      <c r="AM5">
        <v>105.8</v>
      </c>
      <c r="AN5">
        <v>110.3</v>
      </c>
      <c r="AO5">
        <v>119</v>
      </c>
      <c r="AP5">
        <v>106.9</v>
      </c>
      <c r="AQ5" t="s">
        <v>210</v>
      </c>
      <c r="AR5">
        <v>104.7</v>
      </c>
      <c r="AT5">
        <v>3</v>
      </c>
      <c r="AU5" t="s">
        <v>24</v>
      </c>
      <c r="AV5">
        <v>0.56999999999999995</v>
      </c>
      <c r="AW5">
        <v>0.55800000000000005</v>
      </c>
      <c r="AX5">
        <v>0.61699999999999999</v>
      </c>
      <c r="AY5">
        <v>0.58699999999999997</v>
      </c>
      <c r="AZ5" t="s">
        <v>251</v>
      </c>
      <c r="BA5">
        <v>0.52800000000000002</v>
      </c>
      <c r="BC5">
        <v>3</v>
      </c>
      <c r="BD5" t="s">
        <v>19</v>
      </c>
      <c r="BE5">
        <v>0.51800000000000002</v>
      </c>
      <c r="BF5">
        <v>0.44800000000000001</v>
      </c>
      <c r="BG5">
        <v>0.44400000000000001</v>
      </c>
      <c r="BH5">
        <v>0.51</v>
      </c>
      <c r="BI5" t="s">
        <v>347</v>
      </c>
      <c r="BJ5">
        <v>0.52800000000000002</v>
      </c>
    </row>
    <row r="6" spans="1:62" x14ac:dyDescent="0.3">
      <c r="A6">
        <v>4</v>
      </c>
      <c r="B6" t="s">
        <v>24</v>
      </c>
      <c r="C6">
        <v>120.8</v>
      </c>
      <c r="D6">
        <v>122</v>
      </c>
      <c r="E6">
        <v>135</v>
      </c>
      <c r="F6">
        <v>122.8</v>
      </c>
      <c r="G6" t="s">
        <v>300</v>
      </c>
      <c r="H6">
        <v>117.3</v>
      </c>
      <c r="J6">
        <v>4</v>
      </c>
      <c r="K6" t="s">
        <v>21</v>
      </c>
      <c r="L6">
        <v>110.6</v>
      </c>
      <c r="M6">
        <v>105.3</v>
      </c>
      <c r="N6">
        <v>103</v>
      </c>
      <c r="O6">
        <v>109.8</v>
      </c>
      <c r="P6" t="s">
        <v>568</v>
      </c>
      <c r="Q6">
        <v>111</v>
      </c>
      <c r="S6">
        <v>4</v>
      </c>
      <c r="T6" t="s">
        <v>20</v>
      </c>
      <c r="U6">
        <v>0.122</v>
      </c>
      <c r="V6">
        <v>0.12</v>
      </c>
      <c r="W6">
        <v>0.11700000000000001</v>
      </c>
      <c r="X6">
        <v>0.123</v>
      </c>
      <c r="Y6" t="s">
        <v>214</v>
      </c>
      <c r="Z6">
        <v>0.14000000000000001</v>
      </c>
      <c r="AB6">
        <v>4</v>
      </c>
      <c r="AC6" t="s">
        <v>35</v>
      </c>
      <c r="AD6">
        <v>0.14299999999999999</v>
      </c>
      <c r="AE6">
        <v>0.152</v>
      </c>
      <c r="AF6">
        <v>0.157</v>
      </c>
      <c r="AG6">
        <v>0.151</v>
      </c>
      <c r="AH6" t="s">
        <v>332</v>
      </c>
      <c r="AI6">
        <v>0.14699999999999999</v>
      </c>
      <c r="AK6">
        <v>4</v>
      </c>
      <c r="AL6" t="s">
        <v>20</v>
      </c>
      <c r="AM6">
        <v>105.7</v>
      </c>
      <c r="AN6">
        <v>103.2</v>
      </c>
      <c r="AO6">
        <v>102.6</v>
      </c>
      <c r="AP6">
        <v>106.6</v>
      </c>
      <c r="AQ6" t="s">
        <v>297</v>
      </c>
      <c r="AR6">
        <v>104.5</v>
      </c>
      <c r="AT6">
        <v>4</v>
      </c>
      <c r="AU6" t="s">
        <v>13</v>
      </c>
      <c r="AV6">
        <v>0.56899999999999995</v>
      </c>
      <c r="AW6">
        <v>0.61</v>
      </c>
      <c r="AX6">
        <v>0.6</v>
      </c>
      <c r="AY6">
        <v>0.55800000000000005</v>
      </c>
      <c r="AZ6" t="s">
        <v>502</v>
      </c>
      <c r="BA6">
        <v>0.57999999999999996</v>
      </c>
      <c r="BC6">
        <v>4</v>
      </c>
      <c r="BD6" t="s">
        <v>27</v>
      </c>
      <c r="BE6">
        <v>0.51900000000000002</v>
      </c>
      <c r="BF6">
        <v>0.48799999999999999</v>
      </c>
      <c r="BG6">
        <v>0.41399999999999998</v>
      </c>
      <c r="BH6">
        <v>0.51900000000000002</v>
      </c>
      <c r="BI6" t="s">
        <v>492</v>
      </c>
      <c r="BJ6">
        <v>0.52400000000000002</v>
      </c>
    </row>
    <row r="7" spans="1:62" x14ac:dyDescent="0.3">
      <c r="A7">
        <v>5</v>
      </c>
      <c r="B7" t="s">
        <v>19</v>
      </c>
      <c r="C7">
        <v>120.3</v>
      </c>
      <c r="D7">
        <v>121.7</v>
      </c>
      <c r="E7">
        <v>131</v>
      </c>
      <c r="F7">
        <v>121.5</v>
      </c>
      <c r="G7" t="s">
        <v>267</v>
      </c>
      <c r="H7">
        <v>116.8</v>
      </c>
      <c r="J7">
        <v>5</v>
      </c>
      <c r="K7" t="s">
        <v>32</v>
      </c>
      <c r="L7">
        <v>110.6</v>
      </c>
      <c r="M7">
        <v>101</v>
      </c>
      <c r="N7">
        <v>99</v>
      </c>
      <c r="O7">
        <v>107.8</v>
      </c>
      <c r="P7" t="s">
        <v>403</v>
      </c>
      <c r="Q7">
        <v>114</v>
      </c>
      <c r="S7">
        <v>5</v>
      </c>
      <c r="T7" t="s">
        <v>19</v>
      </c>
      <c r="U7">
        <v>0.123</v>
      </c>
      <c r="V7">
        <v>0.125</v>
      </c>
      <c r="W7">
        <v>0.109</v>
      </c>
      <c r="X7">
        <v>0.122</v>
      </c>
      <c r="Y7" t="s">
        <v>247</v>
      </c>
      <c r="Z7">
        <v>0.129</v>
      </c>
      <c r="AB7">
        <v>5</v>
      </c>
      <c r="AC7" t="s">
        <v>39</v>
      </c>
      <c r="AD7">
        <v>0.14299999999999999</v>
      </c>
      <c r="AE7">
        <v>0.12</v>
      </c>
      <c r="AF7">
        <v>0.1</v>
      </c>
      <c r="AG7">
        <v>0.14099999999999999</v>
      </c>
      <c r="AH7" t="s">
        <v>408</v>
      </c>
      <c r="AI7">
        <v>0.13200000000000001</v>
      </c>
      <c r="AK7">
        <v>5</v>
      </c>
      <c r="AL7" t="s">
        <v>31</v>
      </c>
      <c r="AM7">
        <v>105.2</v>
      </c>
      <c r="AN7">
        <v>103.2</v>
      </c>
      <c r="AO7">
        <v>104.6</v>
      </c>
      <c r="AP7">
        <v>105.1</v>
      </c>
      <c r="AQ7" t="s">
        <v>298</v>
      </c>
      <c r="AR7">
        <v>105.8</v>
      </c>
      <c r="AT7">
        <v>5</v>
      </c>
      <c r="AU7" t="s">
        <v>30</v>
      </c>
      <c r="AV7">
        <v>0.56699999999999995</v>
      </c>
      <c r="AW7">
        <v>0.67300000000000004</v>
      </c>
      <c r="AX7">
        <v>0.68300000000000005</v>
      </c>
      <c r="AY7">
        <v>0.56100000000000005</v>
      </c>
      <c r="AZ7" t="s">
        <v>503</v>
      </c>
      <c r="BA7">
        <v>0.52400000000000002</v>
      </c>
      <c r="BC7">
        <v>5</v>
      </c>
      <c r="BD7" t="s">
        <v>16</v>
      </c>
      <c r="BE7">
        <v>0.52400000000000002</v>
      </c>
      <c r="BF7">
        <v>0.54800000000000004</v>
      </c>
      <c r="BG7">
        <v>0.47799999999999998</v>
      </c>
      <c r="BH7">
        <v>0.52700000000000002</v>
      </c>
      <c r="BI7" t="s">
        <v>493</v>
      </c>
      <c r="BJ7">
        <v>0.51600000000000001</v>
      </c>
    </row>
    <row r="8" spans="1:62" x14ac:dyDescent="0.3">
      <c r="A8">
        <v>6</v>
      </c>
      <c r="B8" t="s">
        <v>18</v>
      </c>
      <c r="C8">
        <v>119.1</v>
      </c>
      <c r="D8">
        <v>118.3</v>
      </c>
      <c r="E8">
        <v>121</v>
      </c>
      <c r="F8">
        <v>121</v>
      </c>
      <c r="G8" t="s">
        <v>243</v>
      </c>
      <c r="H8">
        <v>113.7</v>
      </c>
      <c r="J8">
        <v>6</v>
      </c>
      <c r="K8" t="s">
        <v>19</v>
      </c>
      <c r="L8">
        <v>110.7</v>
      </c>
      <c r="M8">
        <v>109.7</v>
      </c>
      <c r="N8">
        <v>91</v>
      </c>
      <c r="O8">
        <v>108.7</v>
      </c>
      <c r="P8" t="s">
        <v>390</v>
      </c>
      <c r="Q8">
        <v>110.9</v>
      </c>
      <c r="S8">
        <v>6</v>
      </c>
      <c r="T8" t="s">
        <v>40</v>
      </c>
      <c r="U8">
        <v>0.123</v>
      </c>
      <c r="V8">
        <v>0.1</v>
      </c>
      <c r="W8">
        <v>0.105</v>
      </c>
      <c r="X8">
        <v>0.12</v>
      </c>
      <c r="Y8" t="s">
        <v>409</v>
      </c>
      <c r="Z8">
        <v>0.158</v>
      </c>
      <c r="AB8">
        <v>6</v>
      </c>
      <c r="AC8" t="s">
        <v>18</v>
      </c>
      <c r="AD8">
        <v>0.14199999999999999</v>
      </c>
      <c r="AE8">
        <v>0.13600000000000001</v>
      </c>
      <c r="AF8">
        <v>0.11600000000000001</v>
      </c>
      <c r="AG8">
        <v>0.14299999999999999</v>
      </c>
      <c r="AH8" t="s">
        <v>224</v>
      </c>
      <c r="AI8">
        <v>0.13900000000000001</v>
      </c>
      <c r="AK8">
        <v>6</v>
      </c>
      <c r="AL8" t="s">
        <v>28</v>
      </c>
      <c r="AM8">
        <v>104.9</v>
      </c>
      <c r="AN8">
        <v>101.5</v>
      </c>
      <c r="AO8">
        <v>95.5</v>
      </c>
      <c r="AP8">
        <v>104.3</v>
      </c>
      <c r="AQ8" t="s">
        <v>558</v>
      </c>
      <c r="AR8">
        <v>105</v>
      </c>
      <c r="AT8">
        <v>6</v>
      </c>
      <c r="AU8" t="s">
        <v>27</v>
      </c>
      <c r="AV8">
        <v>0.56499999999999995</v>
      </c>
      <c r="AW8">
        <v>0.60099999999999998</v>
      </c>
      <c r="AX8">
        <v>0.623</v>
      </c>
      <c r="AY8">
        <v>0.57299999999999995</v>
      </c>
      <c r="AZ8" t="s">
        <v>504</v>
      </c>
      <c r="BA8">
        <v>0.55800000000000005</v>
      </c>
      <c r="BC8">
        <v>6</v>
      </c>
      <c r="BD8" t="s">
        <v>21</v>
      </c>
      <c r="BE8">
        <v>0.52600000000000002</v>
      </c>
      <c r="BF8">
        <v>0.48499999999999999</v>
      </c>
      <c r="BG8">
        <v>0.51900000000000002</v>
      </c>
      <c r="BH8">
        <v>0.52300000000000002</v>
      </c>
      <c r="BI8" t="s">
        <v>494</v>
      </c>
      <c r="BJ8">
        <v>0.55100000000000005</v>
      </c>
    </row>
    <row r="9" spans="1:62" x14ac:dyDescent="0.3">
      <c r="A9">
        <v>7</v>
      </c>
      <c r="B9" t="s">
        <v>22</v>
      </c>
      <c r="C9">
        <v>119</v>
      </c>
      <c r="D9">
        <v>124.7</v>
      </c>
      <c r="E9">
        <v>134</v>
      </c>
      <c r="F9">
        <v>118.3</v>
      </c>
      <c r="G9" t="s">
        <v>310</v>
      </c>
      <c r="H9">
        <v>118.1</v>
      </c>
      <c r="J9">
        <v>7</v>
      </c>
      <c r="K9" t="s">
        <v>36</v>
      </c>
      <c r="L9">
        <v>111.2</v>
      </c>
      <c r="M9">
        <v>103.7</v>
      </c>
      <c r="N9">
        <v>103</v>
      </c>
      <c r="O9">
        <v>114.2</v>
      </c>
      <c r="P9" t="s">
        <v>569</v>
      </c>
      <c r="Q9">
        <v>109</v>
      </c>
      <c r="S9">
        <v>7</v>
      </c>
      <c r="T9" t="s">
        <v>35</v>
      </c>
      <c r="U9">
        <v>0.123</v>
      </c>
      <c r="V9">
        <v>0.14899999999999999</v>
      </c>
      <c r="W9">
        <v>0.14699999999999999</v>
      </c>
      <c r="X9">
        <v>0.13500000000000001</v>
      </c>
      <c r="Y9" t="s">
        <v>234</v>
      </c>
      <c r="Z9">
        <v>0.13</v>
      </c>
      <c r="AB9">
        <v>7</v>
      </c>
      <c r="AC9" t="s">
        <v>27</v>
      </c>
      <c r="AD9">
        <v>0.13900000000000001</v>
      </c>
      <c r="AE9">
        <v>0.14399999999999999</v>
      </c>
      <c r="AF9">
        <v>0.115</v>
      </c>
      <c r="AG9">
        <v>0.13600000000000001</v>
      </c>
      <c r="AH9" t="s">
        <v>224</v>
      </c>
      <c r="AI9">
        <v>0.157</v>
      </c>
      <c r="AK9">
        <v>7</v>
      </c>
      <c r="AL9" t="s">
        <v>29</v>
      </c>
      <c r="AM9">
        <v>104.5</v>
      </c>
      <c r="AN9">
        <v>98.8</v>
      </c>
      <c r="AO9">
        <v>102.6</v>
      </c>
      <c r="AP9">
        <v>105.9</v>
      </c>
      <c r="AQ9" t="s">
        <v>384</v>
      </c>
      <c r="AR9">
        <v>104.6</v>
      </c>
      <c r="AT9">
        <v>7</v>
      </c>
      <c r="AU9" t="s">
        <v>19</v>
      </c>
      <c r="AV9">
        <v>0.56499999999999995</v>
      </c>
      <c r="AW9">
        <v>0.56799999999999995</v>
      </c>
      <c r="AX9">
        <v>0.60399999999999998</v>
      </c>
      <c r="AY9">
        <v>0.56200000000000006</v>
      </c>
      <c r="AZ9" t="s">
        <v>236</v>
      </c>
      <c r="BA9">
        <v>0.56799999999999995</v>
      </c>
      <c r="BC9">
        <v>7</v>
      </c>
      <c r="BD9" t="s">
        <v>33</v>
      </c>
      <c r="BE9">
        <v>0.53200000000000003</v>
      </c>
      <c r="BF9">
        <v>0.59499999999999997</v>
      </c>
      <c r="BG9">
        <v>0.60399999999999998</v>
      </c>
      <c r="BH9">
        <v>0.53900000000000003</v>
      </c>
      <c r="BI9" t="s">
        <v>347</v>
      </c>
      <c r="BJ9">
        <v>0.52400000000000002</v>
      </c>
    </row>
    <row r="10" spans="1:62" x14ac:dyDescent="0.3">
      <c r="A10">
        <v>8</v>
      </c>
      <c r="B10" t="s">
        <v>13</v>
      </c>
      <c r="C10">
        <v>118.5</v>
      </c>
      <c r="D10">
        <v>120.7</v>
      </c>
      <c r="E10">
        <v>123</v>
      </c>
      <c r="F10">
        <v>121.3</v>
      </c>
      <c r="G10" t="s">
        <v>583</v>
      </c>
      <c r="H10">
        <v>120.2</v>
      </c>
      <c r="J10">
        <v>8</v>
      </c>
      <c r="K10" t="s">
        <v>2</v>
      </c>
      <c r="L10">
        <v>111.7</v>
      </c>
      <c r="M10">
        <v>109.7</v>
      </c>
      <c r="N10">
        <v>95</v>
      </c>
      <c r="O10">
        <v>110</v>
      </c>
      <c r="P10" t="s">
        <v>404</v>
      </c>
      <c r="Q10">
        <v>113.6</v>
      </c>
      <c r="S10">
        <v>8</v>
      </c>
      <c r="T10" t="s">
        <v>16</v>
      </c>
      <c r="U10">
        <v>0.125</v>
      </c>
      <c r="V10">
        <v>0.10199999999999999</v>
      </c>
      <c r="W10">
        <v>0.11600000000000001</v>
      </c>
      <c r="X10">
        <v>0.124</v>
      </c>
      <c r="Y10" t="s">
        <v>216</v>
      </c>
      <c r="Z10">
        <v>0.13500000000000001</v>
      </c>
      <c r="AB10">
        <v>8</v>
      </c>
      <c r="AC10" t="s">
        <v>17</v>
      </c>
      <c r="AD10">
        <v>0.13800000000000001</v>
      </c>
      <c r="AE10">
        <v>0.13600000000000001</v>
      </c>
      <c r="AF10">
        <v>0.11799999999999999</v>
      </c>
      <c r="AG10">
        <v>0.13700000000000001</v>
      </c>
      <c r="AH10" t="s">
        <v>329</v>
      </c>
      <c r="AI10">
        <v>0.13400000000000001</v>
      </c>
      <c r="AK10">
        <v>8</v>
      </c>
      <c r="AL10" t="s">
        <v>13</v>
      </c>
      <c r="AM10">
        <v>104.2</v>
      </c>
      <c r="AN10">
        <v>105.9</v>
      </c>
      <c r="AO10">
        <v>108.6</v>
      </c>
      <c r="AP10">
        <v>105.5</v>
      </c>
      <c r="AQ10" t="s">
        <v>263</v>
      </c>
      <c r="AR10">
        <v>104.4</v>
      </c>
      <c r="AT10">
        <v>8</v>
      </c>
      <c r="AU10" t="s">
        <v>21</v>
      </c>
      <c r="AV10">
        <v>0.56000000000000005</v>
      </c>
      <c r="AW10">
        <v>0.50900000000000001</v>
      </c>
      <c r="AX10">
        <v>0.51700000000000002</v>
      </c>
      <c r="AY10">
        <v>0.58499999999999996</v>
      </c>
      <c r="AZ10" t="s">
        <v>495</v>
      </c>
      <c r="BA10">
        <v>0.57099999999999995</v>
      </c>
      <c r="BC10">
        <v>8</v>
      </c>
      <c r="BD10" t="s">
        <v>2</v>
      </c>
      <c r="BE10">
        <v>0.53400000000000003</v>
      </c>
      <c r="BF10">
        <v>0.52800000000000002</v>
      </c>
      <c r="BG10">
        <v>0.49199999999999999</v>
      </c>
      <c r="BH10">
        <v>0.52700000000000002</v>
      </c>
      <c r="BI10" t="s">
        <v>233</v>
      </c>
      <c r="BJ10">
        <v>0.54</v>
      </c>
    </row>
    <row r="11" spans="1:62" x14ac:dyDescent="0.3">
      <c r="A11">
        <v>9</v>
      </c>
      <c r="B11" t="s">
        <v>14</v>
      </c>
      <c r="C11">
        <v>118.2</v>
      </c>
      <c r="D11">
        <v>111.7</v>
      </c>
      <c r="E11">
        <v>117</v>
      </c>
      <c r="F11">
        <v>119.9</v>
      </c>
      <c r="G11" t="s">
        <v>583</v>
      </c>
      <c r="H11">
        <v>114.2</v>
      </c>
      <c r="J11">
        <v>9</v>
      </c>
      <c r="K11" t="s">
        <v>40</v>
      </c>
      <c r="L11">
        <v>112.3</v>
      </c>
      <c r="M11">
        <v>109</v>
      </c>
      <c r="N11">
        <v>111</v>
      </c>
      <c r="O11">
        <v>109.1</v>
      </c>
      <c r="P11" t="s">
        <v>570</v>
      </c>
      <c r="Q11">
        <v>118.6</v>
      </c>
      <c r="S11">
        <v>9</v>
      </c>
      <c r="T11" t="s">
        <v>21</v>
      </c>
      <c r="U11">
        <v>0.125</v>
      </c>
      <c r="V11">
        <v>0.11</v>
      </c>
      <c r="W11">
        <v>0.1</v>
      </c>
      <c r="X11">
        <v>0.122</v>
      </c>
      <c r="Y11" t="s">
        <v>409</v>
      </c>
      <c r="Z11">
        <v>0.13800000000000001</v>
      </c>
      <c r="AB11">
        <v>9</v>
      </c>
      <c r="AC11" t="s">
        <v>23</v>
      </c>
      <c r="AD11">
        <v>0.13800000000000001</v>
      </c>
      <c r="AE11">
        <v>0.121</v>
      </c>
      <c r="AF11">
        <v>0.16500000000000001</v>
      </c>
      <c r="AG11">
        <v>0.128</v>
      </c>
      <c r="AH11" t="s">
        <v>268</v>
      </c>
      <c r="AI11">
        <v>0.121</v>
      </c>
      <c r="AK11">
        <v>9</v>
      </c>
      <c r="AL11" t="s">
        <v>22</v>
      </c>
      <c r="AM11">
        <v>104.2</v>
      </c>
      <c r="AN11">
        <v>106.5</v>
      </c>
      <c r="AO11">
        <v>119</v>
      </c>
      <c r="AP11">
        <v>103.9</v>
      </c>
      <c r="AQ11" t="s">
        <v>559</v>
      </c>
      <c r="AR11">
        <v>105.6</v>
      </c>
      <c r="AT11">
        <v>9</v>
      </c>
      <c r="AU11" t="s">
        <v>14</v>
      </c>
      <c r="AV11">
        <v>0.55900000000000005</v>
      </c>
      <c r="AW11">
        <v>0.60299999999999998</v>
      </c>
      <c r="AX11">
        <v>0.57099999999999995</v>
      </c>
      <c r="AY11">
        <v>0.55000000000000004</v>
      </c>
      <c r="AZ11" t="s">
        <v>499</v>
      </c>
      <c r="BA11">
        <v>0.57399999999999995</v>
      </c>
      <c r="BC11">
        <v>9</v>
      </c>
      <c r="BD11" t="s">
        <v>30</v>
      </c>
      <c r="BE11">
        <v>0.53400000000000003</v>
      </c>
      <c r="BF11">
        <v>0.60599999999999998</v>
      </c>
      <c r="BG11">
        <v>0.625</v>
      </c>
      <c r="BH11">
        <v>0.54100000000000004</v>
      </c>
      <c r="BI11" t="s">
        <v>347</v>
      </c>
      <c r="BJ11">
        <v>0.53200000000000003</v>
      </c>
    </row>
    <row r="12" spans="1:62" x14ac:dyDescent="0.3">
      <c r="A12">
        <v>10</v>
      </c>
      <c r="B12" t="s">
        <v>2</v>
      </c>
      <c r="C12">
        <v>118.1</v>
      </c>
      <c r="D12">
        <v>121.3</v>
      </c>
      <c r="E12">
        <v>103</v>
      </c>
      <c r="F12">
        <v>118.7</v>
      </c>
      <c r="G12" t="s">
        <v>397</v>
      </c>
      <c r="H12">
        <v>113.7</v>
      </c>
      <c r="J12">
        <v>10</v>
      </c>
      <c r="K12" t="s">
        <v>35</v>
      </c>
      <c r="L12">
        <v>112.6</v>
      </c>
      <c r="M12">
        <v>117</v>
      </c>
      <c r="N12">
        <v>123</v>
      </c>
      <c r="O12">
        <v>109.8</v>
      </c>
      <c r="P12" t="s">
        <v>398</v>
      </c>
      <c r="Q12">
        <v>111.6</v>
      </c>
      <c r="S12">
        <v>10</v>
      </c>
      <c r="T12" t="s">
        <v>15</v>
      </c>
      <c r="U12">
        <v>0.127</v>
      </c>
      <c r="V12">
        <v>0.14699999999999999</v>
      </c>
      <c r="W12">
        <v>0.11</v>
      </c>
      <c r="X12">
        <v>0.13100000000000001</v>
      </c>
      <c r="Y12" t="s">
        <v>247</v>
      </c>
      <c r="Z12">
        <v>0.14199999999999999</v>
      </c>
      <c r="AB12">
        <v>10</v>
      </c>
      <c r="AC12" t="s">
        <v>36</v>
      </c>
      <c r="AD12">
        <v>0.13800000000000001</v>
      </c>
      <c r="AE12">
        <v>0.11799999999999999</v>
      </c>
      <c r="AF12">
        <v>0.17899999999999999</v>
      </c>
      <c r="AG12">
        <v>0.13400000000000001</v>
      </c>
      <c r="AH12" t="s">
        <v>224</v>
      </c>
      <c r="AI12">
        <v>0.152</v>
      </c>
      <c r="AK12">
        <v>10</v>
      </c>
      <c r="AL12" t="s">
        <v>26</v>
      </c>
      <c r="AM12">
        <v>104.1</v>
      </c>
      <c r="AN12">
        <v>99.7</v>
      </c>
      <c r="AO12">
        <v>95.3</v>
      </c>
      <c r="AP12">
        <v>103.3</v>
      </c>
      <c r="AQ12" t="s">
        <v>381</v>
      </c>
      <c r="AR12">
        <v>103.1</v>
      </c>
      <c r="AT12">
        <v>10</v>
      </c>
      <c r="AU12" t="s">
        <v>28</v>
      </c>
      <c r="AV12">
        <v>0.55700000000000005</v>
      </c>
      <c r="AW12">
        <v>0.5</v>
      </c>
      <c r="AX12">
        <v>0.55100000000000005</v>
      </c>
      <c r="AY12">
        <v>0.56499999999999995</v>
      </c>
      <c r="AZ12" t="s">
        <v>279</v>
      </c>
      <c r="BA12">
        <v>0.55200000000000005</v>
      </c>
      <c r="BC12">
        <v>10</v>
      </c>
      <c r="BD12" t="s">
        <v>40</v>
      </c>
      <c r="BE12">
        <v>0.53600000000000003</v>
      </c>
      <c r="BF12">
        <v>0.53</v>
      </c>
      <c r="BG12">
        <v>0.48299999999999998</v>
      </c>
      <c r="BH12">
        <v>0.53400000000000003</v>
      </c>
      <c r="BI12" t="s">
        <v>495</v>
      </c>
      <c r="BJ12">
        <v>0.56699999999999995</v>
      </c>
    </row>
    <row r="13" spans="1:62" x14ac:dyDescent="0.3">
      <c r="A13">
        <v>11</v>
      </c>
      <c r="B13" t="s">
        <v>29</v>
      </c>
      <c r="C13">
        <v>117.7</v>
      </c>
      <c r="D13">
        <v>116.7</v>
      </c>
      <c r="E13">
        <v>123</v>
      </c>
      <c r="F13">
        <v>123.9</v>
      </c>
      <c r="G13" t="s">
        <v>403</v>
      </c>
      <c r="H13">
        <v>117.1</v>
      </c>
      <c r="J13">
        <v>11</v>
      </c>
      <c r="K13" t="s">
        <v>24</v>
      </c>
      <c r="L13">
        <v>112.8</v>
      </c>
      <c r="M13">
        <v>111</v>
      </c>
      <c r="N13">
        <v>127</v>
      </c>
      <c r="O13">
        <v>112.8</v>
      </c>
      <c r="P13" t="s">
        <v>390</v>
      </c>
      <c r="Q13">
        <v>116.5</v>
      </c>
      <c r="S13">
        <v>11</v>
      </c>
      <c r="T13" t="s">
        <v>2</v>
      </c>
      <c r="U13">
        <v>0.128</v>
      </c>
      <c r="V13">
        <v>0.12</v>
      </c>
      <c r="W13">
        <v>0.17899999999999999</v>
      </c>
      <c r="X13">
        <v>0.13</v>
      </c>
      <c r="Y13" t="s">
        <v>409</v>
      </c>
      <c r="Z13">
        <v>0.14000000000000001</v>
      </c>
      <c r="AB13">
        <v>11</v>
      </c>
      <c r="AC13" t="s">
        <v>37</v>
      </c>
      <c r="AD13">
        <v>0.13800000000000001</v>
      </c>
      <c r="AE13">
        <v>0.14199999999999999</v>
      </c>
      <c r="AF13">
        <v>0.105</v>
      </c>
      <c r="AG13">
        <v>0.14199999999999999</v>
      </c>
      <c r="AH13" t="s">
        <v>332</v>
      </c>
      <c r="AI13">
        <v>0.14599999999999999</v>
      </c>
      <c r="AK13">
        <v>11</v>
      </c>
      <c r="AL13" t="s">
        <v>24</v>
      </c>
      <c r="AM13">
        <v>103.8</v>
      </c>
      <c r="AN13">
        <v>104.6</v>
      </c>
      <c r="AO13">
        <v>111.4</v>
      </c>
      <c r="AP13">
        <v>104.4</v>
      </c>
      <c r="AQ13" t="s">
        <v>263</v>
      </c>
      <c r="AR13">
        <v>105.3</v>
      </c>
      <c r="AT13">
        <v>11</v>
      </c>
      <c r="AU13" t="s">
        <v>2</v>
      </c>
      <c r="AV13">
        <v>0.55600000000000005</v>
      </c>
      <c r="AW13">
        <v>0.54800000000000004</v>
      </c>
      <c r="AX13">
        <v>0.47399999999999998</v>
      </c>
      <c r="AY13">
        <v>0.56599999999999995</v>
      </c>
      <c r="AZ13" t="s">
        <v>355</v>
      </c>
      <c r="BA13">
        <v>0.53800000000000003</v>
      </c>
      <c r="BC13">
        <v>11</v>
      </c>
      <c r="BD13" t="s">
        <v>34</v>
      </c>
      <c r="BE13">
        <v>0.53700000000000003</v>
      </c>
      <c r="BF13">
        <v>0.52200000000000002</v>
      </c>
      <c r="BG13">
        <v>0.55100000000000005</v>
      </c>
      <c r="BH13">
        <v>0.52500000000000002</v>
      </c>
      <c r="BI13" t="s">
        <v>349</v>
      </c>
      <c r="BJ13">
        <v>0.53500000000000003</v>
      </c>
    </row>
    <row r="14" spans="1:62" x14ac:dyDescent="0.3">
      <c r="A14">
        <v>12</v>
      </c>
      <c r="B14" t="s">
        <v>30</v>
      </c>
      <c r="C14">
        <v>117.3</v>
      </c>
      <c r="D14">
        <v>132</v>
      </c>
      <c r="E14">
        <v>140</v>
      </c>
      <c r="F14">
        <v>116.9</v>
      </c>
      <c r="G14" t="s">
        <v>584</v>
      </c>
      <c r="H14">
        <v>113.7</v>
      </c>
      <c r="J14">
        <v>12</v>
      </c>
      <c r="K14" t="s">
        <v>38</v>
      </c>
      <c r="L14">
        <v>112.9</v>
      </c>
      <c r="M14">
        <v>110</v>
      </c>
      <c r="N14">
        <v>113</v>
      </c>
      <c r="O14">
        <v>111.6</v>
      </c>
      <c r="P14" t="s">
        <v>571</v>
      </c>
      <c r="Q14">
        <v>112.6</v>
      </c>
      <c r="S14">
        <v>12</v>
      </c>
      <c r="T14" t="s">
        <v>17</v>
      </c>
      <c r="U14">
        <v>0.128</v>
      </c>
      <c r="V14">
        <v>9.0999999999999998E-2</v>
      </c>
      <c r="W14">
        <v>6.7000000000000004E-2</v>
      </c>
      <c r="X14">
        <v>0.13300000000000001</v>
      </c>
      <c r="Y14" t="s">
        <v>225</v>
      </c>
      <c r="Z14">
        <v>0.123</v>
      </c>
      <c r="AB14">
        <v>12</v>
      </c>
      <c r="AC14" t="s">
        <v>38</v>
      </c>
      <c r="AD14">
        <v>0.13500000000000001</v>
      </c>
      <c r="AE14">
        <v>0.114</v>
      </c>
      <c r="AF14">
        <v>0.17499999999999999</v>
      </c>
      <c r="AG14">
        <v>0.14399999999999999</v>
      </c>
      <c r="AH14" t="s">
        <v>409</v>
      </c>
      <c r="AI14">
        <v>0.14399999999999999</v>
      </c>
      <c r="AK14">
        <v>12</v>
      </c>
      <c r="AL14" t="s">
        <v>14</v>
      </c>
      <c r="AM14">
        <v>103.6</v>
      </c>
      <c r="AN14">
        <v>101</v>
      </c>
      <c r="AO14">
        <v>105.9</v>
      </c>
      <c r="AP14">
        <v>102.9</v>
      </c>
      <c r="AQ14" t="s">
        <v>560</v>
      </c>
      <c r="AR14">
        <v>100.9</v>
      </c>
      <c r="AT14">
        <v>12</v>
      </c>
      <c r="AU14" t="s">
        <v>23</v>
      </c>
      <c r="AV14">
        <v>0.55400000000000005</v>
      </c>
      <c r="AW14">
        <v>0.56699999999999995</v>
      </c>
      <c r="AX14">
        <v>0.625</v>
      </c>
      <c r="AY14">
        <v>0.57199999999999995</v>
      </c>
      <c r="AZ14" t="s">
        <v>356</v>
      </c>
      <c r="BA14">
        <v>0.55900000000000005</v>
      </c>
      <c r="BC14">
        <v>12</v>
      </c>
      <c r="BD14" t="s">
        <v>28</v>
      </c>
      <c r="BE14">
        <v>0.53800000000000003</v>
      </c>
      <c r="BF14">
        <v>0.52500000000000002</v>
      </c>
      <c r="BG14">
        <v>0.47699999999999998</v>
      </c>
      <c r="BH14">
        <v>0.53300000000000003</v>
      </c>
      <c r="BI14" t="s">
        <v>348</v>
      </c>
      <c r="BJ14">
        <v>0.54100000000000004</v>
      </c>
    </row>
    <row r="15" spans="1:62" x14ac:dyDescent="0.3">
      <c r="A15">
        <v>13</v>
      </c>
      <c r="B15" t="s">
        <v>38</v>
      </c>
      <c r="C15">
        <v>116.4</v>
      </c>
      <c r="D15">
        <v>112</v>
      </c>
      <c r="E15">
        <v>114</v>
      </c>
      <c r="F15">
        <v>116.1</v>
      </c>
      <c r="G15" t="s">
        <v>585</v>
      </c>
      <c r="H15">
        <v>114.4</v>
      </c>
      <c r="J15">
        <v>13</v>
      </c>
      <c r="K15" t="s">
        <v>33</v>
      </c>
      <c r="L15">
        <v>113.1</v>
      </c>
      <c r="M15">
        <v>120</v>
      </c>
      <c r="N15">
        <v>131</v>
      </c>
      <c r="O15">
        <v>111.7</v>
      </c>
      <c r="P15" t="s">
        <v>265</v>
      </c>
      <c r="Q15">
        <v>112.9</v>
      </c>
      <c r="S15">
        <v>13</v>
      </c>
      <c r="T15" t="s">
        <v>23</v>
      </c>
      <c r="U15">
        <v>0.129</v>
      </c>
      <c r="V15">
        <v>0.127</v>
      </c>
      <c r="W15">
        <v>0.16500000000000001</v>
      </c>
      <c r="X15">
        <v>0.13</v>
      </c>
      <c r="Y15" t="s">
        <v>270</v>
      </c>
      <c r="Z15">
        <v>0.13800000000000001</v>
      </c>
      <c r="AB15">
        <v>13</v>
      </c>
      <c r="AC15" t="s">
        <v>14</v>
      </c>
      <c r="AD15">
        <v>0.13500000000000001</v>
      </c>
      <c r="AE15">
        <v>0.112</v>
      </c>
      <c r="AF15">
        <v>0.113</v>
      </c>
      <c r="AG15">
        <v>0.13500000000000001</v>
      </c>
      <c r="AH15" t="s">
        <v>332</v>
      </c>
      <c r="AI15">
        <v>0.13</v>
      </c>
      <c r="AK15">
        <v>13</v>
      </c>
      <c r="AL15" t="s">
        <v>40</v>
      </c>
      <c r="AM15">
        <v>103.3</v>
      </c>
      <c r="AN15">
        <v>103</v>
      </c>
      <c r="AO15">
        <v>104.8</v>
      </c>
      <c r="AP15">
        <v>103.1</v>
      </c>
      <c r="AQ15" t="s">
        <v>561</v>
      </c>
      <c r="AR15">
        <v>103</v>
      </c>
      <c r="AT15">
        <v>13</v>
      </c>
      <c r="AU15" t="s">
        <v>29</v>
      </c>
      <c r="AV15">
        <v>0.55000000000000004</v>
      </c>
      <c r="AW15">
        <v>0.58899999999999997</v>
      </c>
      <c r="AX15">
        <v>0.57799999999999996</v>
      </c>
      <c r="AY15">
        <v>0.56100000000000005</v>
      </c>
      <c r="AZ15" t="s">
        <v>233</v>
      </c>
      <c r="BA15">
        <v>0.56000000000000005</v>
      </c>
      <c r="BC15">
        <v>13</v>
      </c>
      <c r="BD15" t="s">
        <v>13</v>
      </c>
      <c r="BE15">
        <v>0.54400000000000004</v>
      </c>
      <c r="BF15">
        <v>0.56799999999999995</v>
      </c>
      <c r="BG15">
        <v>0.54400000000000004</v>
      </c>
      <c r="BH15">
        <v>0.55800000000000005</v>
      </c>
      <c r="BI15" t="s">
        <v>496</v>
      </c>
      <c r="BJ15">
        <v>0.56399999999999995</v>
      </c>
    </row>
    <row r="16" spans="1:62" x14ac:dyDescent="0.3">
      <c r="A16">
        <v>14</v>
      </c>
      <c r="B16" t="s">
        <v>28</v>
      </c>
      <c r="C16">
        <v>116.2</v>
      </c>
      <c r="D16">
        <v>116.3</v>
      </c>
      <c r="E16">
        <v>113</v>
      </c>
      <c r="F16">
        <v>116</v>
      </c>
      <c r="G16" t="s">
        <v>399</v>
      </c>
      <c r="H16">
        <v>116.3</v>
      </c>
      <c r="J16">
        <v>14</v>
      </c>
      <c r="K16" t="s">
        <v>18</v>
      </c>
      <c r="L16">
        <v>113.3</v>
      </c>
      <c r="M16">
        <v>126.3</v>
      </c>
      <c r="N16">
        <v>136</v>
      </c>
      <c r="O16">
        <v>112.1</v>
      </c>
      <c r="P16" t="s">
        <v>572</v>
      </c>
      <c r="Q16">
        <v>110.1</v>
      </c>
      <c r="S16">
        <v>14</v>
      </c>
      <c r="T16" t="s">
        <v>38</v>
      </c>
      <c r="U16">
        <v>0.13</v>
      </c>
      <c r="V16">
        <v>0.124</v>
      </c>
      <c r="W16">
        <v>8.7999999999999995E-2</v>
      </c>
      <c r="X16">
        <v>0.13200000000000001</v>
      </c>
      <c r="Y16" t="s">
        <v>270</v>
      </c>
      <c r="Z16">
        <v>0.14099999999999999</v>
      </c>
      <c r="AB16">
        <v>14</v>
      </c>
      <c r="AC16" t="s">
        <v>15</v>
      </c>
      <c r="AD16">
        <v>0.13500000000000001</v>
      </c>
      <c r="AE16">
        <v>0.121</v>
      </c>
      <c r="AF16">
        <v>0.11</v>
      </c>
      <c r="AG16">
        <v>0.13800000000000001</v>
      </c>
      <c r="AH16" t="s">
        <v>410</v>
      </c>
      <c r="AI16">
        <v>0.14299999999999999</v>
      </c>
      <c r="AK16">
        <v>14</v>
      </c>
      <c r="AL16" t="s">
        <v>41</v>
      </c>
      <c r="AM16">
        <v>102.8</v>
      </c>
      <c r="AN16">
        <v>107.3</v>
      </c>
      <c r="AO16">
        <v>111.4</v>
      </c>
      <c r="AP16">
        <v>100.8</v>
      </c>
      <c r="AQ16" t="s">
        <v>562</v>
      </c>
      <c r="AR16">
        <v>101.1</v>
      </c>
      <c r="AT16">
        <v>14</v>
      </c>
      <c r="AU16" t="s">
        <v>38</v>
      </c>
      <c r="AV16">
        <v>0.54900000000000004</v>
      </c>
      <c r="AW16">
        <v>0.60699999999999998</v>
      </c>
      <c r="AX16">
        <v>0.56499999999999995</v>
      </c>
      <c r="AY16">
        <v>0.55000000000000004</v>
      </c>
      <c r="AZ16" t="s">
        <v>505</v>
      </c>
      <c r="BA16">
        <v>0.54100000000000004</v>
      </c>
      <c r="BC16">
        <v>14</v>
      </c>
      <c r="BD16" t="s">
        <v>29</v>
      </c>
      <c r="BE16">
        <v>0.54600000000000004</v>
      </c>
      <c r="BF16">
        <v>0.53300000000000003</v>
      </c>
      <c r="BG16">
        <v>0.55800000000000005</v>
      </c>
      <c r="BH16">
        <v>0.52200000000000002</v>
      </c>
      <c r="BI16" t="s">
        <v>284</v>
      </c>
      <c r="BJ16">
        <v>0.54</v>
      </c>
    </row>
    <row r="17" spans="1:62" x14ac:dyDescent="0.3">
      <c r="A17">
        <v>15</v>
      </c>
      <c r="B17" t="s">
        <v>34</v>
      </c>
      <c r="C17">
        <v>115</v>
      </c>
      <c r="D17">
        <v>110.7</v>
      </c>
      <c r="E17">
        <v>105</v>
      </c>
      <c r="F17">
        <v>114.3</v>
      </c>
      <c r="G17" t="s">
        <v>400</v>
      </c>
      <c r="H17">
        <v>114.1</v>
      </c>
      <c r="J17">
        <v>15</v>
      </c>
      <c r="K17" t="s">
        <v>30</v>
      </c>
      <c r="L17">
        <v>114.6</v>
      </c>
      <c r="M17">
        <v>120.3</v>
      </c>
      <c r="N17">
        <v>112</v>
      </c>
      <c r="O17">
        <v>114.9</v>
      </c>
      <c r="P17" t="s">
        <v>573</v>
      </c>
      <c r="Q17">
        <v>112.2</v>
      </c>
      <c r="S17">
        <v>15</v>
      </c>
      <c r="T17" t="s">
        <v>41</v>
      </c>
      <c r="U17">
        <v>0.13</v>
      </c>
      <c r="V17">
        <v>0.14299999999999999</v>
      </c>
      <c r="W17">
        <v>0.108</v>
      </c>
      <c r="X17">
        <v>0.13100000000000001</v>
      </c>
      <c r="Y17" t="s">
        <v>170</v>
      </c>
      <c r="Z17">
        <v>0.11600000000000001</v>
      </c>
      <c r="AB17">
        <v>15</v>
      </c>
      <c r="AC17" t="s">
        <v>13</v>
      </c>
      <c r="AD17">
        <v>0.13500000000000001</v>
      </c>
      <c r="AE17">
        <v>0.151</v>
      </c>
      <c r="AF17">
        <v>0.14699999999999999</v>
      </c>
      <c r="AG17">
        <v>0.13200000000000001</v>
      </c>
      <c r="AH17" t="s">
        <v>269</v>
      </c>
      <c r="AI17">
        <v>0.13600000000000001</v>
      </c>
      <c r="AK17">
        <v>15</v>
      </c>
      <c r="AL17" t="s">
        <v>18</v>
      </c>
      <c r="AM17">
        <v>102.8</v>
      </c>
      <c r="AN17">
        <v>100.4</v>
      </c>
      <c r="AO17">
        <v>103.9</v>
      </c>
      <c r="AP17">
        <v>103.6</v>
      </c>
      <c r="AQ17" t="s">
        <v>264</v>
      </c>
      <c r="AR17">
        <v>100.4</v>
      </c>
      <c r="AT17">
        <v>15</v>
      </c>
      <c r="AU17" t="s">
        <v>41</v>
      </c>
      <c r="AV17">
        <v>0.54800000000000004</v>
      </c>
      <c r="AW17">
        <v>0.51700000000000002</v>
      </c>
      <c r="AX17">
        <v>0.51500000000000001</v>
      </c>
      <c r="AY17">
        <v>0.55100000000000005</v>
      </c>
      <c r="AZ17" t="s">
        <v>355</v>
      </c>
      <c r="BA17">
        <v>0.52500000000000002</v>
      </c>
      <c r="BC17">
        <v>15</v>
      </c>
      <c r="BD17" t="s">
        <v>20</v>
      </c>
      <c r="BE17">
        <v>0.54600000000000004</v>
      </c>
      <c r="BF17">
        <v>0.57599999999999996</v>
      </c>
      <c r="BG17">
        <v>0.57799999999999996</v>
      </c>
      <c r="BH17">
        <v>0.52800000000000002</v>
      </c>
      <c r="BI17" t="s">
        <v>497</v>
      </c>
      <c r="BJ17">
        <v>0.51700000000000002</v>
      </c>
    </row>
    <row r="18" spans="1:62" x14ac:dyDescent="0.3">
      <c r="A18">
        <v>16</v>
      </c>
      <c r="B18" t="s">
        <v>21</v>
      </c>
      <c r="C18">
        <v>114.8</v>
      </c>
      <c r="D18">
        <v>110.7</v>
      </c>
      <c r="E18">
        <v>112</v>
      </c>
      <c r="F18">
        <v>119.5</v>
      </c>
      <c r="G18" t="s">
        <v>586</v>
      </c>
      <c r="H18">
        <v>115.3</v>
      </c>
      <c r="J18">
        <v>16</v>
      </c>
      <c r="K18" t="s">
        <v>16</v>
      </c>
      <c r="L18">
        <v>115.4</v>
      </c>
      <c r="M18">
        <v>123.7</v>
      </c>
      <c r="N18">
        <v>121</v>
      </c>
      <c r="O18">
        <v>112.8</v>
      </c>
      <c r="P18" t="s">
        <v>301</v>
      </c>
      <c r="Q18">
        <v>112.1</v>
      </c>
      <c r="S18">
        <v>16</v>
      </c>
      <c r="T18" t="s">
        <v>13</v>
      </c>
      <c r="U18">
        <v>0.13</v>
      </c>
      <c r="V18">
        <v>0.13500000000000001</v>
      </c>
      <c r="W18">
        <v>0.157</v>
      </c>
      <c r="X18">
        <v>0.127</v>
      </c>
      <c r="Y18" t="s">
        <v>223</v>
      </c>
      <c r="Z18">
        <v>0.13</v>
      </c>
      <c r="AB18">
        <v>16</v>
      </c>
      <c r="AC18" t="s">
        <v>2</v>
      </c>
      <c r="AD18">
        <v>0.13400000000000001</v>
      </c>
      <c r="AE18">
        <v>0.13300000000000001</v>
      </c>
      <c r="AF18">
        <v>0.105</v>
      </c>
      <c r="AG18">
        <v>0.13600000000000001</v>
      </c>
      <c r="AH18" t="s">
        <v>213</v>
      </c>
      <c r="AI18">
        <v>0.127</v>
      </c>
      <c r="AK18">
        <v>16</v>
      </c>
      <c r="AL18" t="s">
        <v>33</v>
      </c>
      <c r="AM18">
        <v>102.7</v>
      </c>
      <c r="AN18">
        <v>101.6</v>
      </c>
      <c r="AO18">
        <v>101.1</v>
      </c>
      <c r="AP18">
        <v>101.6</v>
      </c>
      <c r="AQ18" t="s">
        <v>309</v>
      </c>
      <c r="AR18">
        <v>105</v>
      </c>
      <c r="AT18">
        <v>16</v>
      </c>
      <c r="AU18" t="s">
        <v>37</v>
      </c>
      <c r="AV18">
        <v>0.54800000000000004</v>
      </c>
      <c r="AW18">
        <v>0.56499999999999995</v>
      </c>
      <c r="AX18">
        <v>0.48299999999999998</v>
      </c>
      <c r="AY18">
        <v>0.56200000000000006</v>
      </c>
      <c r="AZ18" t="s">
        <v>356</v>
      </c>
      <c r="BA18">
        <v>0.56499999999999995</v>
      </c>
      <c r="BC18">
        <v>16</v>
      </c>
      <c r="BD18" t="s">
        <v>18</v>
      </c>
      <c r="BE18">
        <v>0.54700000000000004</v>
      </c>
      <c r="BF18">
        <v>0.64800000000000002</v>
      </c>
      <c r="BG18">
        <v>0.65900000000000003</v>
      </c>
      <c r="BH18">
        <v>0.54300000000000004</v>
      </c>
      <c r="BI18" t="s">
        <v>279</v>
      </c>
      <c r="BJ18">
        <v>0.55100000000000005</v>
      </c>
    </row>
    <row r="19" spans="1:62" x14ac:dyDescent="0.3">
      <c r="A19">
        <v>17</v>
      </c>
      <c r="B19" t="s">
        <v>23</v>
      </c>
      <c r="C19">
        <v>114.7</v>
      </c>
      <c r="D19">
        <v>107.7</v>
      </c>
      <c r="E19">
        <v>112</v>
      </c>
      <c r="F19">
        <v>114.6</v>
      </c>
      <c r="G19" t="s">
        <v>393</v>
      </c>
      <c r="H19">
        <v>113.2</v>
      </c>
      <c r="J19">
        <v>17</v>
      </c>
      <c r="K19" t="s">
        <v>39</v>
      </c>
      <c r="L19">
        <v>116.6</v>
      </c>
      <c r="M19">
        <v>116</v>
      </c>
      <c r="N19">
        <v>112</v>
      </c>
      <c r="O19">
        <v>114.9</v>
      </c>
      <c r="P19" t="s">
        <v>574</v>
      </c>
      <c r="Q19">
        <v>117.4</v>
      </c>
      <c r="S19">
        <v>17</v>
      </c>
      <c r="T19" t="s">
        <v>36</v>
      </c>
      <c r="U19">
        <v>0.13100000000000001</v>
      </c>
      <c r="V19">
        <v>0.108</v>
      </c>
      <c r="W19">
        <v>0.105</v>
      </c>
      <c r="X19">
        <v>0.13400000000000001</v>
      </c>
      <c r="Y19" t="s">
        <v>409</v>
      </c>
      <c r="Z19">
        <v>0.13100000000000001</v>
      </c>
      <c r="AB19">
        <v>17</v>
      </c>
      <c r="AC19" t="s">
        <v>25</v>
      </c>
      <c r="AD19">
        <v>0.13400000000000001</v>
      </c>
      <c r="AE19">
        <v>0.13200000000000001</v>
      </c>
      <c r="AF19">
        <v>0.11</v>
      </c>
      <c r="AG19">
        <v>0.124</v>
      </c>
      <c r="AH19" t="s">
        <v>331</v>
      </c>
      <c r="AI19">
        <v>0.13700000000000001</v>
      </c>
      <c r="AK19">
        <v>17</v>
      </c>
      <c r="AL19" t="s">
        <v>39</v>
      </c>
      <c r="AM19">
        <v>102.7</v>
      </c>
      <c r="AN19">
        <v>94.7</v>
      </c>
      <c r="AO19">
        <v>90.1</v>
      </c>
      <c r="AP19">
        <v>101.9</v>
      </c>
      <c r="AQ19" t="s">
        <v>384</v>
      </c>
      <c r="AR19">
        <v>102.1</v>
      </c>
      <c r="AT19">
        <v>17</v>
      </c>
      <c r="AU19" t="s">
        <v>22</v>
      </c>
      <c r="AV19">
        <v>0.54800000000000004</v>
      </c>
      <c r="AW19">
        <v>0.61799999999999999</v>
      </c>
      <c r="AX19">
        <v>0.57099999999999995</v>
      </c>
      <c r="AY19">
        <v>0.54</v>
      </c>
      <c r="AZ19" t="s">
        <v>500</v>
      </c>
      <c r="BA19">
        <v>0.56100000000000005</v>
      </c>
      <c r="BC19">
        <v>17</v>
      </c>
      <c r="BD19" t="s">
        <v>32</v>
      </c>
      <c r="BE19">
        <v>0.55100000000000005</v>
      </c>
      <c r="BF19">
        <v>0.56999999999999995</v>
      </c>
      <c r="BG19">
        <v>0.57099999999999995</v>
      </c>
      <c r="BH19">
        <v>0.53500000000000003</v>
      </c>
      <c r="BI19" t="s">
        <v>283</v>
      </c>
      <c r="BJ19">
        <v>0.56699999999999995</v>
      </c>
    </row>
    <row r="20" spans="1:62" x14ac:dyDescent="0.3">
      <c r="A20">
        <v>18</v>
      </c>
      <c r="B20" t="s">
        <v>16</v>
      </c>
      <c r="C20">
        <v>114.6</v>
      </c>
      <c r="D20">
        <v>134.30000000000001</v>
      </c>
      <c r="E20">
        <v>136</v>
      </c>
      <c r="F20">
        <v>115.4</v>
      </c>
      <c r="G20" t="s">
        <v>391</v>
      </c>
      <c r="H20">
        <v>112.4</v>
      </c>
      <c r="J20">
        <v>18</v>
      </c>
      <c r="K20" t="s">
        <v>28</v>
      </c>
      <c r="L20">
        <v>116.9</v>
      </c>
      <c r="M20">
        <v>116</v>
      </c>
      <c r="N20">
        <v>105</v>
      </c>
      <c r="O20">
        <v>112.9</v>
      </c>
      <c r="P20" t="s">
        <v>575</v>
      </c>
      <c r="Q20">
        <v>115.4</v>
      </c>
      <c r="S20">
        <v>18</v>
      </c>
      <c r="T20" t="s">
        <v>34</v>
      </c>
      <c r="U20">
        <v>0.13200000000000001</v>
      </c>
      <c r="V20">
        <v>7.9000000000000001E-2</v>
      </c>
      <c r="W20">
        <v>7.2999999999999995E-2</v>
      </c>
      <c r="X20">
        <v>0.126</v>
      </c>
      <c r="Y20" t="s">
        <v>269</v>
      </c>
      <c r="Z20">
        <v>0.13</v>
      </c>
      <c r="AB20">
        <v>18</v>
      </c>
      <c r="AC20" t="s">
        <v>41</v>
      </c>
      <c r="AD20">
        <v>0.13200000000000001</v>
      </c>
      <c r="AE20">
        <v>0.14299999999999999</v>
      </c>
      <c r="AF20">
        <v>9.9000000000000005E-2</v>
      </c>
      <c r="AG20">
        <v>0.125</v>
      </c>
      <c r="AH20" t="s">
        <v>411</v>
      </c>
      <c r="AI20">
        <v>0.16400000000000001</v>
      </c>
      <c r="AK20">
        <v>18</v>
      </c>
      <c r="AL20" t="s">
        <v>19</v>
      </c>
      <c r="AM20">
        <v>102.3</v>
      </c>
      <c r="AN20">
        <v>101.4</v>
      </c>
      <c r="AO20">
        <v>101.1</v>
      </c>
      <c r="AP20">
        <v>101.7</v>
      </c>
      <c r="AQ20" t="s">
        <v>299</v>
      </c>
      <c r="AR20">
        <v>102.1</v>
      </c>
      <c r="AT20">
        <v>18</v>
      </c>
      <c r="AU20" t="s">
        <v>31</v>
      </c>
      <c r="AV20">
        <v>0.54</v>
      </c>
      <c r="AW20">
        <v>0.53</v>
      </c>
      <c r="AX20">
        <v>0.41399999999999998</v>
      </c>
      <c r="AY20">
        <v>0.54</v>
      </c>
      <c r="AZ20" t="s">
        <v>233</v>
      </c>
      <c r="BA20">
        <v>0.52900000000000003</v>
      </c>
      <c r="BC20">
        <v>18</v>
      </c>
      <c r="BD20" t="s">
        <v>22</v>
      </c>
      <c r="BE20">
        <v>0.55200000000000005</v>
      </c>
      <c r="BF20">
        <v>0.52700000000000002</v>
      </c>
      <c r="BG20">
        <v>0.57699999999999996</v>
      </c>
      <c r="BH20">
        <v>0.54700000000000004</v>
      </c>
      <c r="BI20" t="s">
        <v>354</v>
      </c>
      <c r="BJ20">
        <v>0.53500000000000003</v>
      </c>
    </row>
    <row r="21" spans="1:62" x14ac:dyDescent="0.3">
      <c r="A21">
        <v>19</v>
      </c>
      <c r="B21" t="s">
        <v>41</v>
      </c>
      <c r="C21">
        <v>114.6</v>
      </c>
      <c r="D21">
        <v>117</v>
      </c>
      <c r="E21">
        <v>127</v>
      </c>
      <c r="F21">
        <v>111.8</v>
      </c>
      <c r="G21" t="s">
        <v>401</v>
      </c>
      <c r="H21">
        <v>112.8</v>
      </c>
      <c r="J21">
        <v>19</v>
      </c>
      <c r="K21" t="s">
        <v>41</v>
      </c>
      <c r="L21">
        <v>117.3</v>
      </c>
      <c r="M21">
        <v>125.7</v>
      </c>
      <c r="N21">
        <v>135</v>
      </c>
      <c r="O21">
        <v>112.3</v>
      </c>
      <c r="P21" t="s">
        <v>576</v>
      </c>
      <c r="Q21">
        <v>111.3</v>
      </c>
      <c r="S21">
        <v>19</v>
      </c>
      <c r="T21" t="s">
        <v>27</v>
      </c>
      <c r="U21">
        <v>0.13400000000000001</v>
      </c>
      <c r="V21">
        <v>0.108</v>
      </c>
      <c r="W21">
        <v>9.6000000000000002E-2</v>
      </c>
      <c r="X21">
        <v>0.13600000000000001</v>
      </c>
      <c r="Y21" t="s">
        <v>213</v>
      </c>
      <c r="Z21">
        <v>0.13600000000000001</v>
      </c>
      <c r="AB21">
        <v>19</v>
      </c>
      <c r="AC21" t="s">
        <v>40</v>
      </c>
      <c r="AD21">
        <v>0.13100000000000001</v>
      </c>
      <c r="AE21">
        <v>0.14899999999999999</v>
      </c>
      <c r="AF21">
        <v>0.153</v>
      </c>
      <c r="AG21">
        <v>0.13200000000000001</v>
      </c>
      <c r="AH21" t="s">
        <v>412</v>
      </c>
      <c r="AI21">
        <v>0.128</v>
      </c>
      <c r="AK21">
        <v>19</v>
      </c>
      <c r="AL21" t="s">
        <v>30</v>
      </c>
      <c r="AM21">
        <v>102.3</v>
      </c>
      <c r="AN21">
        <v>104.7</v>
      </c>
      <c r="AO21">
        <v>109.2</v>
      </c>
      <c r="AP21">
        <v>101.1</v>
      </c>
      <c r="AQ21" t="s">
        <v>382</v>
      </c>
      <c r="AR21">
        <v>102.1</v>
      </c>
      <c r="AT21">
        <v>19</v>
      </c>
      <c r="AU21" t="s">
        <v>32</v>
      </c>
      <c r="AV21">
        <v>0.53900000000000003</v>
      </c>
      <c r="AW21">
        <v>0.53200000000000003</v>
      </c>
      <c r="AX21">
        <v>0.58299999999999996</v>
      </c>
      <c r="AY21">
        <v>0.54700000000000004</v>
      </c>
      <c r="AZ21" t="s">
        <v>250</v>
      </c>
      <c r="BA21">
        <v>0.53900000000000003</v>
      </c>
      <c r="BC21">
        <v>19</v>
      </c>
      <c r="BD21" t="s">
        <v>36</v>
      </c>
      <c r="BE21">
        <v>0.55500000000000005</v>
      </c>
      <c r="BF21">
        <v>0.52500000000000002</v>
      </c>
      <c r="BG21">
        <v>0.47399999999999998</v>
      </c>
      <c r="BH21">
        <v>0.56699999999999995</v>
      </c>
      <c r="BI21" t="s">
        <v>249</v>
      </c>
      <c r="BJ21">
        <v>0.56799999999999995</v>
      </c>
    </row>
    <row r="22" spans="1:62" x14ac:dyDescent="0.3">
      <c r="A22">
        <v>20</v>
      </c>
      <c r="B22" t="s">
        <v>27</v>
      </c>
      <c r="C22">
        <v>114.3</v>
      </c>
      <c r="D22">
        <v>117.7</v>
      </c>
      <c r="E22">
        <v>117</v>
      </c>
      <c r="F22">
        <v>115.6</v>
      </c>
      <c r="G22" t="s">
        <v>402</v>
      </c>
      <c r="H22">
        <v>111.2</v>
      </c>
      <c r="J22">
        <v>20</v>
      </c>
      <c r="K22" t="s">
        <v>13</v>
      </c>
      <c r="L22">
        <v>117.5</v>
      </c>
      <c r="M22">
        <v>117.3</v>
      </c>
      <c r="N22">
        <v>115</v>
      </c>
      <c r="O22">
        <v>120.9</v>
      </c>
      <c r="P22" t="s">
        <v>572</v>
      </c>
      <c r="Q22">
        <v>117.9</v>
      </c>
      <c r="S22">
        <v>20</v>
      </c>
      <c r="T22" t="s">
        <v>28</v>
      </c>
      <c r="U22">
        <v>0.13500000000000001</v>
      </c>
      <c r="V22">
        <v>8.5000000000000006E-2</v>
      </c>
      <c r="W22">
        <v>5.1999999999999998E-2</v>
      </c>
      <c r="X22">
        <v>0.14199999999999999</v>
      </c>
      <c r="Y22" t="s">
        <v>270</v>
      </c>
      <c r="Z22">
        <v>0.13100000000000001</v>
      </c>
      <c r="AB22">
        <v>20</v>
      </c>
      <c r="AC22" t="s">
        <v>28</v>
      </c>
      <c r="AD22">
        <v>0.13</v>
      </c>
      <c r="AE22">
        <v>0.112</v>
      </c>
      <c r="AF22">
        <v>7.2999999999999995E-2</v>
      </c>
      <c r="AG22">
        <v>0.13800000000000001</v>
      </c>
      <c r="AH22" t="s">
        <v>247</v>
      </c>
      <c r="AI22">
        <v>0.122</v>
      </c>
      <c r="AK22">
        <v>20</v>
      </c>
      <c r="AL22" t="s">
        <v>32</v>
      </c>
      <c r="AM22">
        <v>102.2</v>
      </c>
      <c r="AN22">
        <v>100</v>
      </c>
      <c r="AO22">
        <v>95.3</v>
      </c>
      <c r="AP22">
        <v>101.9</v>
      </c>
      <c r="AQ22" t="s">
        <v>563</v>
      </c>
      <c r="AR22">
        <v>103.1</v>
      </c>
      <c r="AT22">
        <v>20</v>
      </c>
      <c r="AU22" t="s">
        <v>17</v>
      </c>
      <c r="AV22">
        <v>0.53800000000000003</v>
      </c>
      <c r="AW22">
        <v>0.59499999999999997</v>
      </c>
      <c r="AX22">
        <v>0.57699999999999996</v>
      </c>
      <c r="AY22">
        <v>0.55100000000000005</v>
      </c>
      <c r="AZ22" t="s">
        <v>277</v>
      </c>
      <c r="BA22">
        <v>0.54600000000000004</v>
      </c>
      <c r="BC22">
        <v>20</v>
      </c>
      <c r="BD22" t="s">
        <v>35</v>
      </c>
      <c r="BE22">
        <v>0.55500000000000005</v>
      </c>
      <c r="BF22">
        <v>0.55900000000000005</v>
      </c>
      <c r="BG22">
        <v>0.6</v>
      </c>
      <c r="BH22">
        <v>0.54900000000000004</v>
      </c>
      <c r="BI22" t="s">
        <v>235</v>
      </c>
      <c r="BJ22">
        <v>0.54800000000000004</v>
      </c>
    </row>
    <row r="23" spans="1:62" x14ac:dyDescent="0.3">
      <c r="A23">
        <v>21</v>
      </c>
      <c r="B23" t="s">
        <v>40</v>
      </c>
      <c r="C23">
        <v>113.4</v>
      </c>
      <c r="D23">
        <v>108</v>
      </c>
      <c r="E23">
        <v>90</v>
      </c>
      <c r="F23">
        <v>115.6</v>
      </c>
      <c r="G23" t="s">
        <v>303</v>
      </c>
      <c r="H23">
        <v>110.7</v>
      </c>
      <c r="J23">
        <v>21</v>
      </c>
      <c r="K23" t="s">
        <v>14</v>
      </c>
      <c r="L23">
        <v>118.8</v>
      </c>
      <c r="M23">
        <v>126.3</v>
      </c>
      <c r="N23">
        <v>129</v>
      </c>
      <c r="O23">
        <v>118</v>
      </c>
      <c r="P23" t="s">
        <v>577</v>
      </c>
      <c r="Q23">
        <v>114.1</v>
      </c>
      <c r="S23">
        <v>21</v>
      </c>
      <c r="T23" t="s">
        <v>25</v>
      </c>
      <c r="U23">
        <v>0.13500000000000001</v>
      </c>
      <c r="V23">
        <v>0.11600000000000001</v>
      </c>
      <c r="W23">
        <v>0.11</v>
      </c>
      <c r="X23">
        <v>0.13500000000000001</v>
      </c>
      <c r="Y23" t="s">
        <v>246</v>
      </c>
      <c r="Z23">
        <v>0.13500000000000001</v>
      </c>
      <c r="AB23">
        <v>21</v>
      </c>
      <c r="AC23" t="s">
        <v>31</v>
      </c>
      <c r="AD23">
        <v>0.129</v>
      </c>
      <c r="AE23">
        <v>0.113</v>
      </c>
      <c r="AF23">
        <v>9.6000000000000002E-2</v>
      </c>
      <c r="AG23">
        <v>0.125</v>
      </c>
      <c r="AH23" t="s">
        <v>332</v>
      </c>
      <c r="AI23">
        <v>0.13100000000000001</v>
      </c>
      <c r="AK23">
        <v>21</v>
      </c>
      <c r="AL23" t="s">
        <v>38</v>
      </c>
      <c r="AM23">
        <v>102.2</v>
      </c>
      <c r="AN23">
        <v>99.6</v>
      </c>
      <c r="AO23">
        <v>102.8</v>
      </c>
      <c r="AP23">
        <v>102.5</v>
      </c>
      <c r="AQ23" t="s">
        <v>229</v>
      </c>
      <c r="AR23">
        <v>103.1</v>
      </c>
      <c r="AT23">
        <v>21</v>
      </c>
      <c r="AU23" t="s">
        <v>26</v>
      </c>
      <c r="AV23">
        <v>0.53700000000000003</v>
      </c>
      <c r="AW23">
        <v>0.57399999999999995</v>
      </c>
      <c r="AX23">
        <v>0.57099999999999995</v>
      </c>
      <c r="AY23">
        <v>0.53800000000000003</v>
      </c>
      <c r="AZ23" t="s">
        <v>506</v>
      </c>
      <c r="BA23">
        <v>0.51600000000000001</v>
      </c>
      <c r="BC23">
        <v>21</v>
      </c>
      <c r="BD23" t="s">
        <v>31</v>
      </c>
      <c r="BE23">
        <v>0.55500000000000005</v>
      </c>
      <c r="BF23">
        <v>0.56399999999999995</v>
      </c>
      <c r="BG23">
        <v>0.623</v>
      </c>
      <c r="BH23">
        <v>0.56899999999999995</v>
      </c>
      <c r="BI23" t="s">
        <v>348</v>
      </c>
      <c r="BJ23">
        <v>0.57099999999999995</v>
      </c>
    </row>
    <row r="24" spans="1:62" x14ac:dyDescent="0.3">
      <c r="A24">
        <v>22</v>
      </c>
      <c r="B24" t="s">
        <v>37</v>
      </c>
      <c r="C24">
        <v>112.9</v>
      </c>
      <c r="D24">
        <v>112.7</v>
      </c>
      <c r="E24">
        <v>111</v>
      </c>
      <c r="F24">
        <v>112.7</v>
      </c>
      <c r="G24" t="s">
        <v>404</v>
      </c>
      <c r="H24">
        <v>115.1</v>
      </c>
      <c r="J24">
        <v>22</v>
      </c>
      <c r="K24" t="s">
        <v>22</v>
      </c>
      <c r="L24">
        <v>118.8</v>
      </c>
      <c r="M24">
        <v>116.3</v>
      </c>
      <c r="N24">
        <v>141</v>
      </c>
      <c r="O24">
        <v>119</v>
      </c>
      <c r="P24" t="s">
        <v>578</v>
      </c>
      <c r="Q24">
        <v>116.6</v>
      </c>
      <c r="S24">
        <v>22</v>
      </c>
      <c r="T24" t="s">
        <v>22</v>
      </c>
      <c r="U24">
        <v>0.14000000000000001</v>
      </c>
      <c r="V24">
        <v>0.14399999999999999</v>
      </c>
      <c r="W24">
        <v>0.11799999999999999</v>
      </c>
      <c r="X24">
        <v>0.14000000000000001</v>
      </c>
      <c r="Y24" t="s">
        <v>411</v>
      </c>
      <c r="Z24">
        <v>0.152</v>
      </c>
      <c r="AB24">
        <v>22</v>
      </c>
      <c r="AC24" t="s">
        <v>34</v>
      </c>
      <c r="AD24">
        <v>0.129</v>
      </c>
      <c r="AE24">
        <v>0.113</v>
      </c>
      <c r="AF24">
        <v>5.1999999999999998E-2</v>
      </c>
      <c r="AG24">
        <v>0.13200000000000001</v>
      </c>
      <c r="AH24" t="s">
        <v>216</v>
      </c>
      <c r="AI24">
        <v>0.126</v>
      </c>
      <c r="AK24">
        <v>22</v>
      </c>
      <c r="AL24" t="s">
        <v>16</v>
      </c>
      <c r="AM24">
        <v>102</v>
      </c>
      <c r="AN24">
        <v>104.4</v>
      </c>
      <c r="AO24">
        <v>103.9</v>
      </c>
      <c r="AP24">
        <v>101.8</v>
      </c>
      <c r="AQ24" t="s">
        <v>383</v>
      </c>
      <c r="AR24">
        <v>101.3</v>
      </c>
      <c r="AT24">
        <v>22</v>
      </c>
      <c r="AU24" t="s">
        <v>18</v>
      </c>
      <c r="AV24">
        <v>0.53700000000000003</v>
      </c>
      <c r="AW24">
        <v>0.495</v>
      </c>
      <c r="AX24">
        <v>0.47799999999999998</v>
      </c>
      <c r="AY24">
        <v>0.53100000000000003</v>
      </c>
      <c r="AZ24" t="s">
        <v>350</v>
      </c>
      <c r="BA24">
        <v>0.54400000000000004</v>
      </c>
      <c r="BC24">
        <v>22</v>
      </c>
      <c r="BD24" t="s">
        <v>26</v>
      </c>
      <c r="BE24">
        <v>0.55700000000000005</v>
      </c>
      <c r="BF24">
        <v>0.626</v>
      </c>
      <c r="BG24">
        <v>0.58299999999999996</v>
      </c>
      <c r="BH24">
        <v>0.55900000000000005</v>
      </c>
      <c r="BI24" t="s">
        <v>498</v>
      </c>
      <c r="BJ24">
        <v>0.56799999999999995</v>
      </c>
    </row>
    <row r="25" spans="1:62" x14ac:dyDescent="0.3">
      <c r="A25">
        <v>23</v>
      </c>
      <c r="B25" t="s">
        <v>26</v>
      </c>
      <c r="C25">
        <v>112.6</v>
      </c>
      <c r="D25">
        <v>115</v>
      </c>
      <c r="E25">
        <v>99</v>
      </c>
      <c r="F25">
        <v>111.9</v>
      </c>
      <c r="G25" t="s">
        <v>392</v>
      </c>
      <c r="H25">
        <v>110.3</v>
      </c>
      <c r="J25">
        <v>23</v>
      </c>
      <c r="K25" t="s">
        <v>29</v>
      </c>
      <c r="L25">
        <v>119.7</v>
      </c>
      <c r="M25">
        <v>117.7</v>
      </c>
      <c r="N25">
        <v>108</v>
      </c>
      <c r="O25">
        <v>116.3</v>
      </c>
      <c r="P25" t="s">
        <v>579</v>
      </c>
      <c r="Q25">
        <v>118</v>
      </c>
      <c r="S25">
        <v>23</v>
      </c>
      <c r="T25" t="s">
        <v>31</v>
      </c>
      <c r="U25">
        <v>0.14099999999999999</v>
      </c>
      <c r="V25">
        <v>0.158</v>
      </c>
      <c r="W25">
        <v>0.115</v>
      </c>
      <c r="X25">
        <v>0.14499999999999999</v>
      </c>
      <c r="Y25" t="s">
        <v>269</v>
      </c>
      <c r="Z25">
        <v>0.14399999999999999</v>
      </c>
      <c r="AB25">
        <v>23</v>
      </c>
      <c r="AC25" t="s">
        <v>30</v>
      </c>
      <c r="AD25">
        <v>0.125</v>
      </c>
      <c r="AE25">
        <v>0.124</v>
      </c>
      <c r="AF25">
        <v>0.16500000000000001</v>
      </c>
      <c r="AG25">
        <v>0.123</v>
      </c>
      <c r="AH25" t="s">
        <v>270</v>
      </c>
      <c r="AI25">
        <v>0.13900000000000001</v>
      </c>
      <c r="AK25">
        <v>23</v>
      </c>
      <c r="AL25" t="s">
        <v>27</v>
      </c>
      <c r="AM25">
        <v>101.9</v>
      </c>
      <c r="AN25">
        <v>102.1</v>
      </c>
      <c r="AO25">
        <v>104.6</v>
      </c>
      <c r="AP25">
        <v>102</v>
      </c>
      <c r="AQ25" t="s">
        <v>564</v>
      </c>
      <c r="AR25">
        <v>99.5</v>
      </c>
      <c r="AT25">
        <v>23</v>
      </c>
      <c r="AU25" t="s">
        <v>40</v>
      </c>
      <c r="AV25">
        <v>0.53200000000000003</v>
      </c>
      <c r="AW25">
        <v>0.53400000000000003</v>
      </c>
      <c r="AX25">
        <v>0.36199999999999999</v>
      </c>
      <c r="AY25">
        <v>0.53400000000000003</v>
      </c>
      <c r="AZ25" t="s">
        <v>507</v>
      </c>
      <c r="BA25">
        <v>0.53</v>
      </c>
      <c r="BC25">
        <v>23</v>
      </c>
      <c r="BD25" t="s">
        <v>41</v>
      </c>
      <c r="BE25">
        <v>0.55800000000000005</v>
      </c>
      <c r="BF25">
        <v>0.65800000000000003</v>
      </c>
      <c r="BG25">
        <v>0.61699999999999999</v>
      </c>
      <c r="BH25">
        <v>0.53700000000000003</v>
      </c>
      <c r="BI25" t="s">
        <v>351</v>
      </c>
      <c r="BJ25">
        <v>0.56699999999999995</v>
      </c>
    </row>
    <row r="26" spans="1:62" x14ac:dyDescent="0.3">
      <c r="A26">
        <v>24</v>
      </c>
      <c r="B26" t="s">
        <v>31</v>
      </c>
      <c r="C26">
        <v>112.3</v>
      </c>
      <c r="D26">
        <v>104</v>
      </c>
      <c r="E26">
        <v>101</v>
      </c>
      <c r="F26">
        <v>114.5</v>
      </c>
      <c r="G26" t="s">
        <v>405</v>
      </c>
      <c r="H26">
        <v>113</v>
      </c>
      <c r="J26">
        <v>24</v>
      </c>
      <c r="K26" t="s">
        <v>20</v>
      </c>
      <c r="L26">
        <v>119.9</v>
      </c>
      <c r="M26">
        <v>119.7</v>
      </c>
      <c r="N26">
        <v>123</v>
      </c>
      <c r="O26">
        <v>118.8</v>
      </c>
      <c r="P26" t="s">
        <v>394</v>
      </c>
      <c r="Q26">
        <v>113.9</v>
      </c>
      <c r="S26">
        <v>24</v>
      </c>
      <c r="T26" t="s">
        <v>32</v>
      </c>
      <c r="U26">
        <v>0.14199999999999999</v>
      </c>
      <c r="V26">
        <v>0.13700000000000001</v>
      </c>
      <c r="W26">
        <v>0.105</v>
      </c>
      <c r="X26">
        <v>0.14399999999999999</v>
      </c>
      <c r="Y26" t="s">
        <v>329</v>
      </c>
      <c r="Z26">
        <v>0.14599999999999999</v>
      </c>
      <c r="AB26">
        <v>24</v>
      </c>
      <c r="AC26" t="s">
        <v>21</v>
      </c>
      <c r="AD26">
        <v>0.122</v>
      </c>
      <c r="AE26">
        <v>0.128</v>
      </c>
      <c r="AF26">
        <v>0.14399999999999999</v>
      </c>
      <c r="AG26">
        <v>0.121</v>
      </c>
      <c r="AH26" t="s">
        <v>247</v>
      </c>
      <c r="AI26">
        <v>0.129</v>
      </c>
      <c r="AK26">
        <v>24</v>
      </c>
      <c r="AL26" t="s">
        <v>25</v>
      </c>
      <c r="AM26">
        <v>101.7</v>
      </c>
      <c r="AN26">
        <v>100.9</v>
      </c>
      <c r="AO26">
        <v>100.2</v>
      </c>
      <c r="AP26">
        <v>102</v>
      </c>
      <c r="AQ26" t="s">
        <v>565</v>
      </c>
      <c r="AR26">
        <v>104.9</v>
      </c>
      <c r="AT26">
        <v>24</v>
      </c>
      <c r="AU26" t="s">
        <v>34</v>
      </c>
      <c r="AV26">
        <v>0.53100000000000003</v>
      </c>
      <c r="AW26">
        <v>0.5</v>
      </c>
      <c r="AX26">
        <v>0.47699999999999998</v>
      </c>
      <c r="AY26">
        <v>0.52500000000000002</v>
      </c>
      <c r="AZ26" t="s">
        <v>248</v>
      </c>
      <c r="BA26">
        <v>0.54500000000000004</v>
      </c>
      <c r="BC26">
        <v>24</v>
      </c>
      <c r="BD26" t="s">
        <v>38</v>
      </c>
      <c r="BE26">
        <v>0.56100000000000005</v>
      </c>
      <c r="BF26">
        <v>0.60399999999999998</v>
      </c>
      <c r="BG26">
        <v>0.63200000000000001</v>
      </c>
      <c r="BH26">
        <v>0.55400000000000005</v>
      </c>
      <c r="BI26" t="s">
        <v>236</v>
      </c>
      <c r="BJ26">
        <v>0.56699999999999995</v>
      </c>
    </row>
    <row r="27" spans="1:62" x14ac:dyDescent="0.3">
      <c r="A27">
        <v>25</v>
      </c>
      <c r="B27" t="s">
        <v>32</v>
      </c>
      <c r="C27">
        <v>111.6</v>
      </c>
      <c r="D27">
        <v>109</v>
      </c>
      <c r="E27">
        <v>111</v>
      </c>
      <c r="F27">
        <v>113.8</v>
      </c>
      <c r="G27" t="s">
        <v>405</v>
      </c>
      <c r="H27">
        <v>111.4</v>
      </c>
      <c r="J27">
        <v>25</v>
      </c>
      <c r="K27" t="s">
        <v>25</v>
      </c>
      <c r="L27">
        <v>120.3</v>
      </c>
      <c r="M27">
        <v>119.3</v>
      </c>
      <c r="N27">
        <v>115</v>
      </c>
      <c r="O27">
        <v>119.2</v>
      </c>
      <c r="P27" t="s">
        <v>302</v>
      </c>
      <c r="Q27">
        <v>117.2</v>
      </c>
      <c r="S27">
        <v>25</v>
      </c>
      <c r="T27" t="s">
        <v>33</v>
      </c>
      <c r="U27">
        <v>0.14299999999999999</v>
      </c>
      <c r="V27">
        <v>0.151</v>
      </c>
      <c r="W27">
        <v>0.188</v>
      </c>
      <c r="X27">
        <v>0.13500000000000001</v>
      </c>
      <c r="Y27" t="s">
        <v>440</v>
      </c>
      <c r="Z27">
        <v>0.129</v>
      </c>
      <c r="AB27">
        <v>25</v>
      </c>
      <c r="AC27" t="s">
        <v>22</v>
      </c>
      <c r="AD27">
        <v>0.121</v>
      </c>
      <c r="AE27">
        <v>0.11899999999999999</v>
      </c>
      <c r="AF27">
        <v>6.7000000000000004E-2</v>
      </c>
      <c r="AG27">
        <v>0.12</v>
      </c>
      <c r="AH27" t="s">
        <v>275</v>
      </c>
      <c r="AI27">
        <v>0.13300000000000001</v>
      </c>
      <c r="AK27">
        <v>25</v>
      </c>
      <c r="AL27" t="s">
        <v>37</v>
      </c>
      <c r="AM27">
        <v>101.4</v>
      </c>
      <c r="AN27">
        <v>101</v>
      </c>
      <c r="AO27">
        <v>104.8</v>
      </c>
      <c r="AP27">
        <v>101.9</v>
      </c>
      <c r="AQ27" t="s">
        <v>385</v>
      </c>
      <c r="AR27">
        <v>104.7</v>
      </c>
      <c r="AT27">
        <v>25</v>
      </c>
      <c r="AU27" t="s">
        <v>16</v>
      </c>
      <c r="AV27">
        <v>0.53100000000000003</v>
      </c>
      <c r="AW27">
        <v>0.58499999999999996</v>
      </c>
      <c r="AX27">
        <v>0.65900000000000003</v>
      </c>
      <c r="AY27">
        <v>0.54200000000000004</v>
      </c>
      <c r="AZ27" t="s">
        <v>508</v>
      </c>
      <c r="BA27">
        <v>0.55800000000000005</v>
      </c>
      <c r="BC27">
        <v>25</v>
      </c>
      <c r="BD27" t="s">
        <v>15</v>
      </c>
      <c r="BE27">
        <v>0.56499999999999995</v>
      </c>
      <c r="BF27">
        <v>0.54400000000000004</v>
      </c>
      <c r="BG27">
        <v>0.45800000000000002</v>
      </c>
      <c r="BH27">
        <v>0.56000000000000005</v>
      </c>
      <c r="BI27" t="s">
        <v>499</v>
      </c>
      <c r="BJ27">
        <v>0.55100000000000005</v>
      </c>
    </row>
    <row r="28" spans="1:62" x14ac:dyDescent="0.3">
      <c r="A28">
        <v>26</v>
      </c>
      <c r="B28" t="s">
        <v>35</v>
      </c>
      <c r="C28">
        <v>111.1</v>
      </c>
      <c r="D28">
        <v>113</v>
      </c>
      <c r="E28">
        <v>115</v>
      </c>
      <c r="F28">
        <v>111.5</v>
      </c>
      <c r="G28" t="s">
        <v>303</v>
      </c>
      <c r="H28">
        <v>112.8</v>
      </c>
      <c r="J28">
        <v>26</v>
      </c>
      <c r="K28" t="s">
        <v>31</v>
      </c>
      <c r="L28">
        <v>120.9</v>
      </c>
      <c r="M28">
        <v>113</v>
      </c>
      <c r="N28">
        <v>117</v>
      </c>
      <c r="O28">
        <v>121.1</v>
      </c>
      <c r="P28" t="s">
        <v>395</v>
      </c>
      <c r="Q28">
        <v>123.1</v>
      </c>
      <c r="S28">
        <v>26</v>
      </c>
      <c r="T28" t="s">
        <v>39</v>
      </c>
      <c r="U28">
        <v>0.14399999999999999</v>
      </c>
      <c r="V28">
        <v>0.12</v>
      </c>
      <c r="W28">
        <v>0.14399999999999999</v>
      </c>
      <c r="X28">
        <v>0.13700000000000001</v>
      </c>
      <c r="Y28" t="s">
        <v>407</v>
      </c>
      <c r="Z28">
        <v>0.14199999999999999</v>
      </c>
      <c r="AB28">
        <v>26</v>
      </c>
      <c r="AC28" t="s">
        <v>16</v>
      </c>
      <c r="AD28">
        <v>0.12</v>
      </c>
      <c r="AE28">
        <v>0.121</v>
      </c>
      <c r="AF28">
        <v>4.8000000000000001E-2</v>
      </c>
      <c r="AG28">
        <v>0.122</v>
      </c>
      <c r="AH28" t="s">
        <v>413</v>
      </c>
      <c r="AI28">
        <v>0.13500000000000001</v>
      </c>
      <c r="AK28">
        <v>26</v>
      </c>
      <c r="AL28" t="s">
        <v>2</v>
      </c>
      <c r="AM28">
        <v>101.2</v>
      </c>
      <c r="AN28">
        <v>100.4</v>
      </c>
      <c r="AO28">
        <v>95.1</v>
      </c>
      <c r="AP28">
        <v>101.7</v>
      </c>
      <c r="AQ28" t="s">
        <v>386</v>
      </c>
      <c r="AR28">
        <v>101.8</v>
      </c>
      <c r="AT28">
        <v>26</v>
      </c>
      <c r="AU28" t="s">
        <v>35</v>
      </c>
      <c r="AV28">
        <v>0.52800000000000002</v>
      </c>
      <c r="AW28">
        <v>0.58199999999999996</v>
      </c>
      <c r="AX28">
        <v>0.54400000000000004</v>
      </c>
      <c r="AY28">
        <v>0.54200000000000004</v>
      </c>
      <c r="AZ28" t="s">
        <v>509</v>
      </c>
      <c r="BA28">
        <v>0.55500000000000005</v>
      </c>
      <c r="BC28">
        <v>26</v>
      </c>
      <c r="BD28" t="s">
        <v>23</v>
      </c>
      <c r="BE28">
        <v>0.56599999999999995</v>
      </c>
      <c r="BF28">
        <v>0.57399999999999995</v>
      </c>
      <c r="BG28">
        <v>0.68300000000000005</v>
      </c>
      <c r="BH28">
        <v>0.56799999999999995</v>
      </c>
      <c r="BI28" t="s">
        <v>235</v>
      </c>
      <c r="BJ28">
        <v>0.53400000000000003</v>
      </c>
    </row>
    <row r="29" spans="1:62" x14ac:dyDescent="0.3">
      <c r="A29">
        <v>27</v>
      </c>
      <c r="B29" t="s">
        <v>36</v>
      </c>
      <c r="C29">
        <v>110.1</v>
      </c>
      <c r="D29">
        <v>106.7</v>
      </c>
      <c r="E29">
        <v>95</v>
      </c>
      <c r="F29">
        <v>112.9</v>
      </c>
      <c r="G29" t="s">
        <v>587</v>
      </c>
      <c r="H29">
        <v>109.1</v>
      </c>
      <c r="J29">
        <v>27</v>
      </c>
      <c r="K29" t="s">
        <v>26</v>
      </c>
      <c r="L29">
        <v>122.3</v>
      </c>
      <c r="M29">
        <v>125</v>
      </c>
      <c r="N29">
        <v>111</v>
      </c>
      <c r="O29">
        <v>120.1</v>
      </c>
      <c r="P29" t="s">
        <v>580</v>
      </c>
      <c r="Q29">
        <v>118.5</v>
      </c>
      <c r="S29">
        <v>27</v>
      </c>
      <c r="T29" t="s">
        <v>30</v>
      </c>
      <c r="U29">
        <v>0.14499999999999999</v>
      </c>
      <c r="V29">
        <v>0.16200000000000001</v>
      </c>
      <c r="W29">
        <v>0.16500000000000001</v>
      </c>
      <c r="X29">
        <v>0.13700000000000001</v>
      </c>
      <c r="Y29" t="s">
        <v>441</v>
      </c>
      <c r="Z29">
        <v>0.13100000000000001</v>
      </c>
      <c r="AB29">
        <v>27</v>
      </c>
      <c r="AC29" t="s">
        <v>29</v>
      </c>
      <c r="AD29">
        <v>0.11899999999999999</v>
      </c>
      <c r="AE29">
        <v>7.8E-2</v>
      </c>
      <c r="AF29">
        <v>0.11700000000000001</v>
      </c>
      <c r="AG29">
        <v>0.129</v>
      </c>
      <c r="AH29" t="s">
        <v>234</v>
      </c>
      <c r="AI29">
        <v>0.12</v>
      </c>
      <c r="AK29">
        <v>27</v>
      </c>
      <c r="AL29" t="s">
        <v>35</v>
      </c>
      <c r="AM29">
        <v>100.8</v>
      </c>
      <c r="AN29">
        <v>103</v>
      </c>
      <c r="AO29">
        <v>108.6</v>
      </c>
      <c r="AP29">
        <v>101.7</v>
      </c>
      <c r="AQ29" t="s">
        <v>566</v>
      </c>
      <c r="AR29">
        <v>102.4</v>
      </c>
      <c r="AT29">
        <v>27</v>
      </c>
      <c r="AU29" t="s">
        <v>25</v>
      </c>
      <c r="AV29">
        <v>0.51500000000000001</v>
      </c>
      <c r="AW29">
        <v>0.47599999999999998</v>
      </c>
      <c r="AX29">
        <v>0.45800000000000002</v>
      </c>
      <c r="AY29">
        <v>0.50800000000000001</v>
      </c>
      <c r="AZ29" t="s">
        <v>493</v>
      </c>
      <c r="BA29">
        <v>0.52800000000000002</v>
      </c>
      <c r="BC29">
        <v>27</v>
      </c>
      <c r="BD29" t="s">
        <v>14</v>
      </c>
      <c r="BE29">
        <v>0.56699999999999995</v>
      </c>
      <c r="BF29">
        <v>0.61399999999999999</v>
      </c>
      <c r="BG29">
        <v>0.65500000000000003</v>
      </c>
      <c r="BH29">
        <v>0.56399999999999995</v>
      </c>
      <c r="BI29" t="s">
        <v>499</v>
      </c>
      <c r="BJ29">
        <v>0.56200000000000006</v>
      </c>
    </row>
    <row r="30" spans="1:62" x14ac:dyDescent="0.3">
      <c r="A30">
        <v>28</v>
      </c>
      <c r="B30" t="s">
        <v>39</v>
      </c>
      <c r="C30">
        <v>108.4</v>
      </c>
      <c r="D30">
        <v>110</v>
      </c>
      <c r="E30">
        <v>103</v>
      </c>
      <c r="F30">
        <v>111.5</v>
      </c>
      <c r="G30" t="s">
        <v>557</v>
      </c>
      <c r="H30">
        <v>113.4</v>
      </c>
      <c r="J30">
        <v>28</v>
      </c>
      <c r="K30" t="s">
        <v>15</v>
      </c>
      <c r="L30">
        <v>122.4</v>
      </c>
      <c r="M30">
        <v>113.7</v>
      </c>
      <c r="N30">
        <v>99</v>
      </c>
      <c r="O30">
        <v>120.8</v>
      </c>
      <c r="P30" t="s">
        <v>581</v>
      </c>
      <c r="Q30">
        <v>119.5</v>
      </c>
      <c r="S30">
        <v>28</v>
      </c>
      <c r="T30" t="s">
        <v>37</v>
      </c>
      <c r="U30">
        <v>0.14799999999999999</v>
      </c>
      <c r="V30">
        <v>0.14199999999999999</v>
      </c>
      <c r="W30">
        <v>0.153</v>
      </c>
      <c r="X30">
        <v>0.157</v>
      </c>
      <c r="Y30" t="s">
        <v>329</v>
      </c>
      <c r="Z30">
        <v>0.14599999999999999</v>
      </c>
      <c r="AB30">
        <v>28</v>
      </c>
      <c r="AC30" t="s">
        <v>19</v>
      </c>
      <c r="AD30">
        <v>0.11600000000000001</v>
      </c>
      <c r="AE30">
        <v>0.112</v>
      </c>
      <c r="AF30">
        <v>0.188</v>
      </c>
      <c r="AG30">
        <v>0.11899999999999999</v>
      </c>
      <c r="AH30" t="s">
        <v>276</v>
      </c>
      <c r="AI30">
        <v>0.124</v>
      </c>
      <c r="AK30">
        <v>28</v>
      </c>
      <c r="AL30" t="s">
        <v>34</v>
      </c>
      <c r="AM30">
        <v>100.3</v>
      </c>
      <c r="AN30">
        <v>97.3</v>
      </c>
      <c r="AO30">
        <v>95.5</v>
      </c>
      <c r="AP30">
        <v>98.9</v>
      </c>
      <c r="AQ30" t="s">
        <v>387</v>
      </c>
      <c r="AR30">
        <v>101.2</v>
      </c>
      <c r="AT30">
        <v>28</v>
      </c>
      <c r="AU30" t="s">
        <v>36</v>
      </c>
      <c r="AV30">
        <v>0.51500000000000001</v>
      </c>
      <c r="AW30">
        <v>0.51700000000000002</v>
      </c>
      <c r="AX30">
        <v>0.49199999999999999</v>
      </c>
      <c r="AY30">
        <v>0.52</v>
      </c>
      <c r="AZ30" t="s">
        <v>510</v>
      </c>
      <c r="BA30">
        <v>0.53100000000000003</v>
      </c>
      <c r="BC30">
        <v>28</v>
      </c>
      <c r="BD30" t="s">
        <v>25</v>
      </c>
      <c r="BE30">
        <v>0.57099999999999995</v>
      </c>
      <c r="BF30">
        <v>0.60899999999999999</v>
      </c>
      <c r="BG30">
        <v>0.57599999999999996</v>
      </c>
      <c r="BH30">
        <v>0.58399999999999996</v>
      </c>
      <c r="BI30" t="s">
        <v>500</v>
      </c>
      <c r="BJ30">
        <v>0.55000000000000004</v>
      </c>
    </row>
    <row r="31" spans="1:62" x14ac:dyDescent="0.3">
      <c r="A31">
        <v>29</v>
      </c>
      <c r="B31" t="s">
        <v>25</v>
      </c>
      <c r="C31">
        <v>108.3</v>
      </c>
      <c r="D31">
        <v>105</v>
      </c>
      <c r="E31">
        <v>99</v>
      </c>
      <c r="F31">
        <v>107.8</v>
      </c>
      <c r="G31" t="s">
        <v>588</v>
      </c>
      <c r="H31">
        <v>111</v>
      </c>
      <c r="J31">
        <v>29</v>
      </c>
      <c r="K31" t="s">
        <v>17</v>
      </c>
      <c r="L31">
        <v>123.4</v>
      </c>
      <c r="M31">
        <v>125.3</v>
      </c>
      <c r="N31">
        <v>134</v>
      </c>
      <c r="O31">
        <v>124.8</v>
      </c>
      <c r="P31" t="s">
        <v>242</v>
      </c>
      <c r="Q31">
        <v>118.2</v>
      </c>
      <c r="S31">
        <v>29</v>
      </c>
      <c r="T31" t="s">
        <v>26</v>
      </c>
      <c r="U31">
        <v>0.14899999999999999</v>
      </c>
      <c r="V31">
        <v>0.17100000000000001</v>
      </c>
      <c r="W31">
        <v>0.157</v>
      </c>
      <c r="X31">
        <v>0.14399999999999999</v>
      </c>
      <c r="Y31" t="s">
        <v>442</v>
      </c>
      <c r="Z31">
        <v>0.14599999999999999</v>
      </c>
      <c r="AB31">
        <v>29</v>
      </c>
      <c r="AC31" t="s">
        <v>26</v>
      </c>
      <c r="AD31">
        <v>0.113</v>
      </c>
      <c r="AE31">
        <v>0.1</v>
      </c>
      <c r="AF31">
        <v>0.105</v>
      </c>
      <c r="AG31">
        <v>0.114</v>
      </c>
      <c r="AH31" t="s">
        <v>333</v>
      </c>
      <c r="AI31">
        <v>0.13100000000000001</v>
      </c>
      <c r="AK31">
        <v>29</v>
      </c>
      <c r="AL31" t="s">
        <v>36</v>
      </c>
      <c r="AM31">
        <v>100.1</v>
      </c>
      <c r="AN31">
        <v>98.7</v>
      </c>
      <c r="AO31">
        <v>95.1</v>
      </c>
      <c r="AP31">
        <v>100.7</v>
      </c>
      <c r="AQ31" t="s">
        <v>389</v>
      </c>
      <c r="AR31">
        <v>99.6</v>
      </c>
      <c r="AT31">
        <v>29</v>
      </c>
      <c r="AU31" t="s">
        <v>33</v>
      </c>
      <c r="AV31">
        <v>0.51100000000000001</v>
      </c>
      <c r="AW31">
        <v>0.47599999999999998</v>
      </c>
      <c r="AX31">
        <v>0.44400000000000001</v>
      </c>
      <c r="AY31">
        <v>0.498</v>
      </c>
      <c r="AZ31" t="s">
        <v>511</v>
      </c>
      <c r="BA31">
        <v>0.54200000000000004</v>
      </c>
      <c r="BC31">
        <v>29</v>
      </c>
      <c r="BD31" t="s">
        <v>17</v>
      </c>
      <c r="BE31">
        <v>0.57699999999999996</v>
      </c>
      <c r="BF31">
        <v>0.61599999999999999</v>
      </c>
      <c r="BG31">
        <v>0.57099999999999995</v>
      </c>
      <c r="BH31">
        <v>0.56899999999999995</v>
      </c>
      <c r="BI31" t="s">
        <v>352</v>
      </c>
      <c r="BJ31">
        <v>0.56299999999999994</v>
      </c>
    </row>
    <row r="32" spans="1:62" x14ac:dyDescent="0.3">
      <c r="A32">
        <v>30</v>
      </c>
      <c r="B32" t="s">
        <v>33</v>
      </c>
      <c r="C32">
        <v>106.9</v>
      </c>
      <c r="D32">
        <v>97.7</v>
      </c>
      <c r="E32">
        <v>91</v>
      </c>
      <c r="F32">
        <v>104.4</v>
      </c>
      <c r="G32" t="s">
        <v>589</v>
      </c>
      <c r="H32">
        <v>116.1</v>
      </c>
      <c r="J32">
        <v>30</v>
      </c>
      <c r="K32" t="s">
        <v>23</v>
      </c>
      <c r="L32">
        <v>124</v>
      </c>
      <c r="M32">
        <v>125</v>
      </c>
      <c r="N32">
        <v>140</v>
      </c>
      <c r="O32">
        <v>125.8</v>
      </c>
      <c r="P32" t="s">
        <v>396</v>
      </c>
      <c r="Q32">
        <v>114.4</v>
      </c>
      <c r="S32">
        <v>30</v>
      </c>
      <c r="T32" t="s">
        <v>29</v>
      </c>
      <c r="U32">
        <v>0.151</v>
      </c>
      <c r="V32">
        <v>0.14199999999999999</v>
      </c>
      <c r="W32">
        <v>0.156</v>
      </c>
      <c r="X32">
        <v>0.14000000000000001</v>
      </c>
      <c r="Y32" t="s">
        <v>443</v>
      </c>
      <c r="Z32">
        <v>0.14699999999999999</v>
      </c>
      <c r="AB32">
        <v>30</v>
      </c>
      <c r="AC32" t="s">
        <v>20</v>
      </c>
      <c r="AD32">
        <v>0.113</v>
      </c>
      <c r="AE32">
        <v>0.155</v>
      </c>
      <c r="AF32">
        <v>0.156</v>
      </c>
      <c r="AG32">
        <v>0.113</v>
      </c>
      <c r="AH32" t="s">
        <v>333</v>
      </c>
      <c r="AI32">
        <v>0.115</v>
      </c>
      <c r="AK32">
        <v>30</v>
      </c>
      <c r="AL32" t="s">
        <v>21</v>
      </c>
      <c r="AM32">
        <v>99.6</v>
      </c>
      <c r="AN32">
        <v>93.7</v>
      </c>
      <c r="AO32">
        <v>90.1</v>
      </c>
      <c r="AP32">
        <v>99.9</v>
      </c>
      <c r="AQ32" t="s">
        <v>388</v>
      </c>
      <c r="AR32">
        <v>100.8</v>
      </c>
      <c r="AT32">
        <v>30</v>
      </c>
      <c r="AU32" t="s">
        <v>39</v>
      </c>
      <c r="AV32">
        <v>0.49199999999999999</v>
      </c>
      <c r="AW32">
        <v>0.54100000000000004</v>
      </c>
      <c r="AX32">
        <v>0.51900000000000002</v>
      </c>
      <c r="AY32">
        <v>0.498</v>
      </c>
      <c r="AZ32" t="s">
        <v>512</v>
      </c>
      <c r="BA32">
        <v>0.55000000000000004</v>
      </c>
      <c r="BC32">
        <v>30</v>
      </c>
      <c r="BD32" t="s">
        <v>39</v>
      </c>
      <c r="BE32">
        <v>0.59</v>
      </c>
      <c r="BF32">
        <v>0.6</v>
      </c>
      <c r="BG32">
        <v>0.51700000000000002</v>
      </c>
      <c r="BH32">
        <v>0.60099999999999998</v>
      </c>
      <c r="BI32" t="s">
        <v>353</v>
      </c>
      <c r="BJ32">
        <v>0.55900000000000005</v>
      </c>
    </row>
    <row r="36" spans="1:53" x14ac:dyDescent="0.3">
      <c r="A36" t="s">
        <v>50</v>
      </c>
      <c r="J36" t="s">
        <v>51</v>
      </c>
      <c r="S36" t="s">
        <v>59</v>
      </c>
      <c r="AB36" t="s">
        <v>54</v>
      </c>
      <c r="AK36" t="s">
        <v>57</v>
      </c>
      <c r="AT36" t="s">
        <v>58</v>
      </c>
    </row>
    <row r="37" spans="1:53" x14ac:dyDescent="0.3">
      <c r="A37" t="s">
        <v>8</v>
      </c>
      <c r="B37" t="s">
        <v>0</v>
      </c>
      <c r="C37" t="s">
        <v>9</v>
      </c>
      <c r="D37" t="s">
        <v>10</v>
      </c>
      <c r="E37" t="s">
        <v>11</v>
      </c>
      <c r="F37" t="s">
        <v>4</v>
      </c>
      <c r="G37" t="s">
        <v>5</v>
      </c>
      <c r="H37" t="s">
        <v>12</v>
      </c>
      <c r="J37" t="s">
        <v>8</v>
      </c>
      <c r="K37" t="s">
        <v>0</v>
      </c>
      <c r="L37" t="s">
        <v>9</v>
      </c>
      <c r="M37" t="s">
        <v>10</v>
      </c>
      <c r="N37" t="s">
        <v>11</v>
      </c>
      <c r="O37" t="s">
        <v>4</v>
      </c>
      <c r="P37" t="s">
        <v>5</v>
      </c>
      <c r="Q37" t="s">
        <v>12</v>
      </c>
      <c r="S37" t="s">
        <v>8</v>
      </c>
      <c r="T37" t="s">
        <v>0</v>
      </c>
      <c r="U37" t="s">
        <v>9</v>
      </c>
      <c r="V37" t="s">
        <v>10</v>
      </c>
      <c r="W37" t="s">
        <v>11</v>
      </c>
      <c r="X37" t="s">
        <v>4</v>
      </c>
      <c r="Y37" s="7" t="s">
        <v>5</v>
      </c>
      <c r="Z37" t="s">
        <v>12</v>
      </c>
      <c r="AB37" t="s">
        <v>8</v>
      </c>
      <c r="AC37" t="s">
        <v>0</v>
      </c>
      <c r="AD37" t="s">
        <v>9</v>
      </c>
      <c r="AE37" t="s">
        <v>10</v>
      </c>
      <c r="AF37" t="s">
        <v>11</v>
      </c>
      <c r="AG37" t="s">
        <v>4</v>
      </c>
      <c r="AH37" t="s">
        <v>5</v>
      </c>
      <c r="AI37" t="s">
        <v>12</v>
      </c>
      <c r="AK37" t="s">
        <v>8</v>
      </c>
      <c r="AL37" t="s">
        <v>0</v>
      </c>
      <c r="AM37" t="s">
        <v>9</v>
      </c>
      <c r="AN37" t="s">
        <v>10</v>
      </c>
      <c r="AO37" t="s">
        <v>11</v>
      </c>
      <c r="AP37" t="s">
        <v>4</v>
      </c>
      <c r="AQ37" t="s">
        <v>5</v>
      </c>
      <c r="AR37" t="s">
        <v>12</v>
      </c>
      <c r="AT37" t="s">
        <v>8</v>
      </c>
      <c r="AU37" t="s">
        <v>0</v>
      </c>
      <c r="AV37" t="s">
        <v>9</v>
      </c>
      <c r="AW37" t="s">
        <v>10</v>
      </c>
      <c r="AX37" t="s">
        <v>11</v>
      </c>
      <c r="AY37" t="s">
        <v>4</v>
      </c>
      <c r="AZ37" t="s">
        <v>5</v>
      </c>
      <c r="BA37" t="s">
        <v>12</v>
      </c>
    </row>
    <row r="38" spans="1:53" x14ac:dyDescent="0.3">
      <c r="A38">
        <v>30</v>
      </c>
      <c r="B38" t="s">
        <v>33</v>
      </c>
      <c r="C38">
        <v>45.1</v>
      </c>
      <c r="D38">
        <v>42</v>
      </c>
      <c r="E38">
        <v>38</v>
      </c>
      <c r="F38">
        <v>43.3</v>
      </c>
      <c r="G38" t="s">
        <v>241</v>
      </c>
      <c r="H38">
        <v>57.7</v>
      </c>
      <c r="J38">
        <v>1</v>
      </c>
      <c r="K38" t="s">
        <v>35</v>
      </c>
      <c r="L38">
        <v>44.2</v>
      </c>
      <c r="M38">
        <v>48</v>
      </c>
      <c r="N38">
        <v>50</v>
      </c>
      <c r="O38">
        <v>44.6</v>
      </c>
      <c r="P38" t="s">
        <v>535</v>
      </c>
      <c r="Q38">
        <v>46.6</v>
      </c>
      <c r="S38">
        <v>1</v>
      </c>
      <c r="T38" t="s">
        <v>2</v>
      </c>
      <c r="U38">
        <v>0.39500000000000002</v>
      </c>
      <c r="V38">
        <v>0.42899999999999999</v>
      </c>
      <c r="W38">
        <v>0.41</v>
      </c>
      <c r="X38">
        <v>0.40100000000000002</v>
      </c>
      <c r="Y38" t="s">
        <v>287</v>
      </c>
      <c r="Z38">
        <v>0.379</v>
      </c>
      <c r="AB38">
        <v>1</v>
      </c>
      <c r="AC38" t="s">
        <v>39</v>
      </c>
      <c r="AD38">
        <v>0.34100000000000003</v>
      </c>
      <c r="AE38">
        <v>0.33900000000000002</v>
      </c>
      <c r="AF38">
        <v>0.42899999999999999</v>
      </c>
      <c r="AG38">
        <v>0.34399999999999997</v>
      </c>
      <c r="AH38" t="s">
        <v>515</v>
      </c>
      <c r="AI38">
        <v>0.379</v>
      </c>
      <c r="AK38">
        <v>1</v>
      </c>
      <c r="AL38" t="s">
        <v>19</v>
      </c>
      <c r="AM38">
        <v>0.47299999999999998</v>
      </c>
      <c r="AN38">
        <v>0.47699999999999998</v>
      </c>
      <c r="AO38">
        <v>0.51500000000000001</v>
      </c>
      <c r="AP38">
        <v>0.47299999999999998</v>
      </c>
      <c r="AQ38" t="s">
        <v>365</v>
      </c>
      <c r="AR38">
        <v>0.47499999999999998</v>
      </c>
      <c r="AT38">
        <v>1</v>
      </c>
      <c r="AU38" t="s">
        <v>15</v>
      </c>
      <c r="AV38">
        <v>0.32100000000000001</v>
      </c>
      <c r="AW38">
        <v>0.35899999999999999</v>
      </c>
      <c r="AX38">
        <v>0.33</v>
      </c>
      <c r="AY38">
        <v>0.32600000000000001</v>
      </c>
      <c r="AZ38" t="s">
        <v>527</v>
      </c>
      <c r="BA38">
        <v>0.373</v>
      </c>
    </row>
    <row r="39" spans="1:53" x14ac:dyDescent="0.3">
      <c r="A39">
        <v>29</v>
      </c>
      <c r="B39" t="s">
        <v>39</v>
      </c>
      <c r="C39">
        <v>45.4</v>
      </c>
      <c r="D39">
        <v>52</v>
      </c>
      <c r="E39">
        <v>50</v>
      </c>
      <c r="F39">
        <v>47.6</v>
      </c>
      <c r="G39" t="s">
        <v>372</v>
      </c>
      <c r="H39">
        <v>47.7</v>
      </c>
      <c r="J39">
        <v>2</v>
      </c>
      <c r="K39" t="s">
        <v>37</v>
      </c>
      <c r="L39">
        <v>45.6</v>
      </c>
      <c r="M39">
        <v>43.3</v>
      </c>
      <c r="N39">
        <v>38</v>
      </c>
      <c r="O39">
        <v>45.3</v>
      </c>
      <c r="P39" t="s">
        <v>373</v>
      </c>
      <c r="Q39">
        <v>50.7</v>
      </c>
      <c r="S39">
        <v>2</v>
      </c>
      <c r="T39" t="s">
        <v>37</v>
      </c>
      <c r="U39">
        <v>0.39</v>
      </c>
      <c r="V39">
        <v>0.36699999999999999</v>
      </c>
      <c r="W39">
        <v>0.36699999999999999</v>
      </c>
      <c r="X39">
        <v>0.39</v>
      </c>
      <c r="Y39" t="s">
        <v>357</v>
      </c>
      <c r="Z39">
        <v>0.36499999999999999</v>
      </c>
      <c r="AB39">
        <v>2</v>
      </c>
      <c r="AC39" t="s">
        <v>38</v>
      </c>
      <c r="AD39">
        <v>0.34300000000000003</v>
      </c>
      <c r="AE39">
        <v>0.31</v>
      </c>
      <c r="AF39">
        <v>0.25600000000000001</v>
      </c>
      <c r="AG39">
        <v>0.33200000000000002</v>
      </c>
      <c r="AH39" t="s">
        <v>514</v>
      </c>
      <c r="AI39">
        <v>0.33900000000000002</v>
      </c>
      <c r="AK39">
        <v>2</v>
      </c>
      <c r="AL39" t="s">
        <v>14</v>
      </c>
      <c r="AM39">
        <v>0.45100000000000001</v>
      </c>
      <c r="AN39">
        <v>0.42</v>
      </c>
      <c r="AO39">
        <v>0.48099999999999998</v>
      </c>
      <c r="AP39">
        <v>0.44700000000000001</v>
      </c>
      <c r="AQ39" t="s">
        <v>522</v>
      </c>
      <c r="AR39">
        <v>0.48699999999999999</v>
      </c>
      <c r="AT39">
        <v>2</v>
      </c>
      <c r="AU39" t="s">
        <v>26</v>
      </c>
      <c r="AV39">
        <v>0.34599999999999997</v>
      </c>
      <c r="AW39">
        <v>0.33600000000000002</v>
      </c>
      <c r="AX39">
        <v>0.28599999999999998</v>
      </c>
      <c r="AY39">
        <v>0.33</v>
      </c>
      <c r="AZ39" t="s">
        <v>230</v>
      </c>
      <c r="BA39">
        <v>0.378</v>
      </c>
    </row>
    <row r="40" spans="1:53" x14ac:dyDescent="0.3">
      <c r="A40">
        <v>28</v>
      </c>
      <c r="B40" t="s">
        <v>19</v>
      </c>
      <c r="C40">
        <v>45.8</v>
      </c>
      <c r="D40">
        <v>46</v>
      </c>
      <c r="E40">
        <v>56</v>
      </c>
      <c r="F40">
        <v>45.5</v>
      </c>
      <c r="G40" t="s">
        <v>228</v>
      </c>
      <c r="H40">
        <v>46.6</v>
      </c>
      <c r="J40">
        <v>3</v>
      </c>
      <c r="K40" t="s">
        <v>24</v>
      </c>
      <c r="L40">
        <v>45.8</v>
      </c>
      <c r="M40">
        <v>48</v>
      </c>
      <c r="N40">
        <v>60</v>
      </c>
      <c r="O40">
        <v>45.6</v>
      </c>
      <c r="P40" t="s">
        <v>289</v>
      </c>
      <c r="Q40">
        <v>50.7</v>
      </c>
      <c r="S40">
        <v>3</v>
      </c>
      <c r="T40" t="s">
        <v>24</v>
      </c>
      <c r="U40">
        <v>0.38900000000000001</v>
      </c>
      <c r="V40">
        <v>0.40799999999999997</v>
      </c>
      <c r="W40">
        <v>0.36499999999999999</v>
      </c>
      <c r="X40">
        <v>0.38</v>
      </c>
      <c r="Y40" t="s">
        <v>239</v>
      </c>
      <c r="Z40">
        <v>0.35499999999999998</v>
      </c>
      <c r="AB40">
        <v>3</v>
      </c>
      <c r="AC40" t="s">
        <v>18</v>
      </c>
      <c r="AD40">
        <v>0.34399999999999997</v>
      </c>
      <c r="AE40">
        <v>0.38700000000000001</v>
      </c>
      <c r="AF40">
        <v>0.39200000000000002</v>
      </c>
      <c r="AG40">
        <v>0.32400000000000001</v>
      </c>
      <c r="AH40" t="s">
        <v>285</v>
      </c>
      <c r="AI40">
        <v>0.35</v>
      </c>
      <c r="AK40">
        <v>3</v>
      </c>
      <c r="AL40" t="s">
        <v>33</v>
      </c>
      <c r="AM40">
        <v>0.44400000000000001</v>
      </c>
      <c r="AN40">
        <v>0.45400000000000001</v>
      </c>
      <c r="AO40">
        <v>0.41299999999999998</v>
      </c>
      <c r="AP40">
        <v>0.45400000000000001</v>
      </c>
      <c r="AQ40" t="s">
        <v>364</v>
      </c>
      <c r="AR40">
        <v>0.374</v>
      </c>
      <c r="AT40">
        <v>3</v>
      </c>
      <c r="AU40" t="s">
        <v>21</v>
      </c>
      <c r="AV40">
        <v>0.35899999999999999</v>
      </c>
      <c r="AW40">
        <v>0.33700000000000002</v>
      </c>
      <c r="AX40">
        <v>0.36499999999999999</v>
      </c>
      <c r="AY40">
        <v>0.371</v>
      </c>
      <c r="AZ40" t="s">
        <v>360</v>
      </c>
      <c r="BA40">
        <v>0.373</v>
      </c>
    </row>
    <row r="41" spans="1:53" x14ac:dyDescent="0.3">
      <c r="A41">
        <v>27</v>
      </c>
      <c r="B41" t="s">
        <v>14</v>
      </c>
      <c r="C41">
        <v>46</v>
      </c>
      <c r="D41">
        <v>42</v>
      </c>
      <c r="E41">
        <v>40</v>
      </c>
      <c r="F41">
        <v>45.8</v>
      </c>
      <c r="G41" t="s">
        <v>556</v>
      </c>
      <c r="H41">
        <v>42.8</v>
      </c>
      <c r="J41">
        <v>4</v>
      </c>
      <c r="K41" t="s">
        <v>27</v>
      </c>
      <c r="L41">
        <v>46.5</v>
      </c>
      <c r="M41">
        <v>45.3</v>
      </c>
      <c r="N41">
        <v>46</v>
      </c>
      <c r="O41">
        <v>46.8</v>
      </c>
      <c r="P41" t="s">
        <v>228</v>
      </c>
      <c r="Q41">
        <v>46.3</v>
      </c>
      <c r="S41">
        <v>4</v>
      </c>
      <c r="T41" t="s">
        <v>30</v>
      </c>
      <c r="U41">
        <v>0.38</v>
      </c>
      <c r="V41">
        <v>0.433</v>
      </c>
      <c r="W41">
        <v>0.44</v>
      </c>
      <c r="X41">
        <v>0.38400000000000001</v>
      </c>
      <c r="Y41" t="s">
        <v>212</v>
      </c>
      <c r="Z41">
        <v>0.373</v>
      </c>
      <c r="AB41">
        <v>4</v>
      </c>
      <c r="AC41" t="s">
        <v>40</v>
      </c>
      <c r="AD41">
        <v>0.34499999999999997</v>
      </c>
      <c r="AE41">
        <v>0.34</v>
      </c>
      <c r="AF41">
        <v>0.36699999999999999</v>
      </c>
      <c r="AG41">
        <v>0.32600000000000001</v>
      </c>
      <c r="AH41" t="s">
        <v>258</v>
      </c>
      <c r="AI41">
        <v>0.374</v>
      </c>
      <c r="AK41">
        <v>4</v>
      </c>
      <c r="AL41" t="s">
        <v>13</v>
      </c>
      <c r="AM41">
        <v>0.443</v>
      </c>
      <c r="AN41">
        <v>0.42299999999999999</v>
      </c>
      <c r="AO41">
        <v>0.46400000000000002</v>
      </c>
      <c r="AP41">
        <v>0.44600000000000001</v>
      </c>
      <c r="AQ41" t="s">
        <v>523</v>
      </c>
      <c r="AR41">
        <v>0.42199999999999999</v>
      </c>
      <c r="AT41">
        <v>4</v>
      </c>
      <c r="AU41" t="s">
        <v>23</v>
      </c>
      <c r="AV41">
        <v>0.36199999999999999</v>
      </c>
      <c r="AW41">
        <v>0.312</v>
      </c>
      <c r="AX41">
        <v>0.28399999999999997</v>
      </c>
      <c r="AY41">
        <v>0.35099999999999998</v>
      </c>
      <c r="AZ41" t="s">
        <v>252</v>
      </c>
      <c r="BA41">
        <v>0.36499999999999999</v>
      </c>
    </row>
    <row r="42" spans="1:53" x14ac:dyDescent="0.3">
      <c r="A42">
        <v>26</v>
      </c>
      <c r="B42" t="s">
        <v>36</v>
      </c>
      <c r="C42">
        <v>46.1</v>
      </c>
      <c r="D42">
        <v>52.7</v>
      </c>
      <c r="E42">
        <v>50</v>
      </c>
      <c r="F42">
        <v>48.8</v>
      </c>
      <c r="G42" t="s">
        <v>555</v>
      </c>
      <c r="H42">
        <v>45.5</v>
      </c>
      <c r="J42">
        <v>5</v>
      </c>
      <c r="K42" t="s">
        <v>40</v>
      </c>
      <c r="L42">
        <v>46.7</v>
      </c>
      <c r="M42">
        <v>53.3</v>
      </c>
      <c r="N42">
        <v>56</v>
      </c>
      <c r="O42">
        <v>47.3</v>
      </c>
      <c r="P42" t="s">
        <v>289</v>
      </c>
      <c r="Q42">
        <v>49</v>
      </c>
      <c r="S42">
        <v>5</v>
      </c>
      <c r="T42" t="s">
        <v>19</v>
      </c>
      <c r="U42">
        <v>0.379</v>
      </c>
      <c r="V42">
        <v>0.38500000000000001</v>
      </c>
      <c r="W42">
        <v>0.373</v>
      </c>
      <c r="X42">
        <v>0.39500000000000002</v>
      </c>
      <c r="Y42" t="s">
        <v>218</v>
      </c>
      <c r="Z42">
        <v>0.374</v>
      </c>
      <c r="AB42">
        <v>5</v>
      </c>
      <c r="AC42" t="s">
        <v>19</v>
      </c>
      <c r="AD42">
        <v>0.34899999999999998</v>
      </c>
      <c r="AE42">
        <v>0.372</v>
      </c>
      <c r="AF42">
        <v>0.28899999999999998</v>
      </c>
      <c r="AG42">
        <v>0.33900000000000002</v>
      </c>
      <c r="AH42" t="s">
        <v>281</v>
      </c>
      <c r="AI42">
        <v>0.35199999999999998</v>
      </c>
      <c r="AK42">
        <v>5</v>
      </c>
      <c r="AL42" t="s">
        <v>22</v>
      </c>
      <c r="AM42">
        <v>0.439</v>
      </c>
      <c r="AN42">
        <v>0.42699999999999999</v>
      </c>
      <c r="AO42">
        <v>0.5</v>
      </c>
      <c r="AP42">
        <v>0.438</v>
      </c>
      <c r="AQ42" t="s">
        <v>523</v>
      </c>
      <c r="AR42">
        <v>0.47499999999999998</v>
      </c>
      <c r="AT42">
        <v>5</v>
      </c>
      <c r="AU42" t="s">
        <v>20</v>
      </c>
      <c r="AV42">
        <v>0.36599999999999999</v>
      </c>
      <c r="AW42">
        <v>0.42399999999999999</v>
      </c>
      <c r="AX42">
        <v>0.49399999999999999</v>
      </c>
      <c r="AY42">
        <v>0.36599999999999999</v>
      </c>
      <c r="AZ42" t="s">
        <v>258</v>
      </c>
      <c r="BA42">
        <v>0.36699999999999999</v>
      </c>
    </row>
    <row r="43" spans="1:53" x14ac:dyDescent="0.3">
      <c r="A43">
        <v>25</v>
      </c>
      <c r="B43" t="s">
        <v>22</v>
      </c>
      <c r="C43">
        <v>46.3</v>
      </c>
      <c r="D43">
        <v>57.3</v>
      </c>
      <c r="E43">
        <v>56</v>
      </c>
      <c r="F43">
        <v>45.8</v>
      </c>
      <c r="G43" t="s">
        <v>375</v>
      </c>
      <c r="H43">
        <v>44.8</v>
      </c>
      <c r="J43">
        <v>6</v>
      </c>
      <c r="K43" t="s">
        <v>16</v>
      </c>
      <c r="L43">
        <v>47.1</v>
      </c>
      <c r="M43">
        <v>57.3</v>
      </c>
      <c r="N43">
        <v>62</v>
      </c>
      <c r="O43">
        <v>47</v>
      </c>
      <c r="P43" t="s">
        <v>536</v>
      </c>
      <c r="Q43">
        <v>49.8</v>
      </c>
      <c r="S43">
        <v>6</v>
      </c>
      <c r="T43" t="s">
        <v>20</v>
      </c>
      <c r="U43">
        <v>0.378</v>
      </c>
      <c r="V43">
        <v>0.34499999999999997</v>
      </c>
      <c r="W43">
        <v>0.36599999999999999</v>
      </c>
      <c r="X43">
        <v>0.38600000000000001</v>
      </c>
      <c r="Y43" t="s">
        <v>215</v>
      </c>
      <c r="Z43">
        <v>0.36899999999999999</v>
      </c>
      <c r="AB43">
        <v>6</v>
      </c>
      <c r="AC43" t="s">
        <v>20</v>
      </c>
      <c r="AD43">
        <v>0.35099999999999998</v>
      </c>
      <c r="AE43">
        <v>0.40500000000000003</v>
      </c>
      <c r="AF43">
        <v>0.38600000000000001</v>
      </c>
      <c r="AG43">
        <v>0.34899999999999998</v>
      </c>
      <c r="AH43" t="s">
        <v>516</v>
      </c>
      <c r="AI43">
        <v>0.36</v>
      </c>
      <c r="AK43">
        <v>6</v>
      </c>
      <c r="AL43" t="s">
        <v>20</v>
      </c>
      <c r="AM43">
        <v>0.42</v>
      </c>
      <c r="AN43">
        <v>0.439</v>
      </c>
      <c r="AO43">
        <v>0.48799999999999999</v>
      </c>
      <c r="AP43">
        <v>0.42199999999999999</v>
      </c>
      <c r="AQ43" t="s">
        <v>288</v>
      </c>
      <c r="AR43">
        <v>0.44600000000000001</v>
      </c>
      <c r="AT43">
        <v>6</v>
      </c>
      <c r="AU43" t="s">
        <v>37</v>
      </c>
      <c r="AV43">
        <v>0.373</v>
      </c>
      <c r="AW43">
        <v>0.33700000000000002</v>
      </c>
      <c r="AX43">
        <v>0.34100000000000003</v>
      </c>
      <c r="AY43">
        <v>0.36</v>
      </c>
      <c r="AZ43" t="s">
        <v>256</v>
      </c>
      <c r="BA43">
        <v>0.375</v>
      </c>
    </row>
    <row r="44" spans="1:53" x14ac:dyDescent="0.3">
      <c r="A44">
        <v>24</v>
      </c>
      <c r="B44" t="s">
        <v>35</v>
      </c>
      <c r="C44">
        <v>46.7</v>
      </c>
      <c r="D44">
        <v>50.7</v>
      </c>
      <c r="E44">
        <v>52</v>
      </c>
      <c r="F44">
        <v>46.5</v>
      </c>
      <c r="G44" t="s">
        <v>537</v>
      </c>
      <c r="H44">
        <v>48.3</v>
      </c>
      <c r="J44">
        <v>7</v>
      </c>
      <c r="K44" t="s">
        <v>34</v>
      </c>
      <c r="L44">
        <v>47.4</v>
      </c>
      <c r="M44">
        <v>47.3</v>
      </c>
      <c r="N44">
        <v>44</v>
      </c>
      <c r="O44">
        <v>46.5</v>
      </c>
      <c r="P44" t="s">
        <v>374</v>
      </c>
      <c r="Q44">
        <v>45.5</v>
      </c>
      <c r="S44">
        <v>7</v>
      </c>
      <c r="T44" t="s">
        <v>38</v>
      </c>
      <c r="U44">
        <v>0.377</v>
      </c>
      <c r="V44">
        <v>0.29499999999999998</v>
      </c>
      <c r="W44">
        <v>0.26900000000000002</v>
      </c>
      <c r="X44">
        <v>0.373</v>
      </c>
      <c r="Y44" t="s">
        <v>513</v>
      </c>
      <c r="Z44">
        <v>0.36399999999999999</v>
      </c>
      <c r="AB44">
        <v>7</v>
      </c>
      <c r="AC44" t="s">
        <v>37</v>
      </c>
      <c r="AD44">
        <v>0.35099999999999998</v>
      </c>
      <c r="AE44">
        <v>0.29799999999999999</v>
      </c>
      <c r="AF44">
        <v>0.33300000000000002</v>
      </c>
      <c r="AG44">
        <v>0.32800000000000001</v>
      </c>
      <c r="AH44" t="s">
        <v>208</v>
      </c>
      <c r="AI44">
        <v>0.36899999999999999</v>
      </c>
      <c r="AK44">
        <v>7</v>
      </c>
      <c r="AL44" t="s">
        <v>16</v>
      </c>
      <c r="AM44">
        <v>0.41799999999999998</v>
      </c>
      <c r="AN44">
        <v>0.45900000000000002</v>
      </c>
      <c r="AO44">
        <v>0.53700000000000003</v>
      </c>
      <c r="AP44">
        <v>0.42299999999999999</v>
      </c>
      <c r="AQ44" t="s">
        <v>524</v>
      </c>
      <c r="AR44">
        <v>0.39900000000000002</v>
      </c>
      <c r="AT44">
        <v>7</v>
      </c>
      <c r="AU44" t="s">
        <v>18</v>
      </c>
      <c r="AV44">
        <v>0.377</v>
      </c>
      <c r="AW44">
        <v>0.45600000000000002</v>
      </c>
      <c r="AX44">
        <v>0.53700000000000003</v>
      </c>
      <c r="AY44">
        <v>0.38400000000000001</v>
      </c>
      <c r="AZ44" t="s">
        <v>215</v>
      </c>
      <c r="BA44">
        <v>0.39800000000000002</v>
      </c>
    </row>
    <row r="45" spans="1:53" x14ac:dyDescent="0.3">
      <c r="A45">
        <v>22</v>
      </c>
      <c r="B45" t="s">
        <v>30</v>
      </c>
      <c r="C45">
        <v>48.8</v>
      </c>
      <c r="D45">
        <v>58</v>
      </c>
      <c r="E45">
        <v>58</v>
      </c>
      <c r="F45">
        <v>49.4</v>
      </c>
      <c r="G45" t="s">
        <v>554</v>
      </c>
      <c r="H45">
        <v>46</v>
      </c>
      <c r="J45">
        <v>8</v>
      </c>
      <c r="K45" t="s">
        <v>38</v>
      </c>
      <c r="L45">
        <v>47.4</v>
      </c>
      <c r="M45">
        <v>47.3</v>
      </c>
      <c r="N45">
        <v>62</v>
      </c>
      <c r="O45">
        <v>48</v>
      </c>
      <c r="P45" t="s">
        <v>537</v>
      </c>
      <c r="Q45">
        <v>49.6</v>
      </c>
      <c r="S45">
        <v>8</v>
      </c>
      <c r="T45" t="s">
        <v>15</v>
      </c>
      <c r="U45">
        <v>0.376</v>
      </c>
      <c r="V45">
        <v>0.35799999999999998</v>
      </c>
      <c r="W45">
        <v>0.33300000000000002</v>
      </c>
      <c r="X45">
        <v>0.39800000000000002</v>
      </c>
      <c r="Y45" t="s">
        <v>514</v>
      </c>
      <c r="Z45">
        <v>0.36699999999999999</v>
      </c>
      <c r="AB45">
        <v>8</v>
      </c>
      <c r="AC45" t="s">
        <v>2</v>
      </c>
      <c r="AD45">
        <v>0.35399999999999998</v>
      </c>
      <c r="AE45">
        <v>0.34300000000000003</v>
      </c>
      <c r="AF45">
        <v>0.26700000000000002</v>
      </c>
      <c r="AG45">
        <v>0.35199999999999998</v>
      </c>
      <c r="AH45" t="s">
        <v>257</v>
      </c>
      <c r="AI45">
        <v>0.36699999999999999</v>
      </c>
      <c r="AK45">
        <v>8</v>
      </c>
      <c r="AL45" t="s">
        <v>27</v>
      </c>
      <c r="AM45">
        <v>0.41599999999999998</v>
      </c>
      <c r="AN45">
        <v>0.41899999999999998</v>
      </c>
      <c r="AO45">
        <v>0.45400000000000001</v>
      </c>
      <c r="AP45">
        <v>0.41199999999999998</v>
      </c>
      <c r="AQ45" t="s">
        <v>370</v>
      </c>
      <c r="AR45">
        <v>0.372</v>
      </c>
      <c r="AT45">
        <v>8</v>
      </c>
      <c r="AU45" t="s">
        <v>39</v>
      </c>
      <c r="AV45">
        <v>0.38400000000000001</v>
      </c>
      <c r="AW45">
        <v>0.40500000000000003</v>
      </c>
      <c r="AX45">
        <v>0.32600000000000001</v>
      </c>
      <c r="AY45">
        <v>0.4</v>
      </c>
      <c r="AZ45" t="s">
        <v>528</v>
      </c>
      <c r="BA45">
        <v>0.379</v>
      </c>
    </row>
    <row r="46" spans="1:53" x14ac:dyDescent="0.3">
      <c r="A46">
        <v>23</v>
      </c>
      <c r="B46" t="s">
        <v>16</v>
      </c>
      <c r="C46">
        <v>48.8</v>
      </c>
      <c r="D46">
        <v>52</v>
      </c>
      <c r="E46">
        <v>46</v>
      </c>
      <c r="F46">
        <v>49.9</v>
      </c>
      <c r="G46" t="s">
        <v>221</v>
      </c>
      <c r="H46">
        <v>43.6</v>
      </c>
      <c r="J46">
        <v>9</v>
      </c>
      <c r="K46" t="s">
        <v>36</v>
      </c>
      <c r="L46">
        <v>47.5</v>
      </c>
      <c r="M46">
        <v>44</v>
      </c>
      <c r="N46">
        <v>30</v>
      </c>
      <c r="O46">
        <v>48</v>
      </c>
      <c r="P46" t="s">
        <v>290</v>
      </c>
      <c r="Q46">
        <v>46.3</v>
      </c>
      <c r="S46">
        <v>9</v>
      </c>
      <c r="T46" t="s">
        <v>22</v>
      </c>
      <c r="U46">
        <v>0.375</v>
      </c>
      <c r="V46">
        <v>0.36799999999999999</v>
      </c>
      <c r="W46">
        <v>0.32100000000000001</v>
      </c>
      <c r="X46">
        <v>0.377</v>
      </c>
      <c r="Y46" t="s">
        <v>208</v>
      </c>
      <c r="Z46">
        <v>0.379</v>
      </c>
      <c r="AB46">
        <v>9</v>
      </c>
      <c r="AC46" t="s">
        <v>27</v>
      </c>
      <c r="AD46">
        <v>0.35399999999999998</v>
      </c>
      <c r="AE46">
        <v>0.36699999999999999</v>
      </c>
      <c r="AF46">
        <v>0.3</v>
      </c>
      <c r="AG46">
        <v>0.36899999999999999</v>
      </c>
      <c r="AH46" t="s">
        <v>517</v>
      </c>
      <c r="AI46">
        <v>0.36399999999999999</v>
      </c>
      <c r="AK46">
        <v>9</v>
      </c>
      <c r="AL46" t="s">
        <v>29</v>
      </c>
      <c r="AM46">
        <v>0.40799999999999997</v>
      </c>
      <c r="AN46">
        <v>0.443</v>
      </c>
      <c r="AO46">
        <v>0.49399999999999999</v>
      </c>
      <c r="AP46">
        <v>0.41199999999999998</v>
      </c>
      <c r="AQ46" t="s">
        <v>259</v>
      </c>
      <c r="AR46">
        <v>0.42099999999999999</v>
      </c>
      <c r="AT46">
        <v>9</v>
      </c>
      <c r="AU46" t="s">
        <v>32</v>
      </c>
      <c r="AV46">
        <v>0.38400000000000001</v>
      </c>
      <c r="AW46">
        <v>0.41299999999999998</v>
      </c>
      <c r="AX46">
        <v>0.38800000000000001</v>
      </c>
      <c r="AY46">
        <v>0.371</v>
      </c>
      <c r="AZ46" t="s">
        <v>529</v>
      </c>
      <c r="BA46">
        <v>0.42499999999999999</v>
      </c>
    </row>
    <row r="47" spans="1:53" x14ac:dyDescent="0.3">
      <c r="A47">
        <v>21</v>
      </c>
      <c r="B47" t="s">
        <v>20</v>
      </c>
      <c r="C47">
        <v>49.4</v>
      </c>
      <c r="D47">
        <v>46.7</v>
      </c>
      <c r="E47">
        <v>30</v>
      </c>
      <c r="F47">
        <v>49.6</v>
      </c>
      <c r="G47" t="s">
        <v>553</v>
      </c>
      <c r="H47">
        <v>46</v>
      </c>
      <c r="J47">
        <v>10</v>
      </c>
      <c r="K47" t="s">
        <v>19</v>
      </c>
      <c r="L47">
        <v>47.6</v>
      </c>
      <c r="M47">
        <v>44.7</v>
      </c>
      <c r="N47">
        <v>38</v>
      </c>
      <c r="O47">
        <v>46.5</v>
      </c>
      <c r="P47" t="s">
        <v>262</v>
      </c>
      <c r="Q47">
        <v>47.4</v>
      </c>
      <c r="S47">
        <v>10</v>
      </c>
      <c r="T47" t="s">
        <v>36</v>
      </c>
      <c r="U47">
        <v>0.373</v>
      </c>
      <c r="V47">
        <v>0.315</v>
      </c>
      <c r="W47">
        <v>0.26700000000000002</v>
      </c>
      <c r="X47">
        <v>0.39500000000000002</v>
      </c>
      <c r="Y47" t="s">
        <v>514</v>
      </c>
      <c r="Z47">
        <v>0.35099999999999998</v>
      </c>
      <c r="AB47">
        <v>10</v>
      </c>
      <c r="AC47" t="s">
        <v>32</v>
      </c>
      <c r="AD47">
        <v>0.35599999999999998</v>
      </c>
      <c r="AE47">
        <v>0.28999999999999998</v>
      </c>
      <c r="AF47">
        <v>0.25800000000000001</v>
      </c>
      <c r="AG47">
        <v>0.36</v>
      </c>
      <c r="AH47" t="s">
        <v>514</v>
      </c>
      <c r="AI47">
        <v>0.35099999999999998</v>
      </c>
      <c r="AK47">
        <v>10</v>
      </c>
      <c r="AL47" t="s">
        <v>17</v>
      </c>
      <c r="AM47">
        <v>0.40500000000000003</v>
      </c>
      <c r="AN47">
        <v>0.40300000000000002</v>
      </c>
      <c r="AO47">
        <v>0.377</v>
      </c>
      <c r="AP47">
        <v>0.39200000000000002</v>
      </c>
      <c r="AQ47" t="s">
        <v>288</v>
      </c>
      <c r="AR47">
        <v>0.33600000000000002</v>
      </c>
      <c r="AT47">
        <v>10</v>
      </c>
      <c r="AU47" t="s">
        <v>41</v>
      </c>
      <c r="AV47">
        <v>0.38500000000000001</v>
      </c>
      <c r="AW47">
        <v>0.45300000000000001</v>
      </c>
      <c r="AX47">
        <v>0.57299999999999995</v>
      </c>
      <c r="AY47">
        <v>0.373</v>
      </c>
      <c r="AZ47" t="s">
        <v>530</v>
      </c>
      <c r="BA47">
        <v>0.39500000000000002</v>
      </c>
    </row>
    <row r="48" spans="1:53" x14ac:dyDescent="0.3">
      <c r="A48">
        <v>20</v>
      </c>
      <c r="B48" t="s">
        <v>25</v>
      </c>
      <c r="C48">
        <v>49.8</v>
      </c>
      <c r="D48">
        <v>49.3</v>
      </c>
      <c r="E48">
        <v>52</v>
      </c>
      <c r="F48">
        <v>49.1</v>
      </c>
      <c r="G48" t="s">
        <v>295</v>
      </c>
      <c r="H48">
        <v>53</v>
      </c>
      <c r="J48">
        <v>11</v>
      </c>
      <c r="K48" t="s">
        <v>33</v>
      </c>
      <c r="L48">
        <v>47.9</v>
      </c>
      <c r="M48">
        <v>54</v>
      </c>
      <c r="N48">
        <v>56</v>
      </c>
      <c r="O48">
        <v>46.4</v>
      </c>
      <c r="P48" t="s">
        <v>291</v>
      </c>
      <c r="Q48">
        <v>47.8</v>
      </c>
      <c r="S48">
        <v>11</v>
      </c>
      <c r="T48" t="s">
        <v>14</v>
      </c>
      <c r="U48">
        <v>0.371</v>
      </c>
      <c r="V48">
        <v>0.36799999999999999</v>
      </c>
      <c r="W48">
        <v>0.41</v>
      </c>
      <c r="X48">
        <v>0.38900000000000001</v>
      </c>
      <c r="Y48" t="s">
        <v>368</v>
      </c>
      <c r="Z48">
        <v>0.371</v>
      </c>
      <c r="AB48">
        <v>11</v>
      </c>
      <c r="AC48" t="s">
        <v>22</v>
      </c>
      <c r="AD48">
        <v>0.35899999999999999</v>
      </c>
      <c r="AE48">
        <v>0.34499999999999997</v>
      </c>
      <c r="AF48">
        <v>0.32600000000000001</v>
      </c>
      <c r="AG48">
        <v>0.36699999999999999</v>
      </c>
      <c r="AH48" t="s">
        <v>368</v>
      </c>
      <c r="AI48">
        <v>0.35899999999999999</v>
      </c>
      <c r="AK48">
        <v>11</v>
      </c>
      <c r="AL48" t="s">
        <v>31</v>
      </c>
      <c r="AM48">
        <v>0.40100000000000002</v>
      </c>
      <c r="AN48">
        <v>0.40100000000000002</v>
      </c>
      <c r="AO48">
        <v>0.40799999999999997</v>
      </c>
      <c r="AP48">
        <v>0.41399999999999998</v>
      </c>
      <c r="AQ48" t="s">
        <v>256</v>
      </c>
      <c r="AR48">
        <v>0.34799999999999998</v>
      </c>
      <c r="AT48">
        <v>11</v>
      </c>
      <c r="AU48" t="s">
        <v>31</v>
      </c>
      <c r="AV48">
        <v>0.38500000000000001</v>
      </c>
      <c r="AW48">
        <v>0.32400000000000001</v>
      </c>
      <c r="AX48">
        <v>0.45400000000000001</v>
      </c>
      <c r="AY48">
        <v>0.378</v>
      </c>
      <c r="AZ48" t="s">
        <v>209</v>
      </c>
      <c r="BA48">
        <v>0.35499999999999998</v>
      </c>
    </row>
    <row r="49" spans="1:53" x14ac:dyDescent="0.3">
      <c r="A49">
        <v>19</v>
      </c>
      <c r="B49" t="s">
        <v>34</v>
      </c>
      <c r="C49">
        <v>49.9</v>
      </c>
      <c r="D49">
        <v>59.3</v>
      </c>
      <c r="E49">
        <v>54</v>
      </c>
      <c r="F49">
        <v>50.3</v>
      </c>
      <c r="G49" t="s">
        <v>260</v>
      </c>
      <c r="H49">
        <v>51</v>
      </c>
      <c r="J49">
        <v>12</v>
      </c>
      <c r="K49" t="s">
        <v>2</v>
      </c>
      <c r="L49">
        <v>48.4</v>
      </c>
      <c r="M49">
        <v>52</v>
      </c>
      <c r="N49">
        <v>50</v>
      </c>
      <c r="O49">
        <v>47.6</v>
      </c>
      <c r="P49" t="s">
        <v>380</v>
      </c>
      <c r="Q49">
        <v>50.9</v>
      </c>
      <c r="S49">
        <v>12</v>
      </c>
      <c r="T49" t="s">
        <v>13</v>
      </c>
      <c r="U49">
        <v>0.37</v>
      </c>
      <c r="V49">
        <v>0.35399999999999998</v>
      </c>
      <c r="W49">
        <v>0.38500000000000001</v>
      </c>
      <c r="X49">
        <v>0.38400000000000001</v>
      </c>
      <c r="Y49" t="s">
        <v>281</v>
      </c>
      <c r="Z49">
        <v>0.36299999999999999</v>
      </c>
      <c r="AB49">
        <v>12</v>
      </c>
      <c r="AC49" t="s">
        <v>34</v>
      </c>
      <c r="AD49">
        <v>0.36</v>
      </c>
      <c r="AE49">
        <v>0.37</v>
      </c>
      <c r="AF49">
        <v>0.38700000000000001</v>
      </c>
      <c r="AG49">
        <v>0.34399999999999997</v>
      </c>
      <c r="AH49" t="s">
        <v>359</v>
      </c>
      <c r="AI49">
        <v>0.35199999999999998</v>
      </c>
      <c r="AK49">
        <v>12</v>
      </c>
      <c r="AL49" t="s">
        <v>34</v>
      </c>
      <c r="AM49">
        <v>0.39700000000000002</v>
      </c>
      <c r="AN49">
        <v>0.36</v>
      </c>
      <c r="AO49">
        <v>0.35</v>
      </c>
      <c r="AP49">
        <v>0.39500000000000002</v>
      </c>
      <c r="AQ49" t="s">
        <v>254</v>
      </c>
      <c r="AR49">
        <v>0.4</v>
      </c>
      <c r="AT49">
        <v>12</v>
      </c>
      <c r="AU49" t="s">
        <v>27</v>
      </c>
      <c r="AV49">
        <v>0.38600000000000001</v>
      </c>
      <c r="AW49">
        <v>0.40500000000000003</v>
      </c>
      <c r="AX49">
        <v>0.40799999999999997</v>
      </c>
      <c r="AY49">
        <v>0.38100000000000001</v>
      </c>
      <c r="AZ49" t="s">
        <v>531</v>
      </c>
      <c r="BA49">
        <v>0.36599999999999999</v>
      </c>
    </row>
    <row r="50" spans="1:53" x14ac:dyDescent="0.3">
      <c r="A50">
        <v>18</v>
      </c>
      <c r="B50" t="s">
        <v>40</v>
      </c>
      <c r="C50">
        <v>50.9</v>
      </c>
      <c r="D50">
        <v>52.7</v>
      </c>
      <c r="E50">
        <v>38</v>
      </c>
      <c r="F50">
        <v>51.6</v>
      </c>
      <c r="G50" t="s">
        <v>552</v>
      </c>
      <c r="H50">
        <v>54.8</v>
      </c>
      <c r="J50">
        <v>13</v>
      </c>
      <c r="K50" t="s">
        <v>32</v>
      </c>
      <c r="L50">
        <v>48.7</v>
      </c>
      <c r="M50">
        <v>48</v>
      </c>
      <c r="N50">
        <v>50</v>
      </c>
      <c r="O50">
        <v>46.2</v>
      </c>
      <c r="P50" t="s">
        <v>296</v>
      </c>
      <c r="Q50">
        <v>47.6</v>
      </c>
      <c r="S50">
        <v>13</v>
      </c>
      <c r="T50" t="s">
        <v>21</v>
      </c>
      <c r="U50">
        <v>0.37</v>
      </c>
      <c r="V50">
        <v>0.38600000000000001</v>
      </c>
      <c r="W50">
        <v>0.42899999999999999</v>
      </c>
      <c r="X50">
        <v>0.38500000000000001</v>
      </c>
      <c r="Y50" t="s">
        <v>257</v>
      </c>
      <c r="Z50">
        <v>0.378</v>
      </c>
      <c r="AB50">
        <v>13</v>
      </c>
      <c r="AC50" t="s">
        <v>21</v>
      </c>
      <c r="AD50">
        <v>0.36199999999999999</v>
      </c>
      <c r="AE50">
        <v>0.376</v>
      </c>
      <c r="AF50">
        <v>0.35499999999999998</v>
      </c>
      <c r="AG50">
        <v>0.35899999999999999</v>
      </c>
      <c r="AH50" t="s">
        <v>219</v>
      </c>
      <c r="AI50">
        <v>0.34399999999999997</v>
      </c>
      <c r="AK50">
        <v>13</v>
      </c>
      <c r="AL50" t="s">
        <v>15</v>
      </c>
      <c r="AM50">
        <v>0.39</v>
      </c>
      <c r="AN50">
        <v>0.35199999999999998</v>
      </c>
      <c r="AO50">
        <v>0.35899999999999999</v>
      </c>
      <c r="AP50">
        <v>0.39300000000000002</v>
      </c>
      <c r="AQ50" t="s">
        <v>256</v>
      </c>
      <c r="AR50">
        <v>0.41299999999999998</v>
      </c>
      <c r="AT50">
        <v>13</v>
      </c>
      <c r="AU50" t="s">
        <v>13</v>
      </c>
      <c r="AV50">
        <v>0.39100000000000001</v>
      </c>
      <c r="AW50">
        <v>0.35</v>
      </c>
      <c r="AX50">
        <v>0.374</v>
      </c>
      <c r="AY50">
        <v>0.38300000000000001</v>
      </c>
      <c r="AZ50" t="s">
        <v>227</v>
      </c>
      <c r="BA50">
        <v>0.38200000000000001</v>
      </c>
    </row>
    <row r="51" spans="1:53" x14ac:dyDescent="0.3">
      <c r="A51">
        <v>16</v>
      </c>
      <c r="B51" t="s">
        <v>37</v>
      </c>
      <c r="C51">
        <v>51.1</v>
      </c>
      <c r="D51">
        <v>52</v>
      </c>
      <c r="E51">
        <v>56</v>
      </c>
      <c r="F51">
        <v>49.2</v>
      </c>
      <c r="G51" t="s">
        <v>294</v>
      </c>
      <c r="H51">
        <v>53.8</v>
      </c>
      <c r="J51">
        <v>14</v>
      </c>
      <c r="K51" t="s">
        <v>21</v>
      </c>
      <c r="L51">
        <v>49.7</v>
      </c>
      <c r="M51">
        <v>50</v>
      </c>
      <c r="N51">
        <v>50</v>
      </c>
      <c r="O51">
        <v>47.7</v>
      </c>
      <c r="P51" t="s">
        <v>378</v>
      </c>
      <c r="Q51">
        <v>51.3</v>
      </c>
      <c r="S51">
        <v>14</v>
      </c>
      <c r="T51" t="s">
        <v>34</v>
      </c>
      <c r="U51">
        <v>0.36899999999999999</v>
      </c>
      <c r="V51">
        <v>0.28999999999999998</v>
      </c>
      <c r="W51">
        <v>0.28599999999999998</v>
      </c>
      <c r="X51">
        <v>0.372</v>
      </c>
      <c r="Y51" t="s">
        <v>258</v>
      </c>
      <c r="Z51">
        <v>0.34699999999999998</v>
      </c>
      <c r="AB51">
        <v>14</v>
      </c>
      <c r="AC51" t="s">
        <v>24</v>
      </c>
      <c r="AD51">
        <v>0.36299999999999999</v>
      </c>
      <c r="AE51">
        <v>0.41699999999999998</v>
      </c>
      <c r="AF51">
        <v>0.4</v>
      </c>
      <c r="AG51">
        <v>0.37</v>
      </c>
      <c r="AH51" t="s">
        <v>257</v>
      </c>
      <c r="AI51">
        <v>0.35899999999999999</v>
      </c>
      <c r="AK51">
        <v>14</v>
      </c>
      <c r="AL51" t="s">
        <v>36</v>
      </c>
      <c r="AM51">
        <v>0.38700000000000001</v>
      </c>
      <c r="AN51">
        <v>0.33800000000000002</v>
      </c>
      <c r="AO51">
        <v>0.33</v>
      </c>
      <c r="AP51">
        <v>0.373</v>
      </c>
      <c r="AQ51" t="s">
        <v>525</v>
      </c>
      <c r="AR51">
        <v>0.40300000000000002</v>
      </c>
      <c r="AT51">
        <v>14</v>
      </c>
      <c r="AU51" t="s">
        <v>17</v>
      </c>
      <c r="AV51">
        <v>0.39200000000000002</v>
      </c>
      <c r="AW51">
        <v>0.434</v>
      </c>
      <c r="AX51">
        <v>0.5</v>
      </c>
      <c r="AY51">
        <v>0.38300000000000001</v>
      </c>
      <c r="AZ51" t="s">
        <v>366</v>
      </c>
      <c r="BA51">
        <v>0.376</v>
      </c>
    </row>
    <row r="52" spans="1:53" x14ac:dyDescent="0.3">
      <c r="A52">
        <v>16</v>
      </c>
      <c r="B52" t="s">
        <v>31</v>
      </c>
      <c r="C52">
        <v>51.1</v>
      </c>
      <c r="D52">
        <v>51.3</v>
      </c>
      <c r="E52">
        <v>46</v>
      </c>
      <c r="F52">
        <v>49.1</v>
      </c>
      <c r="G52" t="s">
        <v>379</v>
      </c>
      <c r="H52">
        <v>55.5</v>
      </c>
      <c r="J52">
        <v>15</v>
      </c>
      <c r="K52" t="s">
        <v>28</v>
      </c>
      <c r="L52">
        <v>49.8</v>
      </c>
      <c r="M52">
        <v>53.3</v>
      </c>
      <c r="N52">
        <v>54</v>
      </c>
      <c r="O52">
        <v>47.8</v>
      </c>
      <c r="P52" t="s">
        <v>244</v>
      </c>
      <c r="Q52">
        <v>51.6</v>
      </c>
      <c r="S52">
        <v>15</v>
      </c>
      <c r="T52" t="s">
        <v>28</v>
      </c>
      <c r="U52">
        <v>0.36799999999999999</v>
      </c>
      <c r="V52">
        <v>0.43</v>
      </c>
      <c r="W52">
        <v>0.38700000000000001</v>
      </c>
      <c r="X52">
        <v>0.36699999999999999</v>
      </c>
      <c r="Y52" t="s">
        <v>131</v>
      </c>
      <c r="Z52">
        <v>0.34399999999999997</v>
      </c>
      <c r="AB52">
        <v>15</v>
      </c>
      <c r="AC52" t="s">
        <v>35</v>
      </c>
      <c r="AD52">
        <v>0.36599999999999999</v>
      </c>
      <c r="AE52">
        <v>0.39500000000000002</v>
      </c>
      <c r="AF52">
        <v>0.38500000000000001</v>
      </c>
      <c r="AG52">
        <v>0.35</v>
      </c>
      <c r="AH52" t="s">
        <v>217</v>
      </c>
      <c r="AI52">
        <v>0.35699999999999998</v>
      </c>
      <c r="AK52">
        <v>15</v>
      </c>
      <c r="AL52" t="s">
        <v>40</v>
      </c>
      <c r="AM52">
        <v>0.38100000000000001</v>
      </c>
      <c r="AN52">
        <v>0.39200000000000002</v>
      </c>
      <c r="AO52">
        <v>0.34100000000000003</v>
      </c>
      <c r="AP52">
        <v>0.38700000000000001</v>
      </c>
      <c r="AQ52" t="s">
        <v>359</v>
      </c>
      <c r="AR52">
        <v>0.35899999999999999</v>
      </c>
      <c r="AT52">
        <v>15</v>
      </c>
      <c r="AU52" t="s">
        <v>25</v>
      </c>
      <c r="AV52">
        <v>0.39300000000000002</v>
      </c>
      <c r="AW52">
        <v>0.38600000000000001</v>
      </c>
      <c r="AX52">
        <v>0.35899999999999999</v>
      </c>
      <c r="AY52">
        <v>0.379</v>
      </c>
      <c r="AZ52" t="s">
        <v>532</v>
      </c>
      <c r="BA52">
        <v>0.38</v>
      </c>
    </row>
    <row r="53" spans="1:53" x14ac:dyDescent="0.3">
      <c r="A53">
        <v>15</v>
      </c>
      <c r="B53" t="s">
        <v>2</v>
      </c>
      <c r="C53">
        <v>51.3</v>
      </c>
      <c r="D53">
        <v>48</v>
      </c>
      <c r="E53">
        <v>30</v>
      </c>
      <c r="F53">
        <v>52.5</v>
      </c>
      <c r="G53" t="s">
        <v>551</v>
      </c>
      <c r="H53">
        <v>45.8</v>
      </c>
      <c r="J53">
        <v>16</v>
      </c>
      <c r="K53" t="s">
        <v>13</v>
      </c>
      <c r="L53">
        <v>49.9</v>
      </c>
      <c r="M53">
        <v>53.3</v>
      </c>
      <c r="N53">
        <v>52</v>
      </c>
      <c r="O53">
        <v>51</v>
      </c>
      <c r="P53" t="s">
        <v>538</v>
      </c>
      <c r="Q53">
        <v>52.8</v>
      </c>
      <c r="S53">
        <v>16</v>
      </c>
      <c r="T53" t="s">
        <v>16</v>
      </c>
      <c r="U53">
        <v>0.36599999999999999</v>
      </c>
      <c r="V53">
        <v>0.42199999999999999</v>
      </c>
      <c r="W53">
        <v>0.39200000000000002</v>
      </c>
      <c r="X53">
        <v>0.35799999999999998</v>
      </c>
      <c r="Y53" t="s">
        <v>282</v>
      </c>
      <c r="Z53">
        <v>0.376</v>
      </c>
      <c r="AB53">
        <v>16</v>
      </c>
      <c r="AC53" t="s">
        <v>36</v>
      </c>
      <c r="AD53">
        <v>0.36699999999999999</v>
      </c>
      <c r="AE53">
        <v>0.32200000000000001</v>
      </c>
      <c r="AF53">
        <v>0.41</v>
      </c>
      <c r="AG53">
        <v>0.38</v>
      </c>
      <c r="AH53" t="s">
        <v>257</v>
      </c>
      <c r="AI53">
        <v>0.35599999999999998</v>
      </c>
      <c r="AK53">
        <v>16</v>
      </c>
      <c r="AL53" t="s">
        <v>24</v>
      </c>
      <c r="AM53">
        <v>0.38</v>
      </c>
      <c r="AN53">
        <v>0.46</v>
      </c>
      <c r="AO53">
        <v>0.57299999999999995</v>
      </c>
      <c r="AP53">
        <v>0.39500000000000002</v>
      </c>
      <c r="AQ53" t="s">
        <v>219</v>
      </c>
      <c r="AR53">
        <v>0.37</v>
      </c>
      <c r="AT53">
        <v>16</v>
      </c>
      <c r="AU53" t="s">
        <v>30</v>
      </c>
      <c r="AV53">
        <v>0.39300000000000002</v>
      </c>
      <c r="AW53">
        <v>0.40400000000000003</v>
      </c>
      <c r="AX53">
        <v>0.33300000000000002</v>
      </c>
      <c r="AY53">
        <v>0.40699999999999997</v>
      </c>
      <c r="AZ53" t="s">
        <v>519</v>
      </c>
      <c r="BA53">
        <v>0.36899999999999999</v>
      </c>
    </row>
    <row r="54" spans="1:53" x14ac:dyDescent="0.3">
      <c r="A54">
        <v>14</v>
      </c>
      <c r="B54" t="s">
        <v>13</v>
      </c>
      <c r="C54">
        <v>51.4</v>
      </c>
      <c r="D54">
        <v>56.7</v>
      </c>
      <c r="E54">
        <v>50</v>
      </c>
      <c r="F54">
        <v>51.5</v>
      </c>
      <c r="G54" t="s">
        <v>550</v>
      </c>
      <c r="H54">
        <v>51.9</v>
      </c>
      <c r="J54">
        <v>17</v>
      </c>
      <c r="K54" t="s">
        <v>30</v>
      </c>
      <c r="L54">
        <v>50.4</v>
      </c>
      <c r="M54">
        <v>58.7</v>
      </c>
      <c r="N54">
        <v>68</v>
      </c>
      <c r="O54">
        <v>49.4</v>
      </c>
      <c r="P54" t="s">
        <v>244</v>
      </c>
      <c r="Q54">
        <v>49.1</v>
      </c>
      <c r="S54">
        <v>17</v>
      </c>
      <c r="T54" t="s">
        <v>18</v>
      </c>
      <c r="U54">
        <v>0.36599999999999999</v>
      </c>
      <c r="V54">
        <v>0.42899999999999999</v>
      </c>
      <c r="W54">
        <v>0.41399999999999998</v>
      </c>
      <c r="X54">
        <v>0.375</v>
      </c>
      <c r="Y54" t="s">
        <v>231</v>
      </c>
      <c r="Z54">
        <v>0.38400000000000001</v>
      </c>
      <c r="AB54">
        <v>17</v>
      </c>
      <c r="AC54" t="s">
        <v>30</v>
      </c>
      <c r="AD54">
        <v>0.36799999999999999</v>
      </c>
      <c r="AE54">
        <v>0.34799999999999998</v>
      </c>
      <c r="AF54">
        <v>0.219</v>
      </c>
      <c r="AG54">
        <v>0.378</v>
      </c>
      <c r="AH54" t="s">
        <v>238</v>
      </c>
      <c r="AI54">
        <v>0.35799999999999998</v>
      </c>
      <c r="AK54">
        <v>17</v>
      </c>
      <c r="AL54" t="s">
        <v>2</v>
      </c>
      <c r="AM54">
        <v>0.379</v>
      </c>
      <c r="AN54">
        <v>0.36799999999999999</v>
      </c>
      <c r="AO54">
        <v>0.50600000000000001</v>
      </c>
      <c r="AP54">
        <v>0.375</v>
      </c>
      <c r="AQ54" t="s">
        <v>217</v>
      </c>
      <c r="AR54">
        <v>0.38700000000000001</v>
      </c>
      <c r="AT54">
        <v>17</v>
      </c>
      <c r="AU54" t="s">
        <v>16</v>
      </c>
      <c r="AV54">
        <v>0.39500000000000002</v>
      </c>
      <c r="AW54">
        <v>0.32200000000000001</v>
      </c>
      <c r="AX54">
        <v>0.30199999999999999</v>
      </c>
      <c r="AY54">
        <v>0.39800000000000002</v>
      </c>
      <c r="AZ54" t="s">
        <v>220</v>
      </c>
      <c r="BA54">
        <v>0.36499999999999999</v>
      </c>
    </row>
    <row r="55" spans="1:53" x14ac:dyDescent="0.3">
      <c r="A55">
        <v>13</v>
      </c>
      <c r="B55" t="s">
        <v>27</v>
      </c>
      <c r="C55">
        <v>51.5</v>
      </c>
      <c r="D55">
        <v>56.7</v>
      </c>
      <c r="E55">
        <v>58</v>
      </c>
      <c r="F55">
        <v>53.9</v>
      </c>
      <c r="G55" t="s">
        <v>538</v>
      </c>
      <c r="H55">
        <v>52.2</v>
      </c>
      <c r="J55">
        <v>18</v>
      </c>
      <c r="K55" t="s">
        <v>22</v>
      </c>
      <c r="L55">
        <v>50.7</v>
      </c>
      <c r="M55">
        <v>53.3</v>
      </c>
      <c r="N55">
        <v>72</v>
      </c>
      <c r="O55">
        <v>51.2</v>
      </c>
      <c r="P55" t="s">
        <v>539</v>
      </c>
      <c r="Q55">
        <v>49.5</v>
      </c>
      <c r="S55">
        <v>18</v>
      </c>
      <c r="T55" t="s">
        <v>17</v>
      </c>
      <c r="U55">
        <v>0.36</v>
      </c>
      <c r="V55">
        <v>0.376</v>
      </c>
      <c r="W55">
        <v>0.32600000000000001</v>
      </c>
      <c r="X55">
        <v>0.36199999999999999</v>
      </c>
      <c r="Y55" t="s">
        <v>281</v>
      </c>
      <c r="Z55">
        <v>0.35199999999999998</v>
      </c>
      <c r="AB55">
        <v>18</v>
      </c>
      <c r="AC55" t="s">
        <v>15</v>
      </c>
      <c r="AD55">
        <v>0.37</v>
      </c>
      <c r="AE55">
        <v>0.28699999999999998</v>
      </c>
      <c r="AF55">
        <v>0.27600000000000002</v>
      </c>
      <c r="AG55">
        <v>0.36099999999999999</v>
      </c>
      <c r="AH55" t="s">
        <v>518</v>
      </c>
      <c r="AI55">
        <v>0.373</v>
      </c>
      <c r="AK55">
        <v>18</v>
      </c>
      <c r="AL55" t="s">
        <v>39</v>
      </c>
      <c r="AM55">
        <v>0.378</v>
      </c>
      <c r="AN55">
        <v>0.33900000000000002</v>
      </c>
      <c r="AO55">
        <v>0.36499999999999999</v>
      </c>
      <c r="AP55">
        <v>0.374</v>
      </c>
      <c r="AQ55" t="s">
        <v>526</v>
      </c>
      <c r="AR55">
        <v>0.41299999999999998</v>
      </c>
      <c r="AT55">
        <v>18</v>
      </c>
      <c r="AU55" t="s">
        <v>2</v>
      </c>
      <c r="AV55">
        <v>0.39700000000000002</v>
      </c>
      <c r="AW55">
        <v>0.35699999999999998</v>
      </c>
      <c r="AX55">
        <v>0.33</v>
      </c>
      <c r="AY55">
        <v>0.39600000000000002</v>
      </c>
      <c r="AZ55" t="s">
        <v>227</v>
      </c>
      <c r="BA55">
        <v>0.372</v>
      </c>
    </row>
    <row r="56" spans="1:53" x14ac:dyDescent="0.3">
      <c r="A56">
        <v>10</v>
      </c>
      <c r="B56" t="s">
        <v>26</v>
      </c>
      <c r="C56">
        <v>51.8</v>
      </c>
      <c r="D56">
        <v>45.3</v>
      </c>
      <c r="E56">
        <v>50</v>
      </c>
      <c r="F56">
        <v>52</v>
      </c>
      <c r="G56" t="s">
        <v>307</v>
      </c>
      <c r="H56">
        <v>46.4</v>
      </c>
      <c r="J56">
        <v>19</v>
      </c>
      <c r="K56" t="s">
        <v>18</v>
      </c>
      <c r="L56">
        <v>52.1</v>
      </c>
      <c r="M56">
        <v>53.3</v>
      </c>
      <c r="N56">
        <v>46</v>
      </c>
      <c r="O56">
        <v>52.4</v>
      </c>
      <c r="P56" t="s">
        <v>261</v>
      </c>
      <c r="Q56">
        <v>47.1</v>
      </c>
      <c r="S56">
        <v>19</v>
      </c>
      <c r="T56" t="s">
        <v>25</v>
      </c>
      <c r="U56">
        <v>0.36</v>
      </c>
      <c r="V56">
        <v>0.35799999999999998</v>
      </c>
      <c r="W56">
        <v>0.27600000000000002</v>
      </c>
      <c r="X56">
        <v>0.35699999999999998</v>
      </c>
      <c r="Y56" t="s">
        <v>192</v>
      </c>
      <c r="Z56">
        <v>0.33</v>
      </c>
      <c r="AB56">
        <v>19</v>
      </c>
      <c r="AC56" t="s">
        <v>14</v>
      </c>
      <c r="AD56">
        <v>0.37</v>
      </c>
      <c r="AE56">
        <v>0.439</v>
      </c>
      <c r="AF56">
        <v>0.4</v>
      </c>
      <c r="AG56">
        <v>0.36899999999999999</v>
      </c>
      <c r="AH56" t="s">
        <v>208</v>
      </c>
      <c r="AI56">
        <v>0.35199999999999998</v>
      </c>
      <c r="AK56">
        <v>19</v>
      </c>
      <c r="AL56" t="s">
        <v>37</v>
      </c>
      <c r="AM56">
        <v>0.375</v>
      </c>
      <c r="AN56">
        <v>0.38900000000000001</v>
      </c>
      <c r="AO56">
        <v>0.33300000000000002</v>
      </c>
      <c r="AP56">
        <v>0.39600000000000002</v>
      </c>
      <c r="AQ56" t="s">
        <v>112</v>
      </c>
      <c r="AR56">
        <v>0.38300000000000001</v>
      </c>
      <c r="AT56">
        <v>19</v>
      </c>
      <c r="AU56" t="s">
        <v>14</v>
      </c>
      <c r="AV56">
        <v>0.39700000000000002</v>
      </c>
      <c r="AW56">
        <v>0.38300000000000001</v>
      </c>
      <c r="AX56">
        <v>0.34100000000000003</v>
      </c>
      <c r="AY56">
        <v>0.39800000000000002</v>
      </c>
      <c r="AZ56" t="s">
        <v>530</v>
      </c>
      <c r="BA56">
        <v>0.36699999999999999</v>
      </c>
    </row>
    <row r="57" spans="1:53" x14ac:dyDescent="0.3">
      <c r="A57">
        <v>10</v>
      </c>
      <c r="B57" t="s">
        <v>38</v>
      </c>
      <c r="C57">
        <v>51.8</v>
      </c>
      <c r="D57">
        <v>55.3</v>
      </c>
      <c r="E57">
        <v>58</v>
      </c>
      <c r="F57">
        <v>51.7</v>
      </c>
      <c r="G57" t="s">
        <v>232</v>
      </c>
      <c r="H57">
        <v>53.3</v>
      </c>
      <c r="J57">
        <v>20</v>
      </c>
      <c r="K57" t="s">
        <v>29</v>
      </c>
      <c r="L57">
        <v>52.2</v>
      </c>
      <c r="M57">
        <v>49.3</v>
      </c>
      <c r="N57">
        <v>30</v>
      </c>
      <c r="O57">
        <v>46.9</v>
      </c>
      <c r="P57" t="s">
        <v>376</v>
      </c>
      <c r="Q57">
        <v>53</v>
      </c>
      <c r="S57">
        <v>20</v>
      </c>
      <c r="T57" t="s">
        <v>41</v>
      </c>
      <c r="U57">
        <v>0.35899999999999999</v>
      </c>
      <c r="V57">
        <v>0.40200000000000002</v>
      </c>
      <c r="W57">
        <v>0.4</v>
      </c>
      <c r="X57">
        <v>0.33800000000000002</v>
      </c>
      <c r="Y57" t="s">
        <v>212</v>
      </c>
      <c r="Z57">
        <v>0.33500000000000002</v>
      </c>
      <c r="AB57">
        <v>20</v>
      </c>
      <c r="AC57" t="s">
        <v>28</v>
      </c>
      <c r="AD57">
        <v>0.373</v>
      </c>
      <c r="AE57">
        <v>0.34699999999999998</v>
      </c>
      <c r="AF57">
        <v>0.28599999999999998</v>
      </c>
      <c r="AG57">
        <v>0.36499999999999999</v>
      </c>
      <c r="AH57" t="s">
        <v>519</v>
      </c>
      <c r="AI57">
        <v>0.34499999999999997</v>
      </c>
      <c r="AK57">
        <v>20</v>
      </c>
      <c r="AL57" t="s">
        <v>23</v>
      </c>
      <c r="AM57">
        <v>0.375</v>
      </c>
      <c r="AN57">
        <v>0.36399999999999999</v>
      </c>
      <c r="AO57">
        <v>0.33300000000000002</v>
      </c>
      <c r="AP57">
        <v>0.39200000000000002</v>
      </c>
      <c r="AQ57" t="s">
        <v>281</v>
      </c>
      <c r="AR57">
        <v>0.36499999999999999</v>
      </c>
      <c r="AT57">
        <v>20</v>
      </c>
      <c r="AU57" t="s">
        <v>34</v>
      </c>
      <c r="AV57">
        <v>0.40100000000000002</v>
      </c>
      <c r="AW57">
        <v>0.38600000000000001</v>
      </c>
      <c r="AX57">
        <v>0.38800000000000001</v>
      </c>
      <c r="AY57">
        <v>0.38700000000000001</v>
      </c>
      <c r="AZ57" t="s">
        <v>237</v>
      </c>
      <c r="BA57">
        <v>0.41499999999999998</v>
      </c>
    </row>
    <row r="58" spans="1:53" x14ac:dyDescent="0.3">
      <c r="A58">
        <v>12</v>
      </c>
      <c r="B58" t="s">
        <v>17</v>
      </c>
      <c r="C58">
        <v>51.8</v>
      </c>
      <c r="D58">
        <v>66</v>
      </c>
      <c r="E58">
        <v>72</v>
      </c>
      <c r="F58">
        <v>54.3</v>
      </c>
      <c r="G58" t="s">
        <v>380</v>
      </c>
      <c r="H58">
        <v>53.9</v>
      </c>
      <c r="J58">
        <v>21</v>
      </c>
      <c r="K58" t="s">
        <v>31</v>
      </c>
      <c r="L58">
        <v>53.2</v>
      </c>
      <c r="M58">
        <v>59.3</v>
      </c>
      <c r="N58">
        <v>58</v>
      </c>
      <c r="O58">
        <v>54.8</v>
      </c>
      <c r="P58" t="s">
        <v>307</v>
      </c>
      <c r="Q58">
        <v>56.6</v>
      </c>
      <c r="S58">
        <v>21</v>
      </c>
      <c r="T58" t="s">
        <v>29</v>
      </c>
      <c r="U58">
        <v>0.35699999999999998</v>
      </c>
      <c r="V58">
        <v>0.35299999999999998</v>
      </c>
      <c r="W58">
        <v>0.38600000000000001</v>
      </c>
      <c r="X58">
        <v>0.36699999999999999</v>
      </c>
      <c r="Y58" t="s">
        <v>253</v>
      </c>
      <c r="Z58">
        <v>0.35299999999999998</v>
      </c>
      <c r="AB58">
        <v>21</v>
      </c>
      <c r="AC58" t="s">
        <v>23</v>
      </c>
      <c r="AD58">
        <v>0.375</v>
      </c>
      <c r="AE58">
        <v>0.34899999999999998</v>
      </c>
      <c r="AF58">
        <v>0.44</v>
      </c>
      <c r="AG58">
        <v>0.38300000000000001</v>
      </c>
      <c r="AH58" t="s">
        <v>258</v>
      </c>
      <c r="AI58">
        <v>0.36599999999999999</v>
      </c>
      <c r="AK58">
        <v>21</v>
      </c>
      <c r="AL58" t="s">
        <v>25</v>
      </c>
      <c r="AM58">
        <v>0.371</v>
      </c>
      <c r="AN58">
        <v>0.39300000000000002</v>
      </c>
      <c r="AO58">
        <v>0.33</v>
      </c>
      <c r="AP58">
        <v>0.374</v>
      </c>
      <c r="AQ58" t="s">
        <v>131</v>
      </c>
      <c r="AR58">
        <v>0.36</v>
      </c>
      <c r="AT58">
        <v>21</v>
      </c>
      <c r="AU58" t="s">
        <v>29</v>
      </c>
      <c r="AV58">
        <v>0.40200000000000002</v>
      </c>
      <c r="AW58">
        <v>0.39300000000000002</v>
      </c>
      <c r="AX58">
        <v>0.48799999999999999</v>
      </c>
      <c r="AY58">
        <v>0.40300000000000002</v>
      </c>
      <c r="AZ58" t="s">
        <v>366</v>
      </c>
      <c r="BA58">
        <v>0.377</v>
      </c>
    </row>
    <row r="59" spans="1:53" x14ac:dyDescent="0.3">
      <c r="A59">
        <v>9</v>
      </c>
      <c r="B59" t="s">
        <v>18</v>
      </c>
      <c r="C59">
        <v>52.3</v>
      </c>
      <c r="D59">
        <v>54.7</v>
      </c>
      <c r="E59">
        <v>62</v>
      </c>
      <c r="F59">
        <v>52.5</v>
      </c>
      <c r="G59" t="s">
        <v>549</v>
      </c>
      <c r="H59">
        <v>46.8</v>
      </c>
      <c r="J59">
        <v>22</v>
      </c>
      <c r="K59" t="s">
        <v>20</v>
      </c>
      <c r="L59">
        <v>53.4</v>
      </c>
      <c r="M59">
        <v>48.7</v>
      </c>
      <c r="N59">
        <v>50</v>
      </c>
      <c r="O59">
        <v>51.3</v>
      </c>
      <c r="P59" t="s">
        <v>540</v>
      </c>
      <c r="Q59">
        <v>49.4</v>
      </c>
      <c r="S59">
        <v>22</v>
      </c>
      <c r="T59" t="s">
        <v>27</v>
      </c>
      <c r="U59">
        <v>0.35699999999999998</v>
      </c>
      <c r="V59">
        <v>0.34200000000000003</v>
      </c>
      <c r="W59">
        <v>0.29499999999999998</v>
      </c>
      <c r="X59">
        <v>0.35899999999999999</v>
      </c>
      <c r="Y59" t="s">
        <v>257</v>
      </c>
      <c r="Z59">
        <v>0.36499999999999999</v>
      </c>
      <c r="AB59">
        <v>22</v>
      </c>
      <c r="AC59" t="s">
        <v>41</v>
      </c>
      <c r="AD59">
        <v>0.376</v>
      </c>
      <c r="AE59">
        <v>0.35699999999999998</v>
      </c>
      <c r="AF59">
        <v>0.36499999999999999</v>
      </c>
      <c r="AG59">
        <v>0.36499999999999999</v>
      </c>
      <c r="AH59" t="s">
        <v>363</v>
      </c>
      <c r="AI59">
        <v>0.373</v>
      </c>
      <c r="AK59">
        <v>22</v>
      </c>
      <c r="AL59" t="s">
        <v>30</v>
      </c>
      <c r="AM59">
        <v>0.36799999999999999</v>
      </c>
      <c r="AN59">
        <v>0.35299999999999998</v>
      </c>
      <c r="AO59">
        <v>0.28399999999999997</v>
      </c>
      <c r="AP59">
        <v>0.37</v>
      </c>
      <c r="AQ59" t="s">
        <v>230</v>
      </c>
      <c r="AR59">
        <v>0.35499999999999998</v>
      </c>
      <c r="AT59">
        <v>22</v>
      </c>
      <c r="AU59" t="s">
        <v>33</v>
      </c>
      <c r="AV59">
        <v>0.40300000000000002</v>
      </c>
      <c r="AW59">
        <v>0.42899999999999999</v>
      </c>
      <c r="AX59">
        <v>0.51500000000000001</v>
      </c>
      <c r="AY59">
        <v>0.41199999999999998</v>
      </c>
      <c r="AZ59" t="s">
        <v>280</v>
      </c>
      <c r="BA59">
        <v>0.40600000000000003</v>
      </c>
    </row>
    <row r="60" spans="1:53" x14ac:dyDescent="0.3">
      <c r="A60">
        <v>8</v>
      </c>
      <c r="B60" t="s">
        <v>32</v>
      </c>
      <c r="C60">
        <v>52.6</v>
      </c>
      <c r="D60">
        <v>59.3</v>
      </c>
      <c r="E60">
        <v>62</v>
      </c>
      <c r="F60">
        <v>54.1</v>
      </c>
      <c r="G60" t="s">
        <v>244</v>
      </c>
      <c r="H60">
        <v>50</v>
      </c>
      <c r="J60">
        <v>23</v>
      </c>
      <c r="K60" t="s">
        <v>14</v>
      </c>
      <c r="L60">
        <v>53.5</v>
      </c>
      <c r="M60">
        <v>53.3</v>
      </c>
      <c r="N60">
        <v>64</v>
      </c>
      <c r="O60">
        <v>53.2</v>
      </c>
      <c r="P60" t="s">
        <v>541</v>
      </c>
      <c r="Q60">
        <v>51.1</v>
      </c>
      <c r="S60">
        <v>23</v>
      </c>
      <c r="T60" t="s">
        <v>26</v>
      </c>
      <c r="U60">
        <v>0.35599999999999998</v>
      </c>
      <c r="V60">
        <v>0.40200000000000002</v>
      </c>
      <c r="W60">
        <v>0.25800000000000001</v>
      </c>
      <c r="X60">
        <v>0.35599999999999998</v>
      </c>
      <c r="Y60" t="s">
        <v>231</v>
      </c>
      <c r="Z60">
        <v>0.35099999999999998</v>
      </c>
      <c r="AB60">
        <v>23</v>
      </c>
      <c r="AC60" t="s">
        <v>33</v>
      </c>
      <c r="AD60">
        <v>0.379</v>
      </c>
      <c r="AE60">
        <v>0.38300000000000001</v>
      </c>
      <c r="AF60">
        <v>0.373</v>
      </c>
      <c r="AG60">
        <v>0.39500000000000002</v>
      </c>
      <c r="AH60" t="s">
        <v>230</v>
      </c>
      <c r="AI60">
        <v>0.35199999999999998</v>
      </c>
      <c r="AK60">
        <v>23</v>
      </c>
      <c r="AL60" t="s">
        <v>35</v>
      </c>
      <c r="AM60">
        <v>0.36799999999999999</v>
      </c>
      <c r="AN60">
        <v>0.375</v>
      </c>
      <c r="AO60">
        <v>0.374</v>
      </c>
      <c r="AP60">
        <v>0.38500000000000001</v>
      </c>
      <c r="AQ60" t="s">
        <v>367</v>
      </c>
      <c r="AR60">
        <v>0.33200000000000002</v>
      </c>
      <c r="AT60">
        <v>23</v>
      </c>
      <c r="AU60" t="s">
        <v>22</v>
      </c>
      <c r="AV60">
        <v>0.40400000000000003</v>
      </c>
      <c r="AW60">
        <v>0.41599999999999998</v>
      </c>
      <c r="AX60">
        <v>0.377</v>
      </c>
      <c r="AY60">
        <v>0.39500000000000002</v>
      </c>
      <c r="AZ60" t="s">
        <v>369</v>
      </c>
      <c r="BA60">
        <v>0.39100000000000001</v>
      </c>
    </row>
    <row r="61" spans="1:53" x14ac:dyDescent="0.3">
      <c r="A61">
        <v>7</v>
      </c>
      <c r="B61" t="s">
        <v>21</v>
      </c>
      <c r="C61">
        <v>53.5</v>
      </c>
      <c r="D61">
        <v>46.7</v>
      </c>
      <c r="E61">
        <v>46</v>
      </c>
      <c r="F61">
        <v>55.5</v>
      </c>
      <c r="G61" t="s">
        <v>307</v>
      </c>
      <c r="H61">
        <v>54.4</v>
      </c>
      <c r="J61">
        <v>24</v>
      </c>
      <c r="K61" t="s">
        <v>25</v>
      </c>
      <c r="L61">
        <v>53.8</v>
      </c>
      <c r="M61">
        <v>54</v>
      </c>
      <c r="N61">
        <v>60</v>
      </c>
      <c r="O61">
        <v>57</v>
      </c>
      <c r="P61" t="s">
        <v>292</v>
      </c>
      <c r="Q61">
        <v>52.7</v>
      </c>
      <c r="S61">
        <v>24</v>
      </c>
      <c r="T61" t="s">
        <v>35</v>
      </c>
      <c r="U61">
        <v>0.35599999999999998</v>
      </c>
      <c r="V61">
        <v>0.34699999999999998</v>
      </c>
      <c r="W61">
        <v>0.32400000000000001</v>
      </c>
      <c r="X61">
        <v>0.35499999999999998</v>
      </c>
      <c r="Y61" t="s">
        <v>238</v>
      </c>
      <c r="Z61">
        <v>0.35899999999999999</v>
      </c>
      <c r="AB61">
        <v>24</v>
      </c>
      <c r="AC61" t="s">
        <v>26</v>
      </c>
      <c r="AD61">
        <v>0.38100000000000001</v>
      </c>
      <c r="AE61">
        <v>0.40899999999999997</v>
      </c>
      <c r="AF61">
        <v>0.41699999999999998</v>
      </c>
      <c r="AG61">
        <v>0.36799999999999999</v>
      </c>
      <c r="AH61" t="s">
        <v>280</v>
      </c>
      <c r="AI61">
        <v>0.36</v>
      </c>
      <c r="AK61">
        <v>24</v>
      </c>
      <c r="AL61" t="s">
        <v>41</v>
      </c>
      <c r="AM61">
        <v>0.36599999999999999</v>
      </c>
      <c r="AN61">
        <v>0.35299999999999998</v>
      </c>
      <c r="AO61">
        <v>0.34699999999999998</v>
      </c>
      <c r="AP61">
        <v>0.35799999999999998</v>
      </c>
      <c r="AQ61" t="s">
        <v>359</v>
      </c>
      <c r="AR61">
        <v>0.35099999999999998</v>
      </c>
      <c r="AT61">
        <v>24</v>
      </c>
      <c r="AU61" t="s">
        <v>19</v>
      </c>
      <c r="AV61">
        <v>0.40699999999999997</v>
      </c>
      <c r="AW61">
        <v>0.38400000000000001</v>
      </c>
      <c r="AX61">
        <v>0.41299999999999998</v>
      </c>
      <c r="AY61">
        <v>0.39700000000000002</v>
      </c>
      <c r="AZ61" t="s">
        <v>369</v>
      </c>
      <c r="BA61">
        <v>0.375</v>
      </c>
    </row>
    <row r="62" spans="1:53" x14ac:dyDescent="0.3">
      <c r="A62">
        <v>6</v>
      </c>
      <c r="B62" t="s">
        <v>24</v>
      </c>
      <c r="C62">
        <v>53.8</v>
      </c>
      <c r="D62">
        <v>50</v>
      </c>
      <c r="E62">
        <v>52</v>
      </c>
      <c r="F62">
        <v>55.5</v>
      </c>
      <c r="G62" t="s">
        <v>261</v>
      </c>
      <c r="H62">
        <v>54.9</v>
      </c>
      <c r="J62">
        <v>25</v>
      </c>
      <c r="K62" t="s">
        <v>41</v>
      </c>
      <c r="L62">
        <v>54.6</v>
      </c>
      <c r="M62">
        <v>60.7</v>
      </c>
      <c r="N62">
        <v>52</v>
      </c>
      <c r="O62">
        <v>51.7</v>
      </c>
      <c r="P62" t="s">
        <v>542</v>
      </c>
      <c r="Q62">
        <v>49.1</v>
      </c>
      <c r="S62">
        <v>25</v>
      </c>
      <c r="T62" t="s">
        <v>39</v>
      </c>
      <c r="U62">
        <v>0.35499999999999998</v>
      </c>
      <c r="V62">
        <v>0.379</v>
      </c>
      <c r="W62">
        <v>0.35499999999999998</v>
      </c>
      <c r="X62">
        <v>0.35699999999999998</v>
      </c>
      <c r="Y62" t="s">
        <v>358</v>
      </c>
      <c r="Z62">
        <v>0.36499999999999999</v>
      </c>
      <c r="AB62">
        <v>25</v>
      </c>
      <c r="AC62" t="s">
        <v>29</v>
      </c>
      <c r="AD62">
        <v>0.38100000000000001</v>
      </c>
      <c r="AE62">
        <v>0.39300000000000002</v>
      </c>
      <c r="AF62">
        <v>0.36599999999999999</v>
      </c>
      <c r="AG62">
        <v>0.37</v>
      </c>
      <c r="AH62" t="s">
        <v>357</v>
      </c>
      <c r="AI62">
        <v>0.36099999999999999</v>
      </c>
      <c r="AK62">
        <v>25</v>
      </c>
      <c r="AL62" t="s">
        <v>38</v>
      </c>
      <c r="AM62">
        <v>0.36299999999999999</v>
      </c>
      <c r="AN62">
        <v>0.35399999999999998</v>
      </c>
      <c r="AO62">
        <v>0.27400000000000002</v>
      </c>
      <c r="AP62">
        <v>0.377</v>
      </c>
      <c r="AQ62" t="s">
        <v>368</v>
      </c>
      <c r="AR62">
        <v>0.34300000000000003</v>
      </c>
      <c r="AT62">
        <v>25</v>
      </c>
      <c r="AU62" t="s">
        <v>40</v>
      </c>
      <c r="AV62">
        <v>0.40899999999999997</v>
      </c>
      <c r="AW62">
        <v>0.36899999999999999</v>
      </c>
      <c r="AX62">
        <v>0.33300000000000002</v>
      </c>
      <c r="AY62">
        <v>0.40600000000000003</v>
      </c>
      <c r="AZ62" t="s">
        <v>255</v>
      </c>
      <c r="BA62">
        <v>0.44</v>
      </c>
    </row>
    <row r="63" spans="1:53" x14ac:dyDescent="0.3">
      <c r="A63">
        <v>5</v>
      </c>
      <c r="B63" t="s">
        <v>41</v>
      </c>
      <c r="C63">
        <v>53.9</v>
      </c>
      <c r="D63">
        <v>54</v>
      </c>
      <c r="E63">
        <v>60</v>
      </c>
      <c r="F63">
        <v>54.8</v>
      </c>
      <c r="G63" t="s">
        <v>548</v>
      </c>
      <c r="H63">
        <v>52.7</v>
      </c>
      <c r="J63">
        <v>26</v>
      </c>
      <c r="K63" t="s">
        <v>39</v>
      </c>
      <c r="L63">
        <v>55.5</v>
      </c>
      <c r="M63">
        <v>50.7</v>
      </c>
      <c r="N63">
        <v>46</v>
      </c>
      <c r="O63">
        <v>53.8</v>
      </c>
      <c r="P63" t="s">
        <v>543</v>
      </c>
      <c r="Q63">
        <v>53.3</v>
      </c>
      <c r="S63">
        <v>26</v>
      </c>
      <c r="T63" t="s">
        <v>40</v>
      </c>
      <c r="U63">
        <v>0.35</v>
      </c>
      <c r="V63">
        <v>0.32400000000000001</v>
      </c>
      <c r="W63">
        <v>0.33300000000000002</v>
      </c>
      <c r="X63">
        <v>0.372</v>
      </c>
      <c r="Y63" t="s">
        <v>361</v>
      </c>
      <c r="Z63">
        <v>0.32700000000000001</v>
      </c>
      <c r="AB63">
        <v>26</v>
      </c>
      <c r="AC63" t="s">
        <v>16</v>
      </c>
      <c r="AD63">
        <v>0.38200000000000001</v>
      </c>
      <c r="AE63">
        <v>0.41699999999999998</v>
      </c>
      <c r="AF63">
        <v>0.41399999999999998</v>
      </c>
      <c r="AG63">
        <v>0.36499999999999999</v>
      </c>
      <c r="AH63" t="s">
        <v>254</v>
      </c>
      <c r="AI63">
        <v>0.36899999999999999</v>
      </c>
      <c r="AK63">
        <v>26</v>
      </c>
      <c r="AL63" t="s">
        <v>32</v>
      </c>
      <c r="AM63">
        <v>0.36</v>
      </c>
      <c r="AN63">
        <v>0.27100000000000002</v>
      </c>
      <c r="AO63">
        <v>0.28599999999999998</v>
      </c>
      <c r="AP63">
        <v>0.35399999999999998</v>
      </c>
      <c r="AQ63" t="s">
        <v>285</v>
      </c>
      <c r="AR63">
        <v>0.36099999999999999</v>
      </c>
      <c r="AT63">
        <v>26</v>
      </c>
      <c r="AU63" t="s">
        <v>28</v>
      </c>
      <c r="AV63">
        <v>0.41299999999999998</v>
      </c>
      <c r="AW63">
        <v>0.40600000000000003</v>
      </c>
      <c r="AX63">
        <v>0.35</v>
      </c>
      <c r="AY63">
        <v>0.42399999999999999</v>
      </c>
      <c r="AZ63" t="s">
        <v>259</v>
      </c>
      <c r="BA63">
        <v>0.39600000000000002</v>
      </c>
    </row>
    <row r="64" spans="1:53" x14ac:dyDescent="0.3">
      <c r="A64">
        <v>4</v>
      </c>
      <c r="B64" t="s">
        <v>29</v>
      </c>
      <c r="C64">
        <v>54.4</v>
      </c>
      <c r="D64">
        <v>52.7</v>
      </c>
      <c r="E64">
        <v>50</v>
      </c>
      <c r="F64">
        <v>54.7</v>
      </c>
      <c r="G64" t="s">
        <v>547</v>
      </c>
      <c r="H64">
        <v>53.1</v>
      </c>
      <c r="J64">
        <v>27</v>
      </c>
      <c r="K64" t="s">
        <v>26</v>
      </c>
      <c r="L64">
        <v>55.6</v>
      </c>
      <c r="M64">
        <v>62</v>
      </c>
      <c r="N64">
        <v>62</v>
      </c>
      <c r="O64">
        <v>56.1</v>
      </c>
      <c r="P64" t="s">
        <v>544</v>
      </c>
      <c r="Q64">
        <v>53.9</v>
      </c>
      <c r="S64">
        <v>27</v>
      </c>
      <c r="T64" t="s">
        <v>23</v>
      </c>
      <c r="U64">
        <v>0.34599999999999997</v>
      </c>
      <c r="V64">
        <v>0.26200000000000001</v>
      </c>
      <c r="W64">
        <v>0.219</v>
      </c>
      <c r="X64">
        <v>0.34499999999999997</v>
      </c>
      <c r="Y64" t="s">
        <v>360</v>
      </c>
      <c r="Z64">
        <v>0.35599999999999998</v>
      </c>
      <c r="AB64">
        <v>27</v>
      </c>
      <c r="AC64" t="s">
        <v>31</v>
      </c>
      <c r="AD64">
        <v>0.38300000000000001</v>
      </c>
      <c r="AE64">
        <v>0.3</v>
      </c>
      <c r="AF64">
        <v>0.29499999999999998</v>
      </c>
      <c r="AG64">
        <v>0.37</v>
      </c>
      <c r="AH64" t="s">
        <v>227</v>
      </c>
      <c r="AI64">
        <v>0.39100000000000001</v>
      </c>
      <c r="AK64">
        <v>27</v>
      </c>
      <c r="AL64" t="s">
        <v>18</v>
      </c>
      <c r="AM64">
        <v>0.35299999999999998</v>
      </c>
      <c r="AN64">
        <v>0.33100000000000002</v>
      </c>
      <c r="AO64">
        <v>0.30199999999999999</v>
      </c>
      <c r="AP64">
        <v>0.34699999999999998</v>
      </c>
      <c r="AQ64" t="s">
        <v>306</v>
      </c>
      <c r="AR64">
        <v>0.39100000000000001</v>
      </c>
      <c r="AT64">
        <v>27</v>
      </c>
      <c r="AU64" t="s">
        <v>24</v>
      </c>
      <c r="AV64">
        <v>0.41699999999999998</v>
      </c>
      <c r="AW64">
        <v>0.36</v>
      </c>
      <c r="AX64">
        <v>0.34699999999999998</v>
      </c>
      <c r="AY64">
        <v>0.41299999999999998</v>
      </c>
      <c r="AZ64" t="s">
        <v>370</v>
      </c>
      <c r="BA64">
        <v>0.40600000000000003</v>
      </c>
    </row>
    <row r="65" spans="1:53" x14ac:dyDescent="0.3">
      <c r="A65">
        <v>3</v>
      </c>
      <c r="B65" t="s">
        <v>28</v>
      </c>
      <c r="C65">
        <v>54.8</v>
      </c>
      <c r="D65">
        <v>47.3</v>
      </c>
      <c r="E65">
        <v>44</v>
      </c>
      <c r="F65">
        <v>55.3</v>
      </c>
      <c r="G65" t="s">
        <v>546</v>
      </c>
      <c r="H65">
        <v>53.9</v>
      </c>
      <c r="J65">
        <v>28</v>
      </c>
      <c r="K65" t="s">
        <v>17</v>
      </c>
      <c r="L65">
        <v>56</v>
      </c>
      <c r="M65">
        <v>60.7</v>
      </c>
      <c r="N65">
        <v>56</v>
      </c>
      <c r="O65">
        <v>57.8</v>
      </c>
      <c r="P65" t="s">
        <v>377</v>
      </c>
      <c r="Q65">
        <v>54.6</v>
      </c>
      <c r="S65">
        <v>28</v>
      </c>
      <c r="T65" t="s">
        <v>32</v>
      </c>
      <c r="U65">
        <v>0.34499999999999997</v>
      </c>
      <c r="V65">
        <v>0.377</v>
      </c>
      <c r="W65">
        <v>0.41699999999999998</v>
      </c>
      <c r="X65">
        <v>0.34799999999999998</v>
      </c>
      <c r="Y65" t="s">
        <v>226</v>
      </c>
      <c r="Z65">
        <v>0.34599999999999997</v>
      </c>
      <c r="AB65">
        <v>28</v>
      </c>
      <c r="AC65" t="s">
        <v>17</v>
      </c>
      <c r="AD65">
        <v>0.38600000000000001</v>
      </c>
      <c r="AE65">
        <v>0.34899999999999998</v>
      </c>
      <c r="AF65">
        <v>0.32100000000000001</v>
      </c>
      <c r="AG65">
        <v>0.39700000000000002</v>
      </c>
      <c r="AH65" t="s">
        <v>359</v>
      </c>
      <c r="AI65">
        <v>0.36</v>
      </c>
      <c r="AK65">
        <v>28</v>
      </c>
      <c r="AL65" t="s">
        <v>21</v>
      </c>
      <c r="AM65">
        <v>0.35099999999999998</v>
      </c>
      <c r="AN65">
        <v>0.374</v>
      </c>
      <c r="AO65">
        <v>0.32600000000000001</v>
      </c>
      <c r="AP65">
        <v>0.36499999999999999</v>
      </c>
      <c r="AQ65" t="s">
        <v>515</v>
      </c>
      <c r="AR65">
        <v>0.35899999999999999</v>
      </c>
      <c r="AT65">
        <v>28</v>
      </c>
      <c r="AU65" t="s">
        <v>36</v>
      </c>
      <c r="AV65">
        <v>0.42899999999999999</v>
      </c>
      <c r="AW65">
        <v>0.46500000000000002</v>
      </c>
      <c r="AX65">
        <v>0.50600000000000001</v>
      </c>
      <c r="AY65">
        <v>0.42699999999999999</v>
      </c>
      <c r="AZ65" t="s">
        <v>533</v>
      </c>
      <c r="BA65">
        <v>0.42799999999999999</v>
      </c>
    </row>
    <row r="66" spans="1:53" x14ac:dyDescent="0.3">
      <c r="A66">
        <v>2</v>
      </c>
      <c r="B66" t="s">
        <v>23</v>
      </c>
      <c r="C66">
        <v>56</v>
      </c>
      <c r="D66">
        <v>60</v>
      </c>
      <c r="E66">
        <v>68</v>
      </c>
      <c r="F66">
        <v>55.5</v>
      </c>
      <c r="G66" t="s">
        <v>376</v>
      </c>
      <c r="H66">
        <v>51.1</v>
      </c>
      <c r="J66">
        <v>29</v>
      </c>
      <c r="K66" t="s">
        <v>23</v>
      </c>
      <c r="L66">
        <v>58.1</v>
      </c>
      <c r="M66">
        <v>57.3</v>
      </c>
      <c r="N66">
        <v>58</v>
      </c>
      <c r="O66">
        <v>58.8</v>
      </c>
      <c r="P66" t="s">
        <v>293</v>
      </c>
      <c r="Q66">
        <v>51.4</v>
      </c>
      <c r="S66">
        <v>29</v>
      </c>
      <c r="T66" t="s">
        <v>33</v>
      </c>
      <c r="U66">
        <v>0.34300000000000003</v>
      </c>
      <c r="V66">
        <v>0.30299999999999999</v>
      </c>
      <c r="W66">
        <v>0.28899999999999998</v>
      </c>
      <c r="X66">
        <v>0.34200000000000003</v>
      </c>
      <c r="Y66" t="s">
        <v>240</v>
      </c>
      <c r="Z66">
        <v>0.34799999999999998</v>
      </c>
      <c r="AB66">
        <v>29</v>
      </c>
      <c r="AC66" t="s">
        <v>13</v>
      </c>
      <c r="AD66">
        <v>0.39</v>
      </c>
      <c r="AE66">
        <v>0.374</v>
      </c>
      <c r="AF66">
        <v>0.32400000000000001</v>
      </c>
      <c r="AG66">
        <v>0.39800000000000002</v>
      </c>
      <c r="AH66" t="s">
        <v>520</v>
      </c>
      <c r="AI66">
        <v>0.36899999999999999</v>
      </c>
      <c r="AK66">
        <v>29</v>
      </c>
      <c r="AL66" t="s">
        <v>26</v>
      </c>
      <c r="AM66">
        <v>0.35</v>
      </c>
      <c r="AN66">
        <v>0.40799999999999997</v>
      </c>
      <c r="AO66">
        <v>0.38800000000000001</v>
      </c>
      <c r="AP66">
        <v>0.35399999999999998</v>
      </c>
      <c r="AQ66" t="s">
        <v>362</v>
      </c>
      <c r="AR66">
        <v>0.372</v>
      </c>
      <c r="AT66">
        <v>29</v>
      </c>
      <c r="AU66" t="s">
        <v>38</v>
      </c>
      <c r="AV66">
        <v>0.44600000000000001</v>
      </c>
      <c r="AW66">
        <v>0.48099999999999998</v>
      </c>
      <c r="AX66">
        <v>0.40600000000000003</v>
      </c>
      <c r="AY66">
        <v>0.439</v>
      </c>
      <c r="AZ66" t="s">
        <v>371</v>
      </c>
      <c r="BA66">
        <v>0.41499999999999998</v>
      </c>
    </row>
    <row r="67" spans="1:53" x14ac:dyDescent="0.3">
      <c r="A67">
        <v>1</v>
      </c>
      <c r="B67" t="s">
        <v>15</v>
      </c>
      <c r="C67">
        <v>56.9</v>
      </c>
      <c r="D67">
        <v>55.3</v>
      </c>
      <c r="E67">
        <v>60</v>
      </c>
      <c r="F67">
        <v>56.8</v>
      </c>
      <c r="G67" t="s">
        <v>542</v>
      </c>
      <c r="H67">
        <v>49.6</v>
      </c>
      <c r="J67">
        <v>30</v>
      </c>
      <c r="K67" t="s">
        <v>15</v>
      </c>
      <c r="L67">
        <v>59.9</v>
      </c>
      <c r="M67">
        <v>60</v>
      </c>
      <c r="N67">
        <v>52</v>
      </c>
      <c r="O67">
        <v>58.4</v>
      </c>
      <c r="P67" t="s">
        <v>545</v>
      </c>
      <c r="Q67">
        <v>53.6</v>
      </c>
      <c r="S67">
        <v>30</v>
      </c>
      <c r="T67" t="s">
        <v>31</v>
      </c>
      <c r="U67">
        <v>0.34200000000000003</v>
      </c>
      <c r="V67">
        <v>0.28199999999999997</v>
      </c>
      <c r="W67">
        <v>0.3</v>
      </c>
      <c r="X67">
        <v>0.35899999999999999</v>
      </c>
      <c r="Y67" t="s">
        <v>361</v>
      </c>
      <c r="Z67">
        <v>0.34499999999999997</v>
      </c>
      <c r="AB67">
        <v>30</v>
      </c>
      <c r="AC67" t="s">
        <v>25</v>
      </c>
      <c r="AD67">
        <v>0.39900000000000002</v>
      </c>
      <c r="AE67">
        <v>0.39800000000000002</v>
      </c>
      <c r="AF67">
        <v>0.33300000000000002</v>
      </c>
      <c r="AG67">
        <v>0.36099999999999999</v>
      </c>
      <c r="AH67" t="s">
        <v>521</v>
      </c>
      <c r="AI67">
        <v>0.35699999999999998</v>
      </c>
      <c r="AK67">
        <v>30</v>
      </c>
      <c r="AL67" t="s">
        <v>28</v>
      </c>
      <c r="AM67">
        <v>0.34699999999999998</v>
      </c>
      <c r="AN67">
        <v>0.379</v>
      </c>
      <c r="AO67">
        <v>0.38800000000000001</v>
      </c>
      <c r="AP67">
        <v>0.34799999999999998</v>
      </c>
      <c r="AQ67" t="s">
        <v>286</v>
      </c>
      <c r="AR67">
        <v>0.35</v>
      </c>
      <c r="AT67">
        <v>30</v>
      </c>
      <c r="AU67" t="s">
        <v>35</v>
      </c>
      <c r="AV67">
        <v>0.45</v>
      </c>
      <c r="AW67">
        <v>0.44400000000000001</v>
      </c>
      <c r="AX67">
        <v>0.46400000000000002</v>
      </c>
      <c r="AY67">
        <v>0.438</v>
      </c>
      <c r="AZ67" t="s">
        <v>534</v>
      </c>
      <c r="BA67">
        <v>0.42499999999999999</v>
      </c>
    </row>
    <row r="69" spans="1:53" x14ac:dyDescent="0.3">
      <c r="A69" t="s">
        <v>69</v>
      </c>
      <c r="J69" t="s">
        <v>70</v>
      </c>
      <c r="S69" t="s">
        <v>92</v>
      </c>
    </row>
    <row r="70" spans="1:53" x14ac:dyDescent="0.3">
      <c r="A70" t="s">
        <v>8</v>
      </c>
      <c r="B70" t="s">
        <v>0</v>
      </c>
      <c r="C70" t="s">
        <v>9</v>
      </c>
      <c r="D70" t="s">
        <v>10</v>
      </c>
      <c r="E70" t="s">
        <v>11</v>
      </c>
      <c r="F70" t="s">
        <v>4</v>
      </c>
      <c r="G70" t="s">
        <v>5</v>
      </c>
      <c r="H70" t="s">
        <v>12</v>
      </c>
      <c r="J70" t="s">
        <v>8</v>
      </c>
      <c r="K70" t="s">
        <v>0</v>
      </c>
      <c r="L70" t="s">
        <v>9</v>
      </c>
      <c r="M70" t="s">
        <v>10</v>
      </c>
      <c r="N70" t="s">
        <v>11</v>
      </c>
      <c r="O70" t="s">
        <v>4</v>
      </c>
      <c r="P70" t="s">
        <v>5</v>
      </c>
      <c r="Q70" t="s">
        <v>12</v>
      </c>
      <c r="T70" t="s">
        <v>1</v>
      </c>
      <c r="U70" t="s">
        <v>93</v>
      </c>
      <c r="W70" s="7"/>
      <c r="Y70"/>
    </row>
    <row r="71" spans="1:53" x14ac:dyDescent="0.3">
      <c r="A71">
        <v>25</v>
      </c>
      <c r="B71" t="s">
        <v>27</v>
      </c>
      <c r="C71">
        <v>15.802</v>
      </c>
      <c r="D71">
        <v>15.015000000000001</v>
      </c>
      <c r="E71">
        <v>11.475</v>
      </c>
      <c r="F71">
        <v>14.015000000000001</v>
      </c>
      <c r="G71" s="7" t="s">
        <v>488</v>
      </c>
      <c r="H71">
        <v>17.422000000000001</v>
      </c>
      <c r="J71">
        <v>1</v>
      </c>
      <c r="K71" t="s">
        <v>19</v>
      </c>
      <c r="L71">
        <v>13.855</v>
      </c>
      <c r="M71">
        <v>13.476000000000001</v>
      </c>
      <c r="N71">
        <v>9.8889999999999993</v>
      </c>
      <c r="O71">
        <v>14.329000000000001</v>
      </c>
      <c r="P71" t="s">
        <v>334</v>
      </c>
      <c r="Q71">
        <v>15.916</v>
      </c>
      <c r="S71">
        <v>1</v>
      </c>
      <c r="T71" t="s">
        <v>18</v>
      </c>
      <c r="U71">
        <v>0.81499999999999995</v>
      </c>
      <c r="W71" s="7"/>
      <c r="Y71"/>
    </row>
    <row r="72" spans="1:53" x14ac:dyDescent="0.3">
      <c r="A72">
        <v>28</v>
      </c>
      <c r="B72" t="s">
        <v>23</v>
      </c>
      <c r="C72">
        <v>15.378</v>
      </c>
      <c r="D72">
        <v>12.071</v>
      </c>
      <c r="E72">
        <v>10.071999999999999</v>
      </c>
      <c r="F72">
        <v>14.314</v>
      </c>
      <c r="G72" s="7" t="s">
        <v>344</v>
      </c>
      <c r="H72">
        <v>17.245000000000001</v>
      </c>
      <c r="J72">
        <v>2</v>
      </c>
      <c r="K72" t="s">
        <v>28</v>
      </c>
      <c r="L72">
        <v>14.923</v>
      </c>
      <c r="M72">
        <v>11.821999999999999</v>
      </c>
      <c r="N72">
        <v>13.616</v>
      </c>
      <c r="O72">
        <v>14.016</v>
      </c>
      <c r="P72" t="s">
        <v>444</v>
      </c>
      <c r="Q72">
        <v>14.955</v>
      </c>
      <c r="S72">
        <v>2</v>
      </c>
      <c r="T72" t="s">
        <v>36</v>
      </c>
      <c r="U72">
        <v>0.82</v>
      </c>
      <c r="W72" s="7"/>
      <c r="Y72"/>
    </row>
    <row r="73" spans="1:53" x14ac:dyDescent="0.3">
      <c r="A73">
        <v>26</v>
      </c>
      <c r="B73" t="s">
        <v>33</v>
      </c>
      <c r="C73">
        <v>15.792</v>
      </c>
      <c r="D73">
        <v>13.776999999999999</v>
      </c>
      <c r="E73">
        <v>9.8889999999999993</v>
      </c>
      <c r="F73">
        <v>15.067</v>
      </c>
      <c r="G73" s="7" t="s">
        <v>489</v>
      </c>
      <c r="H73">
        <v>16.536999999999999</v>
      </c>
      <c r="J73">
        <v>3</v>
      </c>
      <c r="K73" t="s">
        <v>34</v>
      </c>
      <c r="L73">
        <v>15.401</v>
      </c>
      <c r="M73">
        <v>15.077999999999999</v>
      </c>
      <c r="N73">
        <v>24.09</v>
      </c>
      <c r="O73">
        <v>15.002000000000001</v>
      </c>
      <c r="P73" t="s">
        <v>335</v>
      </c>
      <c r="Q73">
        <v>18.134</v>
      </c>
      <c r="S73">
        <v>3</v>
      </c>
      <c r="T73" t="s">
        <v>17</v>
      </c>
      <c r="U73">
        <v>0.81799999999999995</v>
      </c>
      <c r="W73" s="7"/>
      <c r="X73">
        <f>AVERAGE(FreeThrowMadePer100[Home])</f>
        <v>17.68396666666666</v>
      </c>
      <c r="Y73"/>
    </row>
    <row r="74" spans="1:53" x14ac:dyDescent="0.3">
      <c r="A74">
        <v>29</v>
      </c>
      <c r="B74" t="s">
        <v>31</v>
      </c>
      <c r="C74">
        <v>15.023</v>
      </c>
      <c r="D74">
        <v>14.54</v>
      </c>
      <c r="E74">
        <v>16.256</v>
      </c>
      <c r="F74">
        <v>15.298999999999999</v>
      </c>
      <c r="G74" s="7" t="s">
        <v>345</v>
      </c>
      <c r="H74">
        <v>14.896000000000001</v>
      </c>
      <c r="J74">
        <v>4</v>
      </c>
      <c r="K74" t="s">
        <v>41</v>
      </c>
      <c r="L74">
        <v>15.624000000000001</v>
      </c>
      <c r="M74">
        <v>13.05</v>
      </c>
      <c r="N74">
        <v>7.1820000000000004</v>
      </c>
      <c r="O74">
        <v>15.018000000000001</v>
      </c>
      <c r="P74" t="s">
        <v>445</v>
      </c>
      <c r="Q74">
        <v>18.189</v>
      </c>
      <c r="S74">
        <v>4</v>
      </c>
      <c r="T74" t="s">
        <v>19</v>
      </c>
      <c r="U74">
        <v>0.81</v>
      </c>
      <c r="W74" s="7"/>
      <c r="X74" s="7"/>
      <c r="Y74"/>
    </row>
    <row r="75" spans="1:53" x14ac:dyDescent="0.3">
      <c r="A75">
        <v>21</v>
      </c>
      <c r="B75" t="s">
        <v>41</v>
      </c>
      <c r="C75">
        <v>16.318999999999999</v>
      </c>
      <c r="D75">
        <v>15.536</v>
      </c>
      <c r="E75">
        <v>15.262</v>
      </c>
      <c r="F75">
        <v>15.794</v>
      </c>
      <c r="G75" s="7" t="s">
        <v>484</v>
      </c>
      <c r="H75">
        <v>18.164999999999999</v>
      </c>
      <c r="J75">
        <v>5</v>
      </c>
      <c r="K75" t="s">
        <v>36</v>
      </c>
      <c r="L75">
        <v>15.784000000000001</v>
      </c>
      <c r="M75">
        <v>16.21</v>
      </c>
      <c r="N75">
        <v>19.984000000000002</v>
      </c>
      <c r="O75">
        <v>15.81</v>
      </c>
      <c r="P75" t="s">
        <v>446</v>
      </c>
      <c r="Q75">
        <v>16.754999999999999</v>
      </c>
      <c r="S75">
        <v>5</v>
      </c>
      <c r="T75" t="s">
        <v>35</v>
      </c>
      <c r="U75">
        <v>0.80900000000000005</v>
      </c>
      <c r="W75" s="7"/>
      <c r="Y75"/>
    </row>
    <row r="76" spans="1:53" x14ac:dyDescent="0.3">
      <c r="A76">
        <v>23</v>
      </c>
      <c r="B76" t="s">
        <v>16</v>
      </c>
      <c r="C76">
        <v>15.930999999999999</v>
      </c>
      <c r="D76">
        <v>14.689</v>
      </c>
      <c r="E76">
        <v>17.329000000000001</v>
      </c>
      <c r="F76">
        <v>16.038</v>
      </c>
      <c r="G76" s="7" t="s">
        <v>486</v>
      </c>
      <c r="H76">
        <v>17.241</v>
      </c>
      <c r="J76">
        <v>6</v>
      </c>
      <c r="K76" t="s">
        <v>29</v>
      </c>
      <c r="L76">
        <v>16.48</v>
      </c>
      <c r="M76">
        <v>17.207999999999998</v>
      </c>
      <c r="N76">
        <v>14.615</v>
      </c>
      <c r="O76">
        <v>18.728999999999999</v>
      </c>
      <c r="P76" t="s">
        <v>447</v>
      </c>
      <c r="Q76">
        <v>18</v>
      </c>
      <c r="S76">
        <v>6</v>
      </c>
      <c r="T76" t="s">
        <v>24</v>
      </c>
      <c r="U76">
        <v>0.80900000000000005</v>
      </c>
      <c r="W76" s="7"/>
      <c r="Y76"/>
    </row>
    <row r="77" spans="1:53" x14ac:dyDescent="0.3">
      <c r="A77">
        <v>30</v>
      </c>
      <c r="B77" t="s">
        <v>25</v>
      </c>
      <c r="C77">
        <v>14.836</v>
      </c>
      <c r="D77">
        <v>14.866</v>
      </c>
      <c r="E77">
        <v>20.956</v>
      </c>
      <c r="F77">
        <v>16.265000000000001</v>
      </c>
      <c r="G77" s="7" t="s">
        <v>491</v>
      </c>
      <c r="H77">
        <v>16.824999999999999</v>
      </c>
      <c r="J77">
        <v>7</v>
      </c>
      <c r="K77" t="s">
        <v>30</v>
      </c>
      <c r="L77">
        <v>16.562000000000001</v>
      </c>
      <c r="M77">
        <v>11.147</v>
      </c>
      <c r="N77">
        <v>10.071999999999999</v>
      </c>
      <c r="O77">
        <v>16.649999999999999</v>
      </c>
      <c r="P77" t="s">
        <v>448</v>
      </c>
      <c r="Q77">
        <v>19.765999999999998</v>
      </c>
      <c r="S77">
        <v>7</v>
      </c>
      <c r="T77" t="s">
        <v>16</v>
      </c>
      <c r="U77">
        <v>0.8</v>
      </c>
      <c r="W77" s="7"/>
      <c r="Y77"/>
    </row>
    <row r="78" spans="1:53" x14ac:dyDescent="0.3">
      <c r="A78">
        <v>27</v>
      </c>
      <c r="B78" t="s">
        <v>13</v>
      </c>
      <c r="C78">
        <v>15.593</v>
      </c>
      <c r="D78">
        <v>16.997</v>
      </c>
      <c r="E78">
        <v>22.097000000000001</v>
      </c>
      <c r="F78">
        <v>16.413</v>
      </c>
      <c r="G78" s="7" t="s">
        <v>490</v>
      </c>
      <c r="H78">
        <v>18.951000000000001</v>
      </c>
      <c r="J78">
        <v>8</v>
      </c>
      <c r="K78" t="s">
        <v>31</v>
      </c>
      <c r="L78">
        <v>16.771999999999998</v>
      </c>
      <c r="M78">
        <v>14.863</v>
      </c>
      <c r="N78">
        <v>11.475</v>
      </c>
      <c r="O78">
        <v>16.689</v>
      </c>
      <c r="P78" t="s">
        <v>336</v>
      </c>
      <c r="Q78">
        <v>17.248000000000001</v>
      </c>
      <c r="S78">
        <v>8</v>
      </c>
      <c r="T78" t="s">
        <v>39</v>
      </c>
      <c r="U78">
        <v>0.77</v>
      </c>
      <c r="W78" s="7"/>
      <c r="X78" s="7">
        <f>SUM(G71)</f>
        <v>0</v>
      </c>
      <c r="Y78"/>
    </row>
    <row r="79" spans="1:53" x14ac:dyDescent="0.3">
      <c r="A79">
        <v>22</v>
      </c>
      <c r="B79" t="s">
        <v>15</v>
      </c>
      <c r="C79">
        <v>16.048999999999999</v>
      </c>
      <c r="D79">
        <v>13.414999999999999</v>
      </c>
      <c r="E79">
        <v>13.97</v>
      </c>
      <c r="F79">
        <v>16.518999999999998</v>
      </c>
      <c r="G79" s="7" t="s">
        <v>485</v>
      </c>
      <c r="H79">
        <v>17.824000000000002</v>
      </c>
      <c r="J79">
        <v>9</v>
      </c>
      <c r="K79" t="s">
        <v>17</v>
      </c>
      <c r="L79">
        <v>16.954999999999998</v>
      </c>
      <c r="M79">
        <v>12.696999999999999</v>
      </c>
      <c r="N79">
        <v>13.448</v>
      </c>
      <c r="O79">
        <v>16.36</v>
      </c>
      <c r="P79" t="s">
        <v>337</v>
      </c>
      <c r="Q79">
        <v>17.367000000000001</v>
      </c>
      <c r="S79">
        <v>9</v>
      </c>
      <c r="T79" t="s">
        <v>22</v>
      </c>
      <c r="U79">
        <v>0.81</v>
      </c>
      <c r="W79" s="7"/>
      <c r="Y79"/>
    </row>
    <row r="80" spans="1:53" x14ac:dyDescent="0.3">
      <c r="A80">
        <v>20</v>
      </c>
      <c r="B80" t="s">
        <v>35</v>
      </c>
      <c r="C80">
        <v>16.347000000000001</v>
      </c>
      <c r="D80">
        <v>18.120999999999999</v>
      </c>
      <c r="E80">
        <v>18.414000000000001</v>
      </c>
      <c r="F80">
        <v>16.605</v>
      </c>
      <c r="G80" s="7" t="s">
        <v>483</v>
      </c>
      <c r="H80">
        <v>17.145</v>
      </c>
      <c r="J80">
        <v>10</v>
      </c>
      <c r="K80" t="s">
        <v>37</v>
      </c>
      <c r="L80">
        <v>16.978000000000002</v>
      </c>
      <c r="M80">
        <v>19.138999999999999</v>
      </c>
      <c r="N80">
        <v>17.172000000000001</v>
      </c>
      <c r="O80">
        <v>17.015000000000001</v>
      </c>
      <c r="P80" t="s">
        <v>449</v>
      </c>
      <c r="Q80">
        <v>18.879000000000001</v>
      </c>
      <c r="S80">
        <v>10</v>
      </c>
      <c r="T80" t="s">
        <v>30</v>
      </c>
      <c r="U80">
        <v>0.79299999999999993</v>
      </c>
      <c r="W80" s="7"/>
      <c r="Y80"/>
    </row>
    <row r="81" spans="1:25" x14ac:dyDescent="0.3">
      <c r="A81">
        <v>19</v>
      </c>
      <c r="B81" t="s">
        <v>26</v>
      </c>
      <c r="C81">
        <v>16.706</v>
      </c>
      <c r="D81">
        <v>17.393000000000001</v>
      </c>
      <c r="E81">
        <v>19.940000000000001</v>
      </c>
      <c r="F81">
        <v>16.780999999999999</v>
      </c>
      <c r="G81" s="7" t="s">
        <v>482</v>
      </c>
      <c r="H81">
        <v>19.195</v>
      </c>
      <c r="J81">
        <v>11</v>
      </c>
      <c r="K81" t="s">
        <v>14</v>
      </c>
      <c r="L81">
        <v>16.984999999999999</v>
      </c>
      <c r="M81">
        <v>18.478000000000002</v>
      </c>
      <c r="N81">
        <v>16.053000000000001</v>
      </c>
      <c r="O81">
        <v>17.491</v>
      </c>
      <c r="P81" t="s">
        <v>450</v>
      </c>
      <c r="Q81">
        <v>19.305</v>
      </c>
      <c r="S81">
        <v>11</v>
      </c>
      <c r="T81" t="s">
        <v>38</v>
      </c>
      <c r="U81">
        <v>0.78</v>
      </c>
      <c r="W81" s="7"/>
      <c r="Y81"/>
    </row>
    <row r="82" spans="1:25" x14ac:dyDescent="0.3">
      <c r="A82">
        <v>16</v>
      </c>
      <c r="B82" t="s">
        <v>19</v>
      </c>
      <c r="C82">
        <v>17.334</v>
      </c>
      <c r="D82">
        <v>13.476000000000001</v>
      </c>
      <c r="E82">
        <v>15.821999999999999</v>
      </c>
      <c r="F82">
        <v>16.937999999999999</v>
      </c>
      <c r="G82" s="7" t="s">
        <v>343</v>
      </c>
      <c r="H82">
        <v>16.905999999999999</v>
      </c>
      <c r="J82">
        <v>12</v>
      </c>
      <c r="K82" t="s">
        <v>38</v>
      </c>
      <c r="L82">
        <v>17.036000000000001</v>
      </c>
      <c r="M82">
        <v>14.055</v>
      </c>
      <c r="N82">
        <v>10.704000000000001</v>
      </c>
      <c r="O82">
        <v>17.431999999999999</v>
      </c>
      <c r="P82" t="s">
        <v>451</v>
      </c>
      <c r="Q82">
        <v>17.933</v>
      </c>
      <c r="S82">
        <v>12</v>
      </c>
      <c r="T82" t="s">
        <v>13</v>
      </c>
      <c r="U82">
        <v>0.79</v>
      </c>
      <c r="W82" s="7"/>
      <c r="Y82"/>
    </row>
    <row r="83" spans="1:25" x14ac:dyDescent="0.3">
      <c r="A83">
        <v>13</v>
      </c>
      <c r="B83" t="s">
        <v>40</v>
      </c>
      <c r="C83">
        <v>17.806000000000001</v>
      </c>
      <c r="D83">
        <v>15.542</v>
      </c>
      <c r="E83">
        <v>17.172000000000001</v>
      </c>
      <c r="F83">
        <v>17.312999999999999</v>
      </c>
      <c r="G83" s="7" t="s">
        <v>478</v>
      </c>
      <c r="H83">
        <v>18.552</v>
      </c>
      <c r="J83">
        <v>13</v>
      </c>
      <c r="K83" t="s">
        <v>2</v>
      </c>
      <c r="L83">
        <v>17.206</v>
      </c>
      <c r="M83">
        <v>12.954000000000001</v>
      </c>
      <c r="N83">
        <v>11.57</v>
      </c>
      <c r="O83">
        <v>16.539000000000001</v>
      </c>
      <c r="P83" t="s">
        <v>452</v>
      </c>
      <c r="Q83">
        <v>17.256</v>
      </c>
      <c r="S83">
        <v>13</v>
      </c>
      <c r="T83" t="s">
        <v>15</v>
      </c>
      <c r="U83">
        <v>0.79</v>
      </c>
      <c r="W83" s="7"/>
      <c r="Y83"/>
    </row>
    <row r="84" spans="1:25" x14ac:dyDescent="0.3">
      <c r="A84">
        <v>24</v>
      </c>
      <c r="B84" t="s">
        <v>21</v>
      </c>
      <c r="C84">
        <v>15.803000000000001</v>
      </c>
      <c r="D84">
        <v>15.304</v>
      </c>
      <c r="E84">
        <v>17.763000000000002</v>
      </c>
      <c r="F84">
        <v>17.38</v>
      </c>
      <c r="G84" s="7" t="s">
        <v>487</v>
      </c>
      <c r="H84">
        <v>16.841000000000001</v>
      </c>
      <c r="J84">
        <v>14</v>
      </c>
      <c r="K84" t="s">
        <v>35</v>
      </c>
      <c r="L84">
        <v>17.239999999999998</v>
      </c>
      <c r="M84">
        <v>18.120999999999999</v>
      </c>
      <c r="N84">
        <v>22.097000000000001</v>
      </c>
      <c r="O84">
        <v>16.189</v>
      </c>
      <c r="P84" t="s">
        <v>453</v>
      </c>
      <c r="Q84">
        <v>16.878</v>
      </c>
      <c r="S84">
        <v>14</v>
      </c>
      <c r="T84" t="s">
        <v>29</v>
      </c>
      <c r="U84">
        <v>0.78599999999999992</v>
      </c>
      <c r="W84" s="7"/>
      <c r="Y84"/>
    </row>
    <row r="85" spans="1:25" x14ac:dyDescent="0.3">
      <c r="A85">
        <v>18</v>
      </c>
      <c r="B85" t="s">
        <v>39</v>
      </c>
      <c r="C85">
        <v>16.905999999999999</v>
      </c>
      <c r="D85">
        <v>16.541</v>
      </c>
      <c r="E85">
        <v>15.542999999999999</v>
      </c>
      <c r="F85">
        <v>17.478999999999999</v>
      </c>
      <c r="G85" s="7" t="s">
        <v>481</v>
      </c>
      <c r="H85">
        <v>19.225999999999999</v>
      </c>
      <c r="J85">
        <v>15</v>
      </c>
      <c r="K85" t="s">
        <v>33</v>
      </c>
      <c r="L85">
        <v>17.388999999999999</v>
      </c>
      <c r="M85">
        <v>15.089</v>
      </c>
      <c r="N85">
        <v>15.821999999999999</v>
      </c>
      <c r="O85">
        <v>16.693999999999999</v>
      </c>
      <c r="P85" t="s">
        <v>454</v>
      </c>
      <c r="Q85">
        <v>17.565000000000001</v>
      </c>
      <c r="S85">
        <v>15</v>
      </c>
      <c r="T85" t="s">
        <v>23</v>
      </c>
      <c r="U85">
        <v>0.79</v>
      </c>
      <c r="W85" s="7"/>
      <c r="Y85"/>
    </row>
    <row r="86" spans="1:25" x14ac:dyDescent="0.3">
      <c r="A86">
        <v>17</v>
      </c>
      <c r="B86" t="s">
        <v>22</v>
      </c>
      <c r="C86">
        <v>17.155000000000001</v>
      </c>
      <c r="D86">
        <v>15.967000000000001</v>
      </c>
      <c r="E86">
        <v>13.448</v>
      </c>
      <c r="F86">
        <v>17.509</v>
      </c>
      <c r="G86" s="7" t="s">
        <v>480</v>
      </c>
      <c r="H86">
        <v>15.006</v>
      </c>
      <c r="J86">
        <v>16</v>
      </c>
      <c r="K86" t="s">
        <v>23</v>
      </c>
      <c r="L86">
        <v>17.669</v>
      </c>
      <c r="M86">
        <v>21.283000000000001</v>
      </c>
      <c r="N86">
        <v>19.228999999999999</v>
      </c>
      <c r="O86">
        <v>17.001999999999999</v>
      </c>
      <c r="P86" t="s">
        <v>338</v>
      </c>
      <c r="Q86">
        <v>17.125</v>
      </c>
      <c r="S86">
        <v>16</v>
      </c>
      <c r="T86" t="s">
        <v>32</v>
      </c>
      <c r="U86">
        <v>0.78400000000000003</v>
      </c>
      <c r="W86" s="7"/>
      <c r="Y86"/>
    </row>
    <row r="87" spans="1:25" x14ac:dyDescent="0.3">
      <c r="A87">
        <v>11</v>
      </c>
      <c r="B87" t="s">
        <v>2</v>
      </c>
      <c r="C87">
        <v>18.236000000000001</v>
      </c>
      <c r="D87">
        <v>17.936</v>
      </c>
      <c r="E87">
        <v>19.984000000000002</v>
      </c>
      <c r="F87">
        <v>17.693000000000001</v>
      </c>
      <c r="G87" s="7" t="s">
        <v>476</v>
      </c>
      <c r="H87">
        <v>18.530999999999999</v>
      </c>
      <c r="J87">
        <v>17</v>
      </c>
      <c r="K87" t="s">
        <v>32</v>
      </c>
      <c r="L87">
        <v>17.745999999999999</v>
      </c>
      <c r="M87">
        <v>18.007999999999999</v>
      </c>
      <c r="N87">
        <v>19.940000000000001</v>
      </c>
      <c r="O87">
        <v>18.138000000000002</v>
      </c>
      <c r="P87" t="s">
        <v>455</v>
      </c>
      <c r="Q87">
        <v>17.797999999999998</v>
      </c>
      <c r="S87">
        <v>17</v>
      </c>
      <c r="T87" t="s">
        <v>41</v>
      </c>
      <c r="U87">
        <v>0.78400000000000003</v>
      </c>
      <c r="W87" s="7"/>
      <c r="Y87"/>
    </row>
    <row r="88" spans="1:25" x14ac:dyDescent="0.3">
      <c r="A88">
        <v>7</v>
      </c>
      <c r="B88" t="s">
        <v>34</v>
      </c>
      <c r="C88">
        <v>18.492999999999999</v>
      </c>
      <c r="D88">
        <v>16.792000000000002</v>
      </c>
      <c r="E88">
        <v>13.616</v>
      </c>
      <c r="F88">
        <v>17.741</v>
      </c>
      <c r="G88" s="7" t="s">
        <v>341</v>
      </c>
      <c r="H88">
        <v>19.218</v>
      </c>
      <c r="J88">
        <v>18</v>
      </c>
      <c r="K88" t="s">
        <v>20</v>
      </c>
      <c r="L88">
        <v>17.786000000000001</v>
      </c>
      <c r="M88">
        <v>16.158000000000001</v>
      </c>
      <c r="N88">
        <v>19.486000000000001</v>
      </c>
      <c r="O88">
        <v>17.670000000000002</v>
      </c>
      <c r="P88" t="s">
        <v>456</v>
      </c>
      <c r="Q88">
        <v>15.513999999999999</v>
      </c>
      <c r="S88">
        <v>18</v>
      </c>
      <c r="T88" t="s">
        <v>2</v>
      </c>
      <c r="U88">
        <v>0.78099999999999992</v>
      </c>
      <c r="W88" s="7"/>
      <c r="Y88"/>
    </row>
    <row r="89" spans="1:25" x14ac:dyDescent="0.3">
      <c r="A89">
        <v>10</v>
      </c>
      <c r="B89" t="s">
        <v>28</v>
      </c>
      <c r="C89">
        <v>18.277999999999999</v>
      </c>
      <c r="D89">
        <v>18.388999999999999</v>
      </c>
      <c r="E89">
        <v>24.09</v>
      </c>
      <c r="F89">
        <v>18.167999999999999</v>
      </c>
      <c r="G89" s="7" t="s">
        <v>475</v>
      </c>
      <c r="H89">
        <v>19.562000000000001</v>
      </c>
      <c r="J89">
        <v>19</v>
      </c>
      <c r="K89" t="s">
        <v>27</v>
      </c>
      <c r="L89">
        <v>17.827000000000002</v>
      </c>
      <c r="M89">
        <v>15.340999999999999</v>
      </c>
      <c r="N89">
        <v>16.256</v>
      </c>
      <c r="O89">
        <v>16.834</v>
      </c>
      <c r="P89" t="s">
        <v>457</v>
      </c>
      <c r="Q89">
        <v>17.722000000000001</v>
      </c>
      <c r="S89">
        <v>19</v>
      </c>
      <c r="T89" t="s">
        <v>27</v>
      </c>
      <c r="U89">
        <v>0.78</v>
      </c>
      <c r="W89" s="7"/>
      <c r="Y89"/>
    </row>
    <row r="90" spans="1:25" x14ac:dyDescent="0.3">
      <c r="A90">
        <v>8</v>
      </c>
      <c r="B90" t="s">
        <v>38</v>
      </c>
      <c r="C90">
        <v>18.454000000000001</v>
      </c>
      <c r="D90">
        <v>14.055</v>
      </c>
      <c r="E90">
        <v>14.597</v>
      </c>
      <c r="F90">
        <v>18.407</v>
      </c>
      <c r="G90" s="7" t="s">
        <v>473</v>
      </c>
      <c r="H90">
        <v>18.809000000000001</v>
      </c>
      <c r="J90">
        <v>20</v>
      </c>
      <c r="K90" t="s">
        <v>13</v>
      </c>
      <c r="L90">
        <v>17.972000000000001</v>
      </c>
      <c r="M90">
        <v>18.256</v>
      </c>
      <c r="N90">
        <v>18.414000000000001</v>
      </c>
      <c r="O90">
        <v>17.706</v>
      </c>
      <c r="P90" t="s">
        <v>458</v>
      </c>
      <c r="Q90">
        <v>17.358000000000001</v>
      </c>
      <c r="S90">
        <v>21</v>
      </c>
      <c r="T90" t="s">
        <v>26</v>
      </c>
      <c r="U90">
        <v>0.77099999999999991</v>
      </c>
      <c r="W90" s="7"/>
      <c r="Y90"/>
    </row>
    <row r="91" spans="1:25" x14ac:dyDescent="0.3">
      <c r="A91">
        <v>14</v>
      </c>
      <c r="B91" t="s">
        <v>24</v>
      </c>
      <c r="C91">
        <v>17.707999999999998</v>
      </c>
      <c r="D91">
        <v>15.612</v>
      </c>
      <c r="E91">
        <v>7.1820000000000004</v>
      </c>
      <c r="F91">
        <v>18.457999999999998</v>
      </c>
      <c r="G91" s="7" t="s">
        <v>342</v>
      </c>
      <c r="H91">
        <v>18.289000000000001</v>
      </c>
      <c r="J91">
        <v>21</v>
      </c>
      <c r="K91" t="s">
        <v>21</v>
      </c>
      <c r="L91">
        <v>18.045999999999999</v>
      </c>
      <c r="M91">
        <v>20.641999999999999</v>
      </c>
      <c r="N91">
        <v>15.542999999999999</v>
      </c>
      <c r="O91">
        <v>17.3</v>
      </c>
      <c r="P91" t="s">
        <v>459</v>
      </c>
      <c r="Q91">
        <v>17.327000000000002</v>
      </c>
      <c r="S91">
        <v>22</v>
      </c>
      <c r="T91" t="s">
        <v>34</v>
      </c>
      <c r="U91">
        <v>0.7609999999999999</v>
      </c>
      <c r="W91" s="7"/>
      <c r="Y91"/>
    </row>
    <row r="92" spans="1:25" x14ac:dyDescent="0.3">
      <c r="A92">
        <v>12</v>
      </c>
      <c r="B92" t="s">
        <v>37</v>
      </c>
      <c r="C92">
        <v>18.201000000000001</v>
      </c>
      <c r="D92">
        <v>18.478999999999999</v>
      </c>
      <c r="E92">
        <v>19.079000000000001</v>
      </c>
      <c r="F92">
        <v>18.652000000000001</v>
      </c>
      <c r="G92" s="7" t="s">
        <v>477</v>
      </c>
      <c r="H92">
        <v>17.109000000000002</v>
      </c>
      <c r="J92">
        <v>22</v>
      </c>
      <c r="K92" t="s">
        <v>25</v>
      </c>
      <c r="L92">
        <v>18.073</v>
      </c>
      <c r="M92">
        <v>16.847999999999999</v>
      </c>
      <c r="N92">
        <v>13.97</v>
      </c>
      <c r="O92">
        <v>18.145</v>
      </c>
      <c r="P92" t="s">
        <v>460</v>
      </c>
      <c r="Q92">
        <v>18.161999999999999</v>
      </c>
      <c r="S92">
        <v>23</v>
      </c>
      <c r="T92" t="s">
        <v>14</v>
      </c>
      <c r="U92">
        <v>0.76</v>
      </c>
      <c r="W92" s="7"/>
      <c r="Y92"/>
    </row>
    <row r="93" spans="1:25" x14ac:dyDescent="0.3">
      <c r="A93">
        <v>15</v>
      </c>
      <c r="B93" t="s">
        <v>14</v>
      </c>
      <c r="C93">
        <v>17.417999999999999</v>
      </c>
      <c r="D93">
        <v>23.757999999999999</v>
      </c>
      <c r="E93">
        <v>19.829999999999998</v>
      </c>
      <c r="F93">
        <v>18.931000000000001</v>
      </c>
      <c r="G93" s="7" t="s">
        <v>479</v>
      </c>
      <c r="H93">
        <v>18.785</v>
      </c>
      <c r="J93">
        <v>23</v>
      </c>
      <c r="K93" t="s">
        <v>16</v>
      </c>
      <c r="L93">
        <v>18.074999999999999</v>
      </c>
      <c r="M93">
        <v>22.992000000000001</v>
      </c>
      <c r="N93">
        <v>20.216999999999999</v>
      </c>
      <c r="O93">
        <v>17.768000000000001</v>
      </c>
      <c r="P93" t="s">
        <v>461</v>
      </c>
      <c r="Q93">
        <v>18.251000000000001</v>
      </c>
      <c r="S93">
        <v>24</v>
      </c>
      <c r="T93" t="s">
        <v>37</v>
      </c>
      <c r="U93">
        <v>0.755</v>
      </c>
      <c r="W93" s="7"/>
      <c r="Y93"/>
    </row>
    <row r="94" spans="1:25" x14ac:dyDescent="0.3">
      <c r="A94">
        <v>5</v>
      </c>
      <c r="B94" t="s">
        <v>36</v>
      </c>
      <c r="C94">
        <v>19.14</v>
      </c>
      <c r="D94">
        <v>18.911999999999999</v>
      </c>
      <c r="E94">
        <v>11.57</v>
      </c>
      <c r="F94">
        <v>18.948</v>
      </c>
      <c r="G94" s="7" t="s">
        <v>472</v>
      </c>
      <c r="H94">
        <v>18.594999999999999</v>
      </c>
      <c r="J94">
        <v>24</v>
      </c>
      <c r="K94" t="s">
        <v>39</v>
      </c>
      <c r="L94">
        <v>18.231000000000002</v>
      </c>
      <c r="M94">
        <v>15.837</v>
      </c>
      <c r="N94">
        <v>17.763000000000002</v>
      </c>
      <c r="O94">
        <v>16.498000000000001</v>
      </c>
      <c r="P94" t="s">
        <v>462</v>
      </c>
      <c r="Q94">
        <v>18.579999999999998</v>
      </c>
      <c r="S94">
        <v>25</v>
      </c>
      <c r="T94" t="s">
        <v>40</v>
      </c>
      <c r="U94">
        <v>0.76</v>
      </c>
      <c r="W94" s="7"/>
      <c r="Y94"/>
    </row>
    <row r="95" spans="1:25" x14ac:dyDescent="0.3">
      <c r="A95">
        <v>6</v>
      </c>
      <c r="B95" t="s">
        <v>17</v>
      </c>
      <c r="C95">
        <v>19.018999999999998</v>
      </c>
      <c r="D95">
        <v>14.209</v>
      </c>
      <c r="E95">
        <v>14.289</v>
      </c>
      <c r="F95">
        <v>19.690999999999999</v>
      </c>
      <c r="G95" s="7" t="s">
        <v>340</v>
      </c>
      <c r="H95">
        <v>17.302</v>
      </c>
      <c r="J95">
        <v>25</v>
      </c>
      <c r="K95" t="s">
        <v>24</v>
      </c>
      <c r="L95">
        <v>18.286000000000001</v>
      </c>
      <c r="M95">
        <v>12.106999999999999</v>
      </c>
      <c r="N95">
        <v>15.262</v>
      </c>
      <c r="O95">
        <v>17.905000000000001</v>
      </c>
      <c r="P95" t="s">
        <v>339</v>
      </c>
      <c r="Q95">
        <v>18.73</v>
      </c>
      <c r="S95">
        <v>26</v>
      </c>
      <c r="T95" t="s">
        <v>21</v>
      </c>
      <c r="U95">
        <v>0.74</v>
      </c>
      <c r="W95" s="7"/>
      <c r="Y95"/>
    </row>
    <row r="96" spans="1:25" x14ac:dyDescent="0.3">
      <c r="A96">
        <v>3</v>
      </c>
      <c r="B96" t="s">
        <v>32</v>
      </c>
      <c r="C96">
        <v>19.350999999999999</v>
      </c>
      <c r="D96">
        <v>17.007000000000001</v>
      </c>
      <c r="E96">
        <v>11.544</v>
      </c>
      <c r="F96">
        <v>19.727</v>
      </c>
      <c r="G96" s="7" t="s">
        <v>470</v>
      </c>
      <c r="H96">
        <v>19.016999999999999</v>
      </c>
      <c r="J96">
        <v>26</v>
      </c>
      <c r="K96" t="s">
        <v>22</v>
      </c>
      <c r="L96">
        <v>18.846</v>
      </c>
      <c r="M96">
        <v>15.654</v>
      </c>
      <c r="N96">
        <v>14.289</v>
      </c>
      <c r="O96">
        <v>16.991</v>
      </c>
      <c r="P96" t="s">
        <v>463</v>
      </c>
      <c r="Q96">
        <v>18.454000000000001</v>
      </c>
      <c r="S96">
        <v>27</v>
      </c>
      <c r="T96" t="s">
        <v>25</v>
      </c>
      <c r="U96">
        <v>0.79</v>
      </c>
      <c r="W96" s="7"/>
      <c r="Y96"/>
    </row>
    <row r="97" spans="1:25" x14ac:dyDescent="0.3">
      <c r="A97">
        <v>4</v>
      </c>
      <c r="B97" t="s">
        <v>20</v>
      </c>
      <c r="C97">
        <v>19.28</v>
      </c>
      <c r="D97">
        <v>14.542</v>
      </c>
      <c r="E97">
        <v>14.615</v>
      </c>
      <c r="F97">
        <v>20.108000000000001</v>
      </c>
      <c r="G97" s="7" t="s">
        <v>471</v>
      </c>
      <c r="H97">
        <v>15.833</v>
      </c>
      <c r="J97">
        <v>27</v>
      </c>
      <c r="K97" t="s">
        <v>18</v>
      </c>
      <c r="L97">
        <v>18.893000000000001</v>
      </c>
      <c r="M97">
        <v>18.917999999999999</v>
      </c>
      <c r="N97">
        <v>17.329000000000001</v>
      </c>
      <c r="O97">
        <v>18.061</v>
      </c>
      <c r="P97" t="s">
        <v>464</v>
      </c>
      <c r="Q97">
        <v>18.161000000000001</v>
      </c>
      <c r="S97">
        <v>28</v>
      </c>
      <c r="T97" t="s">
        <v>31</v>
      </c>
      <c r="U97">
        <v>0.75</v>
      </c>
      <c r="W97" s="7"/>
      <c r="Y97"/>
    </row>
    <row r="98" spans="1:25" x14ac:dyDescent="0.3">
      <c r="A98">
        <v>9</v>
      </c>
      <c r="B98" t="s">
        <v>29</v>
      </c>
      <c r="C98">
        <v>18.318999999999999</v>
      </c>
      <c r="D98">
        <v>18.558</v>
      </c>
      <c r="E98">
        <v>19.486000000000001</v>
      </c>
      <c r="F98">
        <v>20.617999999999999</v>
      </c>
      <c r="G98" s="7" t="s">
        <v>474</v>
      </c>
      <c r="H98">
        <v>17.907</v>
      </c>
      <c r="J98">
        <v>28</v>
      </c>
      <c r="K98" t="s">
        <v>40</v>
      </c>
      <c r="L98">
        <v>19.13</v>
      </c>
      <c r="M98">
        <v>16.837</v>
      </c>
      <c r="N98">
        <v>19.079000000000001</v>
      </c>
      <c r="O98">
        <v>18.175000000000001</v>
      </c>
      <c r="P98" t="s">
        <v>465</v>
      </c>
      <c r="Q98">
        <v>18.658000000000001</v>
      </c>
      <c r="S98">
        <v>29</v>
      </c>
      <c r="T98" t="s">
        <v>20</v>
      </c>
      <c r="U98">
        <v>0.76</v>
      </c>
      <c r="W98" s="7"/>
      <c r="Y98"/>
    </row>
    <row r="99" spans="1:25" x14ac:dyDescent="0.3">
      <c r="A99">
        <v>2</v>
      </c>
      <c r="B99" t="s">
        <v>30</v>
      </c>
      <c r="C99">
        <v>19.768999999999998</v>
      </c>
      <c r="D99">
        <v>18.152999999999999</v>
      </c>
      <c r="E99">
        <v>19.228999999999999</v>
      </c>
      <c r="F99">
        <v>20.960999999999999</v>
      </c>
      <c r="G99" s="7" t="s">
        <v>469</v>
      </c>
      <c r="H99">
        <v>17.036999999999999</v>
      </c>
      <c r="J99">
        <v>29</v>
      </c>
      <c r="K99" t="s">
        <v>15</v>
      </c>
      <c r="L99">
        <v>20.472999999999999</v>
      </c>
      <c r="M99">
        <v>18.524999999999999</v>
      </c>
      <c r="N99">
        <v>20.956</v>
      </c>
      <c r="O99">
        <v>20.25</v>
      </c>
      <c r="P99" t="s">
        <v>466</v>
      </c>
      <c r="Q99">
        <v>19.495999999999999</v>
      </c>
      <c r="S99">
        <v>30</v>
      </c>
      <c r="T99" t="s">
        <v>33</v>
      </c>
      <c r="U99">
        <v>0.78</v>
      </c>
      <c r="W99" s="7"/>
      <c r="Y99"/>
    </row>
    <row r="100" spans="1:25" x14ac:dyDescent="0.3">
      <c r="A100">
        <v>1</v>
      </c>
      <c r="B100" t="s">
        <v>18</v>
      </c>
      <c r="C100">
        <v>22.157</v>
      </c>
      <c r="D100">
        <v>18.585999999999999</v>
      </c>
      <c r="E100">
        <v>20.216999999999999</v>
      </c>
      <c r="F100">
        <v>22.687000000000001</v>
      </c>
      <c r="G100" s="7" t="s">
        <v>468</v>
      </c>
      <c r="H100">
        <v>20.411000000000001</v>
      </c>
      <c r="J100">
        <v>30</v>
      </c>
      <c r="K100" t="s">
        <v>26</v>
      </c>
      <c r="L100">
        <v>20.51</v>
      </c>
      <c r="M100">
        <v>16.388999999999999</v>
      </c>
      <c r="N100">
        <v>11.544</v>
      </c>
      <c r="O100">
        <v>19.757000000000001</v>
      </c>
      <c r="P100" t="s">
        <v>467</v>
      </c>
      <c r="Q100">
        <v>19.739000000000001</v>
      </c>
      <c r="S100">
        <v>20</v>
      </c>
      <c r="T100" t="s">
        <v>28</v>
      </c>
      <c r="U100">
        <v>0.77</v>
      </c>
    </row>
    <row r="102" spans="1:25" x14ac:dyDescent="0.3">
      <c r="A102" t="s">
        <v>86</v>
      </c>
      <c r="E102" t="s">
        <v>87</v>
      </c>
      <c r="K102" t="s">
        <v>113</v>
      </c>
    </row>
    <row r="103" spans="1:25" x14ac:dyDescent="0.3">
      <c r="A103" s="1" t="s">
        <v>8</v>
      </c>
      <c r="B103" s="2" t="s">
        <v>0</v>
      </c>
      <c r="C103" s="2" t="s">
        <v>9</v>
      </c>
      <c r="E103" s="1" t="s">
        <v>8</v>
      </c>
      <c r="F103" s="2" t="s">
        <v>0</v>
      </c>
      <c r="G103" s="2" t="s">
        <v>9</v>
      </c>
      <c r="K103" s="2" t="s">
        <v>0</v>
      </c>
      <c r="L103" s="2" t="s">
        <v>9</v>
      </c>
    </row>
    <row r="104" spans="1:25" x14ac:dyDescent="0.3">
      <c r="A104" s="3">
        <v>1</v>
      </c>
      <c r="B104" s="4" t="s">
        <v>18</v>
      </c>
      <c r="C104" s="4">
        <v>17.5</v>
      </c>
      <c r="E104" s="3">
        <v>1</v>
      </c>
      <c r="F104" s="4" t="s">
        <v>23</v>
      </c>
      <c r="G104" s="4">
        <v>16.5</v>
      </c>
      <c r="K104" s="4" t="s">
        <v>2</v>
      </c>
      <c r="L104" s="4">
        <v>0.379</v>
      </c>
    </row>
    <row r="105" spans="1:25" x14ac:dyDescent="0.3">
      <c r="A105" s="5">
        <v>2</v>
      </c>
      <c r="B105" s="6" t="s">
        <v>17</v>
      </c>
      <c r="C105" s="6">
        <v>16.5</v>
      </c>
      <c r="E105" s="5">
        <v>2</v>
      </c>
      <c r="F105" s="6" t="s">
        <v>14</v>
      </c>
      <c r="G105" s="6">
        <v>19</v>
      </c>
      <c r="K105" s="6" t="s">
        <v>16</v>
      </c>
      <c r="L105" s="6">
        <v>0.376</v>
      </c>
    </row>
    <row r="106" spans="1:25" x14ac:dyDescent="0.3">
      <c r="A106" s="3">
        <v>3</v>
      </c>
      <c r="B106" s="4" t="s">
        <v>20</v>
      </c>
      <c r="C106" s="4">
        <v>20</v>
      </c>
      <c r="E106" s="3">
        <v>3</v>
      </c>
      <c r="F106" s="4" t="s">
        <v>37</v>
      </c>
      <c r="G106" s="4">
        <v>18</v>
      </c>
      <c r="K106" s="4" t="s">
        <v>14</v>
      </c>
      <c r="L106" s="4">
        <v>0.38</v>
      </c>
    </row>
    <row r="107" spans="1:25" x14ac:dyDescent="0.3">
      <c r="A107" s="5">
        <v>4</v>
      </c>
      <c r="B107" s="6" t="s">
        <v>25</v>
      </c>
      <c r="C107" s="6">
        <v>16</v>
      </c>
      <c r="E107" s="5">
        <v>4</v>
      </c>
      <c r="F107" s="6" t="s">
        <v>31</v>
      </c>
      <c r="G107" s="6">
        <v>16.5</v>
      </c>
      <c r="K107" s="6" t="s">
        <v>26</v>
      </c>
      <c r="L107" s="6">
        <v>0.36</v>
      </c>
    </row>
    <row r="108" spans="1:25" x14ac:dyDescent="0.3">
      <c r="A108" s="3">
        <v>5</v>
      </c>
      <c r="B108" s="4" t="s">
        <v>32</v>
      </c>
      <c r="C108" s="4">
        <v>18</v>
      </c>
      <c r="E108" s="3">
        <v>5</v>
      </c>
      <c r="F108" s="4" t="s">
        <v>36</v>
      </c>
      <c r="G108" s="4">
        <v>16</v>
      </c>
      <c r="K108" s="4" t="s">
        <v>18</v>
      </c>
      <c r="L108" s="4">
        <v>0.38500000000000001</v>
      </c>
    </row>
    <row r="109" spans="1:25" x14ac:dyDescent="0.3">
      <c r="A109" s="5">
        <v>6</v>
      </c>
      <c r="B109" s="6" t="s">
        <v>28</v>
      </c>
      <c r="C109" s="6">
        <v>19</v>
      </c>
      <c r="E109" s="5">
        <v>6</v>
      </c>
      <c r="F109" s="6" t="s">
        <v>28</v>
      </c>
      <c r="G109" s="6">
        <v>15</v>
      </c>
      <c r="K109" s="6" t="s">
        <v>24</v>
      </c>
      <c r="L109" s="6">
        <v>0.36</v>
      </c>
    </row>
    <row r="110" spans="1:25" x14ac:dyDescent="0.3">
      <c r="A110" s="3">
        <v>7</v>
      </c>
      <c r="B110" s="4" t="s">
        <v>30</v>
      </c>
      <c r="C110" s="4">
        <v>16.5</v>
      </c>
      <c r="E110" s="3">
        <v>7</v>
      </c>
      <c r="F110" s="4" t="s">
        <v>38</v>
      </c>
      <c r="G110" s="4">
        <v>17</v>
      </c>
      <c r="K110" s="4" t="s">
        <v>36</v>
      </c>
      <c r="L110" s="4">
        <v>0.37</v>
      </c>
    </row>
    <row r="111" spans="1:25" x14ac:dyDescent="0.3">
      <c r="A111" s="5">
        <v>8</v>
      </c>
      <c r="B111" s="6" t="s">
        <v>35</v>
      </c>
      <c r="C111" s="6">
        <v>16</v>
      </c>
      <c r="E111" s="5">
        <v>8</v>
      </c>
      <c r="F111" s="6" t="s">
        <v>32</v>
      </c>
      <c r="G111" s="6">
        <v>16.5</v>
      </c>
      <c r="K111" s="6" t="s">
        <v>21</v>
      </c>
      <c r="L111" s="6">
        <v>0.38100000000000001</v>
      </c>
    </row>
    <row r="112" spans="1:25" x14ac:dyDescent="0.3">
      <c r="A112" s="3">
        <v>9</v>
      </c>
      <c r="B112" s="4" t="s">
        <v>14</v>
      </c>
      <c r="C112" s="4">
        <v>18</v>
      </c>
      <c r="E112" s="3">
        <v>9</v>
      </c>
      <c r="F112" s="4" t="s">
        <v>21</v>
      </c>
      <c r="G112" s="4">
        <v>16</v>
      </c>
      <c r="K112" s="4" t="s">
        <v>34</v>
      </c>
      <c r="L112" s="4">
        <v>0.34699999999999998</v>
      </c>
    </row>
    <row r="113" spans="1:12" x14ac:dyDescent="0.3">
      <c r="A113" s="5">
        <v>10</v>
      </c>
      <c r="B113" s="6" t="s">
        <v>23</v>
      </c>
      <c r="C113" s="6">
        <v>15.5</v>
      </c>
      <c r="E113" s="5">
        <v>10</v>
      </c>
      <c r="F113" s="6" t="s">
        <v>2</v>
      </c>
      <c r="G113" s="6">
        <v>16</v>
      </c>
      <c r="K113" s="6" t="s">
        <v>15</v>
      </c>
      <c r="L113" s="6">
        <v>0.37</v>
      </c>
    </row>
    <row r="114" spans="1:12" x14ac:dyDescent="0.3">
      <c r="A114" s="3">
        <v>11</v>
      </c>
      <c r="B114" s="4" t="s">
        <v>16</v>
      </c>
      <c r="C114" s="4">
        <v>16</v>
      </c>
      <c r="E114" s="3">
        <v>11</v>
      </c>
      <c r="F114" s="4" t="s">
        <v>24</v>
      </c>
      <c r="G114" s="4">
        <v>17.5</v>
      </c>
      <c r="K114" s="4" t="s">
        <v>37</v>
      </c>
      <c r="L114" s="4">
        <v>0.36699999999999999</v>
      </c>
    </row>
    <row r="115" spans="1:12" x14ac:dyDescent="0.3">
      <c r="A115" s="5">
        <v>12</v>
      </c>
      <c r="B115" s="6" t="s">
        <v>36</v>
      </c>
      <c r="C115" s="6">
        <v>18</v>
      </c>
      <c r="E115" s="5">
        <v>12</v>
      </c>
      <c r="F115" s="6" t="s">
        <v>33</v>
      </c>
      <c r="G115" s="6">
        <v>16.5</v>
      </c>
      <c r="K115" s="6" t="s">
        <v>17</v>
      </c>
      <c r="L115" s="6">
        <v>0.35599999999999998</v>
      </c>
    </row>
    <row r="116" spans="1:12" x14ac:dyDescent="0.3">
      <c r="A116" s="3">
        <v>13</v>
      </c>
      <c r="B116" s="4" t="s">
        <v>24</v>
      </c>
      <c r="C116" s="4">
        <v>17.5</v>
      </c>
      <c r="E116" s="3">
        <v>13</v>
      </c>
      <c r="F116" s="4" t="s">
        <v>17</v>
      </c>
      <c r="G116" s="4">
        <v>16.3</v>
      </c>
      <c r="K116" s="4" t="s">
        <v>19</v>
      </c>
      <c r="L116" s="4">
        <v>0.375</v>
      </c>
    </row>
    <row r="117" spans="1:12" x14ac:dyDescent="0.3">
      <c r="A117" s="5">
        <v>14</v>
      </c>
      <c r="B117" s="6" t="s">
        <v>13</v>
      </c>
      <c r="C117" s="6">
        <v>17.5</v>
      </c>
      <c r="E117" s="5">
        <v>14</v>
      </c>
      <c r="F117" s="6" t="s">
        <v>27</v>
      </c>
      <c r="G117" s="6">
        <v>16.7</v>
      </c>
      <c r="K117" s="6" t="s">
        <v>22</v>
      </c>
      <c r="L117" s="6">
        <v>0.379</v>
      </c>
    </row>
    <row r="118" spans="1:12" x14ac:dyDescent="0.3">
      <c r="A118" s="3">
        <v>15</v>
      </c>
      <c r="B118" s="4" t="s">
        <v>26</v>
      </c>
      <c r="C118" s="4">
        <v>17</v>
      </c>
      <c r="E118" s="3">
        <v>15</v>
      </c>
      <c r="F118" s="4" t="s">
        <v>16</v>
      </c>
      <c r="G118" s="4">
        <v>17.2</v>
      </c>
      <c r="K118" s="4" t="s">
        <v>20</v>
      </c>
      <c r="L118" s="4">
        <v>0.378</v>
      </c>
    </row>
    <row r="119" spans="1:12" x14ac:dyDescent="0.3">
      <c r="A119" s="5">
        <v>16</v>
      </c>
      <c r="B119" s="6" t="s">
        <v>22</v>
      </c>
      <c r="C119" s="6">
        <v>14</v>
      </c>
      <c r="E119" s="5">
        <v>16</v>
      </c>
      <c r="F119" s="6" t="s">
        <v>22</v>
      </c>
      <c r="G119" s="6">
        <v>17.399999999999999</v>
      </c>
      <c r="K119" s="6" t="s">
        <v>13</v>
      </c>
      <c r="L119" s="6">
        <v>0.36799999999999999</v>
      </c>
    </row>
    <row r="120" spans="1:12" x14ac:dyDescent="0.3">
      <c r="A120" s="3">
        <v>17</v>
      </c>
      <c r="B120" s="4" t="s">
        <v>34</v>
      </c>
      <c r="C120" s="4">
        <v>18</v>
      </c>
      <c r="E120" s="3">
        <v>17</v>
      </c>
      <c r="F120" s="4" t="s">
        <v>35</v>
      </c>
      <c r="G120" s="4">
        <v>15.8</v>
      </c>
      <c r="K120" s="4" t="s">
        <v>33</v>
      </c>
      <c r="L120" s="4">
        <v>0.34399999999999997</v>
      </c>
    </row>
    <row r="121" spans="1:12" x14ac:dyDescent="0.3">
      <c r="A121" s="5">
        <v>18</v>
      </c>
      <c r="B121" s="6" t="s">
        <v>2</v>
      </c>
      <c r="C121" s="6">
        <v>18</v>
      </c>
      <c r="E121" s="5">
        <v>18</v>
      </c>
      <c r="F121" s="6" t="s">
        <v>19</v>
      </c>
      <c r="G121" s="6">
        <v>15</v>
      </c>
      <c r="K121" s="6" t="s">
        <v>30</v>
      </c>
      <c r="L121" s="6">
        <v>0.373</v>
      </c>
    </row>
    <row r="122" spans="1:12" x14ac:dyDescent="0.3">
      <c r="A122" s="3">
        <v>19</v>
      </c>
      <c r="B122" s="4" t="s">
        <v>39</v>
      </c>
      <c r="C122" s="4">
        <v>15.5</v>
      </c>
      <c r="E122" s="3">
        <v>19</v>
      </c>
      <c r="F122" s="4" t="s">
        <v>41</v>
      </c>
      <c r="G122" s="4">
        <v>17.100000000000001</v>
      </c>
      <c r="K122" s="4" t="s">
        <v>23</v>
      </c>
      <c r="L122" s="4">
        <v>0.35599999999999998</v>
      </c>
    </row>
    <row r="123" spans="1:12" x14ac:dyDescent="0.3">
      <c r="A123" s="5">
        <v>20</v>
      </c>
      <c r="B123" s="6" t="s">
        <v>29</v>
      </c>
      <c r="C123" s="6">
        <v>16.5</v>
      </c>
      <c r="E123" s="5">
        <v>20</v>
      </c>
      <c r="F123" s="6" t="s">
        <v>34</v>
      </c>
      <c r="G123" s="6">
        <v>17.100000000000001</v>
      </c>
      <c r="K123" s="6" t="s">
        <v>29</v>
      </c>
      <c r="L123" s="6">
        <v>0.34</v>
      </c>
    </row>
    <row r="124" spans="1:12" x14ac:dyDescent="0.3">
      <c r="A124" s="3">
        <v>21</v>
      </c>
      <c r="B124" s="4" t="s">
        <v>31</v>
      </c>
      <c r="C124" s="4">
        <v>15</v>
      </c>
      <c r="E124" s="3">
        <v>21</v>
      </c>
      <c r="F124" s="4" t="s">
        <v>29</v>
      </c>
      <c r="G124" s="4">
        <v>17.5</v>
      </c>
      <c r="K124" s="4" t="s">
        <v>31</v>
      </c>
      <c r="L124" s="4">
        <v>0.33800000000000002</v>
      </c>
    </row>
    <row r="125" spans="1:12" x14ac:dyDescent="0.3">
      <c r="A125" s="5">
        <v>22</v>
      </c>
      <c r="B125" s="6" t="s">
        <v>15</v>
      </c>
      <c r="C125" s="6">
        <v>16.5</v>
      </c>
      <c r="E125" s="5">
        <v>22</v>
      </c>
      <c r="F125" s="6" t="s">
        <v>20</v>
      </c>
      <c r="G125" s="6">
        <v>14.5</v>
      </c>
      <c r="K125" s="6" t="s">
        <v>41</v>
      </c>
      <c r="L125" s="6">
        <v>0.33300000000000002</v>
      </c>
    </row>
    <row r="126" spans="1:12" x14ac:dyDescent="0.3">
      <c r="A126" s="3">
        <v>23</v>
      </c>
      <c r="B126" s="4" t="s">
        <v>33</v>
      </c>
      <c r="C126" s="4">
        <v>15.5</v>
      </c>
      <c r="E126" s="3">
        <v>23</v>
      </c>
      <c r="F126" s="4" t="s">
        <v>30</v>
      </c>
      <c r="G126" s="4">
        <v>18</v>
      </c>
      <c r="K126" s="4" t="s">
        <v>27</v>
      </c>
      <c r="L126" s="4">
        <v>0.36499999999999999</v>
      </c>
    </row>
    <row r="127" spans="1:12" x14ac:dyDescent="0.3">
      <c r="A127" s="5">
        <v>24</v>
      </c>
      <c r="B127" s="6" t="s">
        <v>27</v>
      </c>
      <c r="C127" s="6">
        <v>16</v>
      </c>
      <c r="E127" s="5">
        <v>24</v>
      </c>
      <c r="F127" s="6" t="s">
        <v>13</v>
      </c>
      <c r="G127" s="6">
        <v>17</v>
      </c>
      <c r="K127" s="6" t="s">
        <v>38</v>
      </c>
      <c r="L127" s="6">
        <v>0.34200000000000003</v>
      </c>
    </row>
    <row r="128" spans="1:12" x14ac:dyDescent="0.3">
      <c r="A128" s="3">
        <v>25</v>
      </c>
      <c r="B128" s="4" t="s">
        <v>19</v>
      </c>
      <c r="C128" s="4">
        <v>15</v>
      </c>
      <c r="E128" s="3">
        <v>25</v>
      </c>
      <c r="F128" s="4" t="s">
        <v>18</v>
      </c>
      <c r="G128" s="4">
        <v>17.100000000000001</v>
      </c>
      <c r="K128" s="4" t="s">
        <v>32</v>
      </c>
      <c r="L128" s="4">
        <v>0.34599999999999997</v>
      </c>
    </row>
    <row r="129" spans="1:17" x14ac:dyDescent="0.3">
      <c r="A129" s="5">
        <v>26</v>
      </c>
      <c r="B129" s="6" t="s">
        <v>38</v>
      </c>
      <c r="C129" s="6">
        <v>18</v>
      </c>
      <c r="E129" s="5">
        <v>26</v>
      </c>
      <c r="F129" s="6" t="s">
        <v>39</v>
      </c>
      <c r="G129" s="6">
        <v>18.5</v>
      </c>
      <c r="K129" s="6" t="s">
        <v>35</v>
      </c>
      <c r="L129" s="6">
        <v>0.35899999999999999</v>
      </c>
    </row>
    <row r="130" spans="1:17" x14ac:dyDescent="0.3">
      <c r="A130" s="3">
        <v>27</v>
      </c>
      <c r="B130" s="4" t="s">
        <v>41</v>
      </c>
      <c r="C130" s="4">
        <v>17</v>
      </c>
      <c r="E130" s="3">
        <v>27</v>
      </c>
      <c r="F130" s="4" t="s">
        <v>40</v>
      </c>
      <c r="G130" s="4">
        <v>17.600000000000001</v>
      </c>
      <c r="K130" s="4" t="s">
        <v>40</v>
      </c>
      <c r="L130" s="4">
        <v>0.32</v>
      </c>
    </row>
    <row r="131" spans="1:17" x14ac:dyDescent="0.3">
      <c r="A131" s="5">
        <v>28</v>
      </c>
      <c r="B131" s="6" t="s">
        <v>40</v>
      </c>
      <c r="C131" s="6">
        <v>17</v>
      </c>
      <c r="E131" s="5">
        <v>28</v>
      </c>
      <c r="F131" s="6" t="s">
        <v>15</v>
      </c>
      <c r="G131" s="6">
        <v>19</v>
      </c>
      <c r="K131" s="6" t="s">
        <v>28</v>
      </c>
      <c r="L131" s="6">
        <v>0.33500000000000002</v>
      </c>
    </row>
    <row r="132" spans="1:17" x14ac:dyDescent="0.3">
      <c r="A132" s="3">
        <v>29</v>
      </c>
      <c r="B132" s="4" t="s">
        <v>37</v>
      </c>
      <c r="C132" s="4">
        <v>16</v>
      </c>
      <c r="E132" s="3">
        <v>29</v>
      </c>
      <c r="F132" s="4" t="s">
        <v>26</v>
      </c>
      <c r="G132" s="4">
        <v>19</v>
      </c>
      <c r="K132" s="4" t="s">
        <v>39</v>
      </c>
      <c r="L132" s="4">
        <v>0.315</v>
      </c>
    </row>
    <row r="133" spans="1:17" x14ac:dyDescent="0.3">
      <c r="A133" s="5">
        <v>30</v>
      </c>
      <c r="B133" s="6" t="s">
        <v>21</v>
      </c>
      <c r="C133" s="6">
        <v>15.5</v>
      </c>
      <c r="E133" s="5">
        <v>30</v>
      </c>
      <c r="F133" s="6" t="s">
        <v>25</v>
      </c>
      <c r="G133" s="6">
        <v>19.5</v>
      </c>
      <c r="K133" s="6" t="s">
        <v>25</v>
      </c>
      <c r="L133" s="6">
        <v>0.34</v>
      </c>
    </row>
    <row r="135" spans="1:17" x14ac:dyDescent="0.3">
      <c r="A135" t="s">
        <v>102</v>
      </c>
      <c r="J135" t="s">
        <v>101</v>
      </c>
    </row>
    <row r="136" spans="1:17" x14ac:dyDescent="0.3">
      <c r="A136" t="s">
        <v>8</v>
      </c>
      <c r="B136" t="s">
        <v>0</v>
      </c>
      <c r="C136" t="s">
        <v>9</v>
      </c>
      <c r="D136" t="s">
        <v>10</v>
      </c>
      <c r="E136" t="s">
        <v>11</v>
      </c>
      <c r="F136" t="s">
        <v>4</v>
      </c>
      <c r="G136" t="s">
        <v>5</v>
      </c>
      <c r="H136" t="s">
        <v>12</v>
      </c>
      <c r="J136" t="s">
        <v>8</v>
      </c>
      <c r="K136" t="s">
        <v>0</v>
      </c>
      <c r="L136" t="s">
        <v>9</v>
      </c>
      <c r="M136" t="s">
        <v>10</v>
      </c>
      <c r="N136" t="s">
        <v>11</v>
      </c>
      <c r="O136" t="s">
        <v>4</v>
      </c>
      <c r="P136" t="s">
        <v>5</v>
      </c>
      <c r="Q136" t="s">
        <v>12</v>
      </c>
    </row>
    <row r="137" spans="1:17" x14ac:dyDescent="0.3">
      <c r="A137">
        <v>1</v>
      </c>
      <c r="B137" t="s">
        <v>34</v>
      </c>
      <c r="C137">
        <v>0.29499999999999998</v>
      </c>
      <c r="D137">
        <v>0.36399999999999999</v>
      </c>
      <c r="E137">
        <v>0.34</v>
      </c>
      <c r="F137">
        <v>0.30399999999999999</v>
      </c>
      <c r="G137" t="s">
        <v>320</v>
      </c>
      <c r="H137">
        <v>0.28499999999999998</v>
      </c>
      <c r="J137">
        <v>1</v>
      </c>
      <c r="K137" t="s">
        <v>13</v>
      </c>
      <c r="L137">
        <v>0.78100000000000003</v>
      </c>
      <c r="M137">
        <v>0.78900000000000003</v>
      </c>
      <c r="N137">
        <v>0.76600000000000001</v>
      </c>
      <c r="O137">
        <v>0.78300000000000003</v>
      </c>
      <c r="P137" t="s">
        <v>414</v>
      </c>
      <c r="Q137">
        <v>0.77</v>
      </c>
    </row>
    <row r="138" spans="1:17" x14ac:dyDescent="0.3">
      <c r="A138">
        <v>2</v>
      </c>
      <c r="B138" t="s">
        <v>29</v>
      </c>
      <c r="C138">
        <v>0.28999999999999998</v>
      </c>
      <c r="D138">
        <v>0.30099999999999999</v>
      </c>
      <c r="E138">
        <v>0.32400000000000001</v>
      </c>
      <c r="F138">
        <v>0.29599999999999999</v>
      </c>
      <c r="G138" t="s">
        <v>424</v>
      </c>
      <c r="H138">
        <v>0.26800000000000002</v>
      </c>
      <c r="J138">
        <v>2</v>
      </c>
      <c r="K138" t="s">
        <v>37</v>
      </c>
      <c r="L138">
        <v>0.77600000000000002</v>
      </c>
      <c r="M138">
        <v>0.79900000000000004</v>
      </c>
      <c r="N138">
        <v>0.82499999999999996</v>
      </c>
      <c r="O138">
        <v>0.76600000000000001</v>
      </c>
      <c r="P138" t="s">
        <v>312</v>
      </c>
      <c r="Q138">
        <v>0.74399999999999999</v>
      </c>
    </row>
    <row r="139" spans="1:17" x14ac:dyDescent="0.3">
      <c r="A139">
        <v>3</v>
      </c>
      <c r="B139" t="s">
        <v>17</v>
      </c>
      <c r="C139">
        <v>0.28199999999999997</v>
      </c>
      <c r="D139">
        <v>0.28000000000000003</v>
      </c>
      <c r="E139">
        <v>0.27100000000000002</v>
      </c>
      <c r="F139">
        <v>0.28699999999999998</v>
      </c>
      <c r="G139" t="s">
        <v>245</v>
      </c>
      <c r="H139">
        <v>0.253</v>
      </c>
      <c r="J139">
        <v>3</v>
      </c>
      <c r="K139" t="s">
        <v>32</v>
      </c>
      <c r="L139">
        <v>0.77300000000000002</v>
      </c>
      <c r="M139">
        <v>0.81200000000000006</v>
      </c>
      <c r="N139">
        <v>0.76900000000000002</v>
      </c>
      <c r="O139">
        <v>0.79</v>
      </c>
      <c r="P139" t="s">
        <v>313</v>
      </c>
      <c r="Q139">
        <v>0.77700000000000002</v>
      </c>
    </row>
    <row r="140" spans="1:17" x14ac:dyDescent="0.3">
      <c r="A140">
        <v>4</v>
      </c>
      <c r="B140" t="s">
        <v>22</v>
      </c>
      <c r="C140">
        <v>0.27600000000000002</v>
      </c>
      <c r="D140">
        <v>0.22800000000000001</v>
      </c>
      <c r="E140">
        <v>0.255</v>
      </c>
      <c r="F140">
        <v>0.27600000000000002</v>
      </c>
      <c r="G140" t="s">
        <v>245</v>
      </c>
      <c r="H140">
        <v>0.247</v>
      </c>
      <c r="J140">
        <v>4</v>
      </c>
      <c r="K140" t="s">
        <v>36</v>
      </c>
      <c r="L140">
        <v>0.77300000000000002</v>
      </c>
      <c r="M140">
        <v>0.81599999999999995</v>
      </c>
      <c r="N140">
        <v>0.78600000000000003</v>
      </c>
      <c r="O140">
        <v>0.77900000000000003</v>
      </c>
      <c r="P140" t="s">
        <v>314</v>
      </c>
      <c r="Q140">
        <v>0.76900000000000002</v>
      </c>
    </row>
    <row r="141" spans="1:17" x14ac:dyDescent="0.3">
      <c r="A141">
        <v>5</v>
      </c>
      <c r="B141" t="s">
        <v>21</v>
      </c>
      <c r="C141">
        <v>0.26200000000000001</v>
      </c>
      <c r="D141">
        <v>0.32100000000000001</v>
      </c>
      <c r="E141">
        <v>0.34100000000000003</v>
      </c>
      <c r="F141">
        <v>0.25600000000000001</v>
      </c>
      <c r="G141" t="s">
        <v>425</v>
      </c>
      <c r="H141">
        <v>0.248</v>
      </c>
      <c r="J141">
        <v>5</v>
      </c>
      <c r="K141" t="s">
        <v>40</v>
      </c>
      <c r="L141">
        <v>0.77200000000000002</v>
      </c>
      <c r="M141">
        <v>0.75800000000000001</v>
      </c>
      <c r="N141">
        <v>0.73799999999999999</v>
      </c>
      <c r="O141">
        <v>0.78200000000000003</v>
      </c>
      <c r="P141" t="s">
        <v>273</v>
      </c>
      <c r="Q141">
        <v>0.75800000000000001</v>
      </c>
    </row>
    <row r="142" spans="1:17" x14ac:dyDescent="0.3">
      <c r="A142">
        <v>6</v>
      </c>
      <c r="B142" t="s">
        <v>16</v>
      </c>
      <c r="C142">
        <v>0.26200000000000001</v>
      </c>
      <c r="D142">
        <v>0.27400000000000002</v>
      </c>
      <c r="E142">
        <v>0.28299999999999997</v>
      </c>
      <c r="F142">
        <v>0.27100000000000002</v>
      </c>
      <c r="G142" t="s">
        <v>426</v>
      </c>
      <c r="H142">
        <v>0.19400000000000001</v>
      </c>
      <c r="J142">
        <v>6</v>
      </c>
      <c r="K142" t="s">
        <v>27</v>
      </c>
      <c r="L142">
        <v>0.77200000000000002</v>
      </c>
      <c r="M142">
        <v>0.78500000000000003</v>
      </c>
      <c r="N142">
        <v>0.745</v>
      </c>
      <c r="O142">
        <v>0.77400000000000002</v>
      </c>
      <c r="P142" t="s">
        <v>415</v>
      </c>
      <c r="Q142">
        <v>0.75600000000000001</v>
      </c>
    </row>
    <row r="143" spans="1:17" x14ac:dyDescent="0.3">
      <c r="A143">
        <v>7</v>
      </c>
      <c r="B143" t="s">
        <v>39</v>
      </c>
      <c r="C143">
        <v>0.26100000000000001</v>
      </c>
      <c r="D143">
        <v>0.29399999999999998</v>
      </c>
      <c r="E143">
        <v>0.34899999999999998</v>
      </c>
      <c r="F143">
        <v>0.29499999999999998</v>
      </c>
      <c r="G143" t="s">
        <v>427</v>
      </c>
      <c r="H143">
        <v>0.224</v>
      </c>
      <c r="J143">
        <v>7</v>
      </c>
      <c r="K143" t="s">
        <v>34</v>
      </c>
      <c r="L143">
        <v>0.76900000000000002</v>
      </c>
      <c r="M143">
        <v>0.78700000000000003</v>
      </c>
      <c r="N143">
        <v>0.91700000000000004</v>
      </c>
      <c r="O143">
        <v>0.76200000000000001</v>
      </c>
      <c r="P143" t="s">
        <v>272</v>
      </c>
      <c r="Q143">
        <v>0.77</v>
      </c>
    </row>
    <row r="144" spans="1:17" x14ac:dyDescent="0.3">
      <c r="A144">
        <v>8</v>
      </c>
      <c r="B144" t="s">
        <v>32</v>
      </c>
      <c r="C144">
        <v>0.25900000000000001</v>
      </c>
      <c r="D144">
        <v>0.23799999999999999</v>
      </c>
      <c r="E144">
        <v>0.20599999999999999</v>
      </c>
      <c r="F144">
        <v>0.28100000000000003</v>
      </c>
      <c r="G144" t="s">
        <v>428</v>
      </c>
      <c r="H144">
        <v>0.23799999999999999</v>
      </c>
      <c r="J144">
        <v>8</v>
      </c>
      <c r="K144" t="s">
        <v>38</v>
      </c>
      <c r="L144">
        <v>0.76600000000000001</v>
      </c>
      <c r="M144">
        <v>0.77700000000000002</v>
      </c>
      <c r="N144">
        <v>0.59099999999999997</v>
      </c>
      <c r="O144">
        <v>0.746</v>
      </c>
      <c r="P144" t="s">
        <v>312</v>
      </c>
      <c r="Q144">
        <v>0.77400000000000002</v>
      </c>
    </row>
    <row r="145" spans="1:17" x14ac:dyDescent="0.3">
      <c r="A145">
        <v>9</v>
      </c>
      <c r="B145" t="s">
        <v>2</v>
      </c>
      <c r="C145">
        <v>0.254</v>
      </c>
      <c r="D145">
        <v>0.27200000000000002</v>
      </c>
      <c r="E145">
        <v>0.214</v>
      </c>
      <c r="F145">
        <v>0.246</v>
      </c>
      <c r="G145" t="s">
        <v>429</v>
      </c>
      <c r="H145">
        <v>0.23200000000000001</v>
      </c>
      <c r="J145">
        <v>9</v>
      </c>
      <c r="K145" t="s">
        <v>26</v>
      </c>
      <c r="L145">
        <v>0.76500000000000001</v>
      </c>
      <c r="M145">
        <v>0.76900000000000002</v>
      </c>
      <c r="N145">
        <v>0.79400000000000004</v>
      </c>
      <c r="O145">
        <v>0.76200000000000001</v>
      </c>
      <c r="P145" t="s">
        <v>314</v>
      </c>
      <c r="Q145">
        <v>0.74</v>
      </c>
    </row>
    <row r="146" spans="1:17" x14ac:dyDescent="0.3">
      <c r="A146">
        <v>10</v>
      </c>
      <c r="B146" t="s">
        <v>27</v>
      </c>
      <c r="C146">
        <v>0.254</v>
      </c>
      <c r="D146">
        <v>0.224</v>
      </c>
      <c r="E146">
        <v>0.2</v>
      </c>
      <c r="F146">
        <v>0.27100000000000002</v>
      </c>
      <c r="G146" t="s">
        <v>430</v>
      </c>
      <c r="H146">
        <v>0.23499999999999999</v>
      </c>
      <c r="J146">
        <v>10</v>
      </c>
      <c r="K146" t="s">
        <v>35</v>
      </c>
      <c r="L146">
        <v>0.76300000000000001</v>
      </c>
      <c r="M146">
        <v>0.81399999999999995</v>
      </c>
      <c r="N146">
        <v>0.9</v>
      </c>
      <c r="O146">
        <v>0.76600000000000001</v>
      </c>
      <c r="P146" t="s">
        <v>416</v>
      </c>
      <c r="Q146">
        <v>0.77700000000000002</v>
      </c>
    </row>
    <row r="147" spans="1:17" x14ac:dyDescent="0.3">
      <c r="A147">
        <v>11</v>
      </c>
      <c r="B147" t="s">
        <v>30</v>
      </c>
      <c r="C147">
        <v>0.254</v>
      </c>
      <c r="D147">
        <v>0.26500000000000001</v>
      </c>
      <c r="E147">
        <v>0.28999999999999998</v>
      </c>
      <c r="F147">
        <v>0.24299999999999999</v>
      </c>
      <c r="G147" t="s">
        <v>431</v>
      </c>
      <c r="H147">
        <v>0.26200000000000001</v>
      </c>
      <c r="J147">
        <v>11</v>
      </c>
      <c r="K147" t="s">
        <v>28</v>
      </c>
      <c r="L147">
        <v>0.76300000000000001</v>
      </c>
      <c r="M147">
        <v>0.69899999999999995</v>
      </c>
      <c r="N147">
        <v>0.66</v>
      </c>
      <c r="O147">
        <v>0.77700000000000002</v>
      </c>
      <c r="P147" t="s">
        <v>417</v>
      </c>
      <c r="Q147">
        <v>0.76100000000000001</v>
      </c>
    </row>
    <row r="148" spans="1:17" x14ac:dyDescent="0.3">
      <c r="A148">
        <v>12</v>
      </c>
      <c r="B148" t="s">
        <v>38</v>
      </c>
      <c r="C148">
        <v>0.253</v>
      </c>
      <c r="D148">
        <v>0.26400000000000001</v>
      </c>
      <c r="E148">
        <v>0.26</v>
      </c>
      <c r="F148">
        <v>0.248</v>
      </c>
      <c r="G148" t="s">
        <v>432</v>
      </c>
      <c r="H148">
        <v>0.249</v>
      </c>
      <c r="J148">
        <v>12</v>
      </c>
      <c r="K148" t="s">
        <v>19</v>
      </c>
      <c r="L148">
        <v>0.76200000000000001</v>
      </c>
      <c r="M148">
        <v>0.69299999999999995</v>
      </c>
      <c r="N148">
        <v>0.71399999999999997</v>
      </c>
      <c r="O148">
        <v>0.75600000000000001</v>
      </c>
      <c r="P148" t="s">
        <v>314</v>
      </c>
      <c r="Q148">
        <v>0.78300000000000003</v>
      </c>
    </row>
    <row r="149" spans="1:17" x14ac:dyDescent="0.3">
      <c r="A149">
        <v>13</v>
      </c>
      <c r="B149" t="s">
        <v>26</v>
      </c>
      <c r="C149">
        <v>0.252</v>
      </c>
      <c r="D149">
        <v>0.26100000000000001</v>
      </c>
      <c r="E149">
        <v>0.23100000000000001</v>
      </c>
      <c r="F149">
        <v>0.23200000000000001</v>
      </c>
      <c r="G149" t="s">
        <v>433</v>
      </c>
      <c r="H149">
        <v>0.249</v>
      </c>
      <c r="J149">
        <v>13</v>
      </c>
      <c r="K149" t="s">
        <v>20</v>
      </c>
      <c r="L149">
        <v>0.76100000000000001</v>
      </c>
      <c r="M149">
        <v>0.746</v>
      </c>
      <c r="N149">
        <v>0.67600000000000005</v>
      </c>
      <c r="O149">
        <v>0.75900000000000001</v>
      </c>
      <c r="P149" t="s">
        <v>418</v>
      </c>
      <c r="Q149">
        <v>0.78</v>
      </c>
    </row>
    <row r="150" spans="1:17" x14ac:dyDescent="0.3">
      <c r="A150">
        <v>14</v>
      </c>
      <c r="B150" t="s">
        <v>41</v>
      </c>
      <c r="C150">
        <v>0.251</v>
      </c>
      <c r="D150">
        <v>0.219</v>
      </c>
      <c r="E150">
        <v>0.26200000000000001</v>
      </c>
      <c r="F150">
        <v>0.26600000000000001</v>
      </c>
      <c r="G150" t="s">
        <v>434</v>
      </c>
      <c r="H150">
        <v>0.27900000000000003</v>
      </c>
      <c r="J150">
        <v>14</v>
      </c>
      <c r="K150" t="s">
        <v>16</v>
      </c>
      <c r="L150">
        <v>0.76100000000000001</v>
      </c>
      <c r="M150">
        <v>0.74399999999999999</v>
      </c>
      <c r="N150">
        <v>0.78400000000000003</v>
      </c>
      <c r="O150">
        <v>0.77500000000000002</v>
      </c>
      <c r="P150" t="s">
        <v>315</v>
      </c>
      <c r="Q150">
        <v>0.73499999999999999</v>
      </c>
    </row>
    <row r="151" spans="1:17" x14ac:dyDescent="0.3">
      <c r="A151">
        <v>15</v>
      </c>
      <c r="B151" t="s">
        <v>18</v>
      </c>
      <c r="C151">
        <v>0.251</v>
      </c>
      <c r="D151">
        <v>0.24099999999999999</v>
      </c>
      <c r="E151">
        <v>0.216</v>
      </c>
      <c r="F151">
        <v>0.26200000000000001</v>
      </c>
      <c r="G151" t="s">
        <v>322</v>
      </c>
      <c r="H151">
        <v>0.218</v>
      </c>
      <c r="J151">
        <v>15</v>
      </c>
      <c r="K151" t="s">
        <v>22</v>
      </c>
      <c r="L151">
        <v>0.75700000000000001</v>
      </c>
      <c r="M151">
        <v>0.755</v>
      </c>
      <c r="N151">
        <v>0.72899999999999998</v>
      </c>
      <c r="O151">
        <v>0.74399999999999999</v>
      </c>
      <c r="P151" t="s">
        <v>419</v>
      </c>
      <c r="Q151">
        <v>0.75900000000000001</v>
      </c>
    </row>
    <row r="152" spans="1:17" x14ac:dyDescent="0.3">
      <c r="A152">
        <v>16</v>
      </c>
      <c r="B152" t="s">
        <v>19</v>
      </c>
      <c r="C152">
        <v>0.251</v>
      </c>
      <c r="D152">
        <v>0.28100000000000003</v>
      </c>
      <c r="E152">
        <v>0.37</v>
      </c>
      <c r="F152">
        <v>0.254</v>
      </c>
      <c r="G152" t="s">
        <v>324</v>
      </c>
      <c r="H152">
        <v>0.223</v>
      </c>
      <c r="J152">
        <v>16</v>
      </c>
      <c r="K152" t="s">
        <v>21</v>
      </c>
      <c r="L152">
        <v>0.755</v>
      </c>
      <c r="M152">
        <v>0.68799999999999994</v>
      </c>
      <c r="N152">
        <v>0.65100000000000002</v>
      </c>
      <c r="O152">
        <v>0.753</v>
      </c>
      <c r="P152" t="s">
        <v>420</v>
      </c>
      <c r="Q152">
        <v>0.77300000000000002</v>
      </c>
    </row>
    <row r="153" spans="1:17" x14ac:dyDescent="0.3">
      <c r="A153">
        <v>17</v>
      </c>
      <c r="B153" t="s">
        <v>35</v>
      </c>
      <c r="C153">
        <v>0.246</v>
      </c>
      <c r="D153">
        <v>0.22600000000000001</v>
      </c>
      <c r="E153">
        <v>0.23400000000000001</v>
      </c>
      <c r="F153">
        <v>0.23799999999999999</v>
      </c>
      <c r="G153" t="s">
        <v>323</v>
      </c>
      <c r="H153">
        <v>0.19900000000000001</v>
      </c>
      <c r="J153">
        <v>17</v>
      </c>
      <c r="K153" t="s">
        <v>33</v>
      </c>
      <c r="L153">
        <v>0.754</v>
      </c>
      <c r="M153">
        <v>0.73799999999999999</v>
      </c>
      <c r="N153">
        <v>0.63</v>
      </c>
      <c r="O153">
        <v>0.76300000000000001</v>
      </c>
      <c r="P153" t="s">
        <v>274</v>
      </c>
      <c r="Q153">
        <v>0.75800000000000001</v>
      </c>
    </row>
    <row r="154" spans="1:17" x14ac:dyDescent="0.3">
      <c r="A154">
        <v>18</v>
      </c>
      <c r="B154" t="s">
        <v>15</v>
      </c>
      <c r="C154">
        <v>0.245</v>
      </c>
      <c r="D154">
        <v>0.224</v>
      </c>
      <c r="E154">
        <v>0.25600000000000001</v>
      </c>
      <c r="F154">
        <v>0.24299999999999999</v>
      </c>
      <c r="G154" t="s">
        <v>324</v>
      </c>
      <c r="H154">
        <v>0.23400000000000001</v>
      </c>
      <c r="J154">
        <v>18</v>
      </c>
      <c r="K154" t="s">
        <v>41</v>
      </c>
      <c r="L154">
        <v>0.754</v>
      </c>
      <c r="M154">
        <v>0.77900000000000003</v>
      </c>
      <c r="N154">
        <v>0.72499999999999998</v>
      </c>
      <c r="O154">
        <v>0.75900000000000001</v>
      </c>
      <c r="P154" t="s">
        <v>421</v>
      </c>
      <c r="Q154">
        <v>0.76700000000000002</v>
      </c>
    </row>
    <row r="155" spans="1:17" x14ac:dyDescent="0.3">
      <c r="A155">
        <v>19</v>
      </c>
      <c r="B155" t="s">
        <v>13</v>
      </c>
      <c r="C155">
        <v>0.23599999999999999</v>
      </c>
      <c r="D155">
        <v>0.187</v>
      </c>
      <c r="E155">
        <v>0.1</v>
      </c>
      <c r="F155">
        <v>0.24399999999999999</v>
      </c>
      <c r="G155" t="s">
        <v>435</v>
      </c>
      <c r="H155">
        <v>0.23200000000000001</v>
      </c>
      <c r="J155">
        <v>19</v>
      </c>
      <c r="K155" t="s">
        <v>29</v>
      </c>
      <c r="L155">
        <v>0.754</v>
      </c>
      <c r="M155">
        <v>0.76500000000000001</v>
      </c>
      <c r="N155">
        <v>0.85099999999999998</v>
      </c>
      <c r="O155">
        <v>0.77100000000000002</v>
      </c>
      <c r="P155" t="s">
        <v>422</v>
      </c>
      <c r="Q155">
        <v>0.752</v>
      </c>
    </row>
    <row r="156" spans="1:17" x14ac:dyDescent="0.3">
      <c r="A156">
        <v>20</v>
      </c>
      <c r="B156" t="s">
        <v>40</v>
      </c>
      <c r="C156">
        <v>0.23400000000000001</v>
      </c>
      <c r="D156">
        <v>0.155</v>
      </c>
      <c r="E156">
        <v>0.17499999999999999</v>
      </c>
      <c r="F156">
        <v>0.22700000000000001</v>
      </c>
      <c r="G156" t="s">
        <v>428</v>
      </c>
      <c r="H156">
        <v>0.30199999999999999</v>
      </c>
      <c r="J156">
        <v>20</v>
      </c>
      <c r="K156" t="s">
        <v>25</v>
      </c>
      <c r="L156">
        <v>0.751</v>
      </c>
      <c r="M156">
        <v>0.78400000000000003</v>
      </c>
      <c r="N156">
        <v>0.74399999999999999</v>
      </c>
      <c r="O156">
        <v>0.751</v>
      </c>
      <c r="P156" t="s">
        <v>417</v>
      </c>
      <c r="Q156">
        <v>0.755</v>
      </c>
    </row>
    <row r="157" spans="1:17" x14ac:dyDescent="0.3">
      <c r="A157">
        <v>21</v>
      </c>
      <c r="B157" t="s">
        <v>37</v>
      </c>
      <c r="C157">
        <v>0.23</v>
      </c>
      <c r="D157">
        <v>0.23400000000000001</v>
      </c>
      <c r="E157">
        <v>0.26200000000000001</v>
      </c>
      <c r="F157">
        <v>0.214</v>
      </c>
      <c r="G157" t="s">
        <v>436</v>
      </c>
      <c r="H157">
        <v>0.21299999999999999</v>
      </c>
      <c r="J157">
        <v>21</v>
      </c>
      <c r="K157" t="s">
        <v>30</v>
      </c>
      <c r="L157">
        <v>0.75</v>
      </c>
      <c r="M157">
        <v>0.74399999999999999</v>
      </c>
      <c r="N157">
        <v>0.71699999999999997</v>
      </c>
      <c r="O157">
        <v>0.76400000000000001</v>
      </c>
      <c r="P157" t="s">
        <v>423</v>
      </c>
      <c r="Q157">
        <v>0.75700000000000001</v>
      </c>
    </row>
    <row r="158" spans="1:17" x14ac:dyDescent="0.3">
      <c r="A158">
        <v>22</v>
      </c>
      <c r="B158" t="s">
        <v>25</v>
      </c>
      <c r="C158">
        <v>0.23</v>
      </c>
      <c r="D158">
        <v>0.19400000000000001</v>
      </c>
      <c r="E158">
        <v>0.224</v>
      </c>
      <c r="F158">
        <v>0.21199999999999999</v>
      </c>
      <c r="G158" t="s">
        <v>324</v>
      </c>
      <c r="H158">
        <v>0.23799999999999999</v>
      </c>
      <c r="J158">
        <v>22</v>
      </c>
      <c r="K158" t="s">
        <v>31</v>
      </c>
      <c r="L158">
        <v>0.749</v>
      </c>
      <c r="M158">
        <v>0.76</v>
      </c>
      <c r="N158">
        <v>0.8</v>
      </c>
      <c r="O158">
        <v>0.75</v>
      </c>
      <c r="P158" t="s">
        <v>274</v>
      </c>
      <c r="Q158">
        <v>0.749</v>
      </c>
    </row>
    <row r="159" spans="1:17" x14ac:dyDescent="0.3">
      <c r="A159">
        <v>23</v>
      </c>
      <c r="B159" t="s">
        <v>31</v>
      </c>
      <c r="C159">
        <v>0.22800000000000001</v>
      </c>
      <c r="D159">
        <v>0.28100000000000003</v>
      </c>
      <c r="E159">
        <v>0.255</v>
      </c>
      <c r="F159">
        <v>0.23799999999999999</v>
      </c>
      <c r="G159" t="s">
        <v>325</v>
      </c>
      <c r="H159">
        <v>0.25600000000000001</v>
      </c>
      <c r="J159">
        <v>23</v>
      </c>
      <c r="K159" t="s">
        <v>2</v>
      </c>
      <c r="L159">
        <v>0.748</v>
      </c>
      <c r="M159">
        <v>0.73399999999999999</v>
      </c>
      <c r="N159">
        <v>0.76500000000000001</v>
      </c>
      <c r="O159">
        <v>0.76700000000000002</v>
      </c>
      <c r="P159" t="s">
        <v>317</v>
      </c>
      <c r="Q159">
        <v>0.76400000000000001</v>
      </c>
    </row>
    <row r="160" spans="1:17" x14ac:dyDescent="0.3">
      <c r="A160">
        <v>24</v>
      </c>
      <c r="B160" t="s">
        <v>14</v>
      </c>
      <c r="C160">
        <v>0.22700000000000001</v>
      </c>
      <c r="D160">
        <v>0.182</v>
      </c>
      <c r="E160">
        <v>0.20499999999999999</v>
      </c>
      <c r="F160">
        <v>0.23400000000000001</v>
      </c>
      <c r="G160" t="s">
        <v>437</v>
      </c>
      <c r="H160">
        <v>0.18</v>
      </c>
      <c r="J160">
        <v>24</v>
      </c>
      <c r="K160" t="s">
        <v>17</v>
      </c>
      <c r="L160">
        <v>0.74099999999999999</v>
      </c>
      <c r="M160">
        <v>0.78500000000000003</v>
      </c>
      <c r="N160">
        <v>0.745</v>
      </c>
      <c r="O160">
        <v>0.746</v>
      </c>
      <c r="P160" t="s">
        <v>305</v>
      </c>
      <c r="Q160">
        <v>0.76100000000000001</v>
      </c>
    </row>
    <row r="161" spans="1:17" x14ac:dyDescent="0.3">
      <c r="A161">
        <v>25</v>
      </c>
      <c r="B161" t="s">
        <v>36</v>
      </c>
      <c r="C161">
        <v>0.224</v>
      </c>
      <c r="D161">
        <v>0.23400000000000001</v>
      </c>
      <c r="E161">
        <v>0.23499999999999999</v>
      </c>
      <c r="F161">
        <v>0.23</v>
      </c>
      <c r="G161" t="s">
        <v>438</v>
      </c>
      <c r="H161">
        <v>0.224</v>
      </c>
      <c r="J161">
        <v>25</v>
      </c>
      <c r="K161" t="s">
        <v>15</v>
      </c>
      <c r="L161">
        <v>0.73699999999999999</v>
      </c>
      <c r="M161">
        <v>0.70299999999999996</v>
      </c>
      <c r="N161">
        <v>0.77600000000000002</v>
      </c>
      <c r="O161">
        <v>0.73799999999999999</v>
      </c>
      <c r="P161" t="s">
        <v>423</v>
      </c>
      <c r="Q161">
        <v>0.72199999999999998</v>
      </c>
    </row>
    <row r="162" spans="1:17" x14ac:dyDescent="0.3">
      <c r="A162">
        <v>26</v>
      </c>
      <c r="B162" t="s">
        <v>33</v>
      </c>
      <c r="C162">
        <v>0.222</v>
      </c>
      <c r="D162">
        <v>0.21299999999999999</v>
      </c>
      <c r="E162">
        <v>0.28599999999999998</v>
      </c>
      <c r="F162">
        <v>0.216</v>
      </c>
      <c r="G162" t="s">
        <v>321</v>
      </c>
      <c r="H162">
        <v>0.26400000000000001</v>
      </c>
      <c r="J162">
        <v>26</v>
      </c>
      <c r="K162" t="s">
        <v>18</v>
      </c>
      <c r="L162">
        <v>0.73599999999999999</v>
      </c>
      <c r="M162">
        <v>0.74199999999999999</v>
      </c>
      <c r="N162">
        <v>0.71699999999999997</v>
      </c>
      <c r="O162">
        <v>0.72599999999999998</v>
      </c>
      <c r="P162" t="s">
        <v>316</v>
      </c>
      <c r="Q162">
        <v>0.77600000000000002</v>
      </c>
    </row>
    <row r="163" spans="1:17" x14ac:dyDescent="0.3">
      <c r="A163">
        <v>27</v>
      </c>
      <c r="B163" t="s">
        <v>20</v>
      </c>
      <c r="C163">
        <v>0.22</v>
      </c>
      <c r="D163">
        <v>0.17499999999999999</v>
      </c>
      <c r="E163">
        <v>0.14899999999999999</v>
      </c>
      <c r="F163">
        <v>0.23100000000000001</v>
      </c>
      <c r="G163" t="s">
        <v>439</v>
      </c>
      <c r="H163">
        <v>0.248</v>
      </c>
      <c r="J163">
        <v>27</v>
      </c>
      <c r="K163" t="s">
        <v>14</v>
      </c>
      <c r="L163">
        <v>0.73499999999999999</v>
      </c>
      <c r="M163">
        <v>0.77200000000000002</v>
      </c>
      <c r="N163">
        <v>0.872</v>
      </c>
      <c r="O163">
        <v>0.72599999999999998</v>
      </c>
      <c r="P163" t="s">
        <v>315</v>
      </c>
      <c r="Q163">
        <v>0.755</v>
      </c>
    </row>
    <row r="164" spans="1:17" x14ac:dyDescent="0.3">
      <c r="A164">
        <v>28</v>
      </c>
      <c r="B164" t="s">
        <v>24</v>
      </c>
      <c r="C164">
        <v>0.21099999999999999</v>
      </c>
      <c r="D164">
        <v>0.24199999999999999</v>
      </c>
      <c r="E164">
        <v>0.27500000000000002</v>
      </c>
      <c r="F164">
        <v>0.20799999999999999</v>
      </c>
      <c r="G164" t="s">
        <v>326</v>
      </c>
      <c r="H164">
        <v>0.248</v>
      </c>
      <c r="J164">
        <v>28</v>
      </c>
      <c r="K164" t="s">
        <v>39</v>
      </c>
      <c r="L164">
        <v>0.73199999999999998</v>
      </c>
      <c r="M164">
        <v>0.66900000000000004</v>
      </c>
      <c r="N164">
        <v>0.65900000000000003</v>
      </c>
      <c r="O164">
        <v>0.75700000000000001</v>
      </c>
      <c r="P164" t="s">
        <v>319</v>
      </c>
      <c r="Q164">
        <v>0.749</v>
      </c>
    </row>
    <row r="165" spans="1:17" x14ac:dyDescent="0.3">
      <c r="A165">
        <v>29</v>
      </c>
      <c r="B165" t="s">
        <v>28</v>
      </c>
      <c r="C165">
        <v>0.20100000000000001</v>
      </c>
      <c r="D165">
        <v>0.189</v>
      </c>
      <c r="E165">
        <v>8.3000000000000004E-2</v>
      </c>
      <c r="F165">
        <v>0.21099999999999999</v>
      </c>
      <c r="G165" t="s">
        <v>327</v>
      </c>
      <c r="H165">
        <v>0.22600000000000001</v>
      </c>
      <c r="J165">
        <v>29</v>
      </c>
      <c r="K165" t="s">
        <v>24</v>
      </c>
      <c r="L165">
        <v>0.72499999999999998</v>
      </c>
      <c r="M165">
        <v>0.78600000000000003</v>
      </c>
      <c r="N165">
        <v>0.73799999999999999</v>
      </c>
      <c r="O165">
        <v>0.72699999999999998</v>
      </c>
      <c r="P165" t="s">
        <v>318</v>
      </c>
      <c r="Q165">
        <v>0.72899999999999998</v>
      </c>
    </row>
    <row r="166" spans="1:17" x14ac:dyDescent="0.3">
      <c r="A166">
        <v>30</v>
      </c>
      <c r="B166" t="s">
        <v>23</v>
      </c>
      <c r="C166">
        <v>0.2</v>
      </c>
      <c r="D166">
        <v>0.217</v>
      </c>
      <c r="E166">
        <v>0.28299999999999997</v>
      </c>
      <c r="F166">
        <v>0.191</v>
      </c>
      <c r="G166" t="s">
        <v>328</v>
      </c>
      <c r="H166">
        <v>0.22600000000000001</v>
      </c>
      <c r="J166">
        <v>30</v>
      </c>
      <c r="K166" t="s">
        <v>23</v>
      </c>
      <c r="L166">
        <v>0.70699999999999996</v>
      </c>
      <c r="M166">
        <v>0.69199999999999995</v>
      </c>
      <c r="N166">
        <v>0.71</v>
      </c>
      <c r="O166">
        <v>0.70099999999999996</v>
      </c>
      <c r="P166" t="s">
        <v>319</v>
      </c>
      <c r="Q166">
        <v>0.76100000000000001</v>
      </c>
    </row>
  </sheetData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D506-64E0-4C10-82DD-699F7C47DC74}">
  <dimension ref="A1:G46"/>
  <sheetViews>
    <sheetView topLeftCell="A28" workbookViewId="0">
      <selection activeCell="B48" sqref="B48"/>
    </sheetView>
  </sheetViews>
  <sheetFormatPr defaultRowHeight="14.4" x14ac:dyDescent="0.3"/>
  <cols>
    <col min="1" max="1" width="16.21875" customWidth="1"/>
    <col min="3" max="3" width="22.33203125" customWidth="1"/>
  </cols>
  <sheetData>
    <row r="1" spans="1:7" x14ac:dyDescent="0.3">
      <c r="A1" t="s">
        <v>115</v>
      </c>
      <c r="B1" t="s">
        <v>116</v>
      </c>
      <c r="C1" t="s">
        <v>117</v>
      </c>
      <c r="D1" t="s">
        <v>116</v>
      </c>
      <c r="F1" t="s">
        <v>118</v>
      </c>
      <c r="G1" t="s">
        <v>119</v>
      </c>
    </row>
    <row r="2" spans="1:7" x14ac:dyDescent="0.3">
      <c r="A2" t="s">
        <v>122</v>
      </c>
      <c r="B2" t="s">
        <v>130</v>
      </c>
      <c r="C2" t="s">
        <v>125</v>
      </c>
      <c r="D2" t="s">
        <v>129</v>
      </c>
      <c r="F2">
        <f>COUNTIF(B:B, "W")</f>
        <v>22</v>
      </c>
      <c r="G2">
        <f>COUNTIF(B:B, "L")</f>
        <v>17</v>
      </c>
    </row>
    <row r="3" spans="1:7" x14ac:dyDescent="0.3">
      <c r="A3" t="s">
        <v>123</v>
      </c>
      <c r="B3" t="s">
        <v>130</v>
      </c>
      <c r="C3" t="s">
        <v>126</v>
      </c>
      <c r="D3" t="s">
        <v>130</v>
      </c>
      <c r="F3" t="s">
        <v>120</v>
      </c>
      <c r="G3" t="s">
        <v>121</v>
      </c>
    </row>
    <row r="4" spans="1:7" x14ac:dyDescent="0.3">
      <c r="A4" t="s">
        <v>124</v>
      </c>
      <c r="B4" t="s">
        <v>129</v>
      </c>
      <c r="C4" t="s">
        <v>127</v>
      </c>
      <c r="D4" t="s">
        <v>129</v>
      </c>
      <c r="F4">
        <f>COUNTIF(D:D,"W")</f>
        <v>19</v>
      </c>
      <c r="G4">
        <f>COUNTIF(D:D,"L")</f>
        <v>14</v>
      </c>
    </row>
    <row r="5" spans="1:7" x14ac:dyDescent="0.3">
      <c r="A5" t="s">
        <v>132</v>
      </c>
      <c r="B5" t="s">
        <v>129</v>
      </c>
      <c r="C5" t="s">
        <v>128</v>
      </c>
      <c r="D5" t="s">
        <v>129</v>
      </c>
    </row>
    <row r="6" spans="1:7" x14ac:dyDescent="0.3">
      <c r="A6" t="s">
        <v>133</v>
      </c>
      <c r="B6" t="s">
        <v>129</v>
      </c>
      <c r="C6" t="s">
        <v>139</v>
      </c>
      <c r="D6" t="s">
        <v>130</v>
      </c>
    </row>
    <row r="7" spans="1:7" x14ac:dyDescent="0.3">
      <c r="A7" t="s">
        <v>134</v>
      </c>
      <c r="B7" t="s">
        <v>129</v>
      </c>
      <c r="C7" t="s">
        <v>140</v>
      </c>
      <c r="D7" t="s">
        <v>130</v>
      </c>
    </row>
    <row r="8" spans="1:7" x14ac:dyDescent="0.3">
      <c r="A8" t="s">
        <v>135</v>
      </c>
      <c r="B8" t="s">
        <v>130</v>
      </c>
      <c r="C8" t="s">
        <v>141</v>
      </c>
      <c r="D8" t="s">
        <v>130</v>
      </c>
    </row>
    <row r="9" spans="1:7" x14ac:dyDescent="0.3">
      <c r="A9" t="s">
        <v>136</v>
      </c>
      <c r="B9" t="s">
        <v>129</v>
      </c>
      <c r="C9" t="s">
        <v>142</v>
      </c>
      <c r="D9" t="s">
        <v>130</v>
      </c>
    </row>
    <row r="10" spans="1:7" x14ac:dyDescent="0.3">
      <c r="A10" t="s">
        <v>137</v>
      </c>
      <c r="B10" t="s">
        <v>130</v>
      </c>
      <c r="C10" t="s">
        <v>143</v>
      </c>
      <c r="D10" t="s">
        <v>129</v>
      </c>
    </row>
    <row r="11" spans="1:7" x14ac:dyDescent="0.3">
      <c r="A11" t="s">
        <v>138</v>
      </c>
      <c r="B11" t="s">
        <v>130</v>
      </c>
      <c r="C11" t="s">
        <v>144</v>
      </c>
      <c r="D11" t="s">
        <v>129</v>
      </c>
    </row>
    <row r="12" spans="1:7" x14ac:dyDescent="0.3">
      <c r="A12" t="s">
        <v>146</v>
      </c>
      <c r="B12" t="s">
        <v>129</v>
      </c>
      <c r="C12" t="s">
        <v>145</v>
      </c>
      <c r="D12" t="s">
        <v>129</v>
      </c>
    </row>
    <row r="13" spans="1:7" x14ac:dyDescent="0.3">
      <c r="A13" t="s">
        <v>147</v>
      </c>
      <c r="B13" t="s">
        <v>129</v>
      </c>
      <c r="C13" t="s">
        <v>148</v>
      </c>
      <c r="D13" t="s">
        <v>130</v>
      </c>
    </row>
    <row r="14" spans="1:7" x14ac:dyDescent="0.3">
      <c r="A14" t="s">
        <v>150</v>
      </c>
      <c r="B14" t="s">
        <v>129</v>
      </c>
      <c r="C14" t="s">
        <v>149</v>
      </c>
      <c r="D14" t="s">
        <v>129</v>
      </c>
    </row>
    <row r="15" spans="1:7" x14ac:dyDescent="0.3">
      <c r="A15" t="s">
        <v>151</v>
      </c>
      <c r="B15" t="s">
        <v>130</v>
      </c>
      <c r="C15" t="s">
        <v>156</v>
      </c>
      <c r="D15" t="s">
        <v>130</v>
      </c>
    </row>
    <row r="16" spans="1:7" x14ac:dyDescent="0.3">
      <c r="A16" t="s">
        <v>152</v>
      </c>
      <c r="B16" t="s">
        <v>130</v>
      </c>
      <c r="C16" t="s">
        <v>157</v>
      </c>
      <c r="D16" t="s">
        <v>129</v>
      </c>
    </row>
    <row r="17" spans="1:4" x14ac:dyDescent="0.3">
      <c r="A17" t="s">
        <v>153</v>
      </c>
      <c r="B17" t="s">
        <v>130</v>
      </c>
      <c r="C17" t="s">
        <v>158</v>
      </c>
      <c r="D17" t="s">
        <v>129</v>
      </c>
    </row>
    <row r="18" spans="1:4" x14ac:dyDescent="0.3">
      <c r="A18" t="s">
        <v>154</v>
      </c>
      <c r="B18" t="s">
        <v>130</v>
      </c>
      <c r="C18" t="s">
        <v>159</v>
      </c>
      <c r="D18" t="s">
        <v>130</v>
      </c>
    </row>
    <row r="19" spans="1:4" x14ac:dyDescent="0.3">
      <c r="A19" t="s">
        <v>155</v>
      </c>
      <c r="B19" t="s">
        <v>129</v>
      </c>
      <c r="C19" t="s">
        <v>160</v>
      </c>
      <c r="D19" t="s">
        <v>129</v>
      </c>
    </row>
    <row r="20" spans="1:4" x14ac:dyDescent="0.3">
      <c r="A20" t="s">
        <v>165</v>
      </c>
      <c r="B20" t="s">
        <v>169</v>
      </c>
      <c r="C20" t="s">
        <v>161</v>
      </c>
      <c r="D20" t="s">
        <v>130</v>
      </c>
    </row>
    <row r="21" spans="1:4" x14ac:dyDescent="0.3">
      <c r="A21" t="s">
        <v>166</v>
      </c>
      <c r="B21" t="s">
        <v>169</v>
      </c>
      <c r="C21" t="s">
        <v>162</v>
      </c>
      <c r="D21" t="s">
        <v>130</v>
      </c>
    </row>
    <row r="22" spans="1:4" x14ac:dyDescent="0.3">
      <c r="A22" t="s">
        <v>167</v>
      </c>
      <c r="B22" t="s">
        <v>164</v>
      </c>
      <c r="C22" t="s">
        <v>163</v>
      </c>
      <c r="D22" t="s">
        <v>129</v>
      </c>
    </row>
    <row r="23" spans="1:4" x14ac:dyDescent="0.3">
      <c r="A23" t="s">
        <v>168</v>
      </c>
      <c r="B23" t="s">
        <v>169</v>
      </c>
      <c r="C23" s="21">
        <v>45242</v>
      </c>
      <c r="D23" t="s">
        <v>169</v>
      </c>
    </row>
    <row r="24" spans="1:4" x14ac:dyDescent="0.3">
      <c r="A24" s="21">
        <v>45242</v>
      </c>
      <c r="B24" t="s">
        <v>164</v>
      </c>
      <c r="C24" s="21">
        <v>45242</v>
      </c>
      <c r="D24" t="s">
        <v>169</v>
      </c>
    </row>
    <row r="25" spans="1:4" x14ac:dyDescent="0.3">
      <c r="A25" s="21">
        <v>45242</v>
      </c>
      <c r="B25" t="s">
        <v>169</v>
      </c>
      <c r="C25" s="21">
        <v>45242</v>
      </c>
      <c r="D25" t="s">
        <v>169</v>
      </c>
    </row>
    <row r="26" spans="1:4" x14ac:dyDescent="0.3">
      <c r="A26" s="21">
        <v>45242</v>
      </c>
      <c r="B26" t="s">
        <v>164</v>
      </c>
      <c r="C26" s="21">
        <v>45242</v>
      </c>
      <c r="D26" t="s">
        <v>169</v>
      </c>
    </row>
    <row r="27" spans="1:4" x14ac:dyDescent="0.3">
      <c r="A27" s="21">
        <v>45242</v>
      </c>
      <c r="B27" t="s">
        <v>169</v>
      </c>
      <c r="C27" s="21">
        <v>45242</v>
      </c>
      <c r="D27" t="s">
        <v>164</v>
      </c>
    </row>
    <row r="28" spans="1:4" x14ac:dyDescent="0.3">
      <c r="A28" s="21">
        <v>45242</v>
      </c>
      <c r="B28" t="s">
        <v>164</v>
      </c>
      <c r="C28" s="21">
        <v>45242</v>
      </c>
      <c r="D28" t="s">
        <v>164</v>
      </c>
    </row>
    <row r="29" spans="1:4" x14ac:dyDescent="0.3">
      <c r="A29" s="21">
        <v>45242</v>
      </c>
      <c r="B29" t="s">
        <v>169</v>
      </c>
      <c r="C29" s="21">
        <v>45243</v>
      </c>
      <c r="D29" t="s">
        <v>169</v>
      </c>
    </row>
    <row r="30" spans="1:4" x14ac:dyDescent="0.3">
      <c r="A30" s="21">
        <v>45242</v>
      </c>
      <c r="B30" t="s">
        <v>164</v>
      </c>
      <c r="C30" t="s">
        <v>175</v>
      </c>
      <c r="D30" t="s">
        <v>130</v>
      </c>
    </row>
    <row r="31" spans="1:4" x14ac:dyDescent="0.3">
      <c r="A31" s="21">
        <v>45242</v>
      </c>
      <c r="B31" t="s">
        <v>169</v>
      </c>
      <c r="C31" t="s">
        <v>176</v>
      </c>
      <c r="D31" t="s">
        <v>129</v>
      </c>
    </row>
    <row r="32" spans="1:4" x14ac:dyDescent="0.3">
      <c r="A32" s="21">
        <v>45242</v>
      </c>
      <c r="B32" t="s">
        <v>169</v>
      </c>
      <c r="C32" t="s">
        <v>177</v>
      </c>
      <c r="D32" t="s">
        <v>129</v>
      </c>
    </row>
    <row r="33" spans="1:4" x14ac:dyDescent="0.3">
      <c r="A33" s="21">
        <v>45242</v>
      </c>
      <c r="B33" t="s">
        <v>169</v>
      </c>
      <c r="C33" t="s">
        <v>178</v>
      </c>
      <c r="D33" t="s">
        <v>130</v>
      </c>
    </row>
    <row r="34" spans="1:4" x14ac:dyDescent="0.3">
      <c r="A34" s="21">
        <v>45243</v>
      </c>
      <c r="B34" t="s">
        <v>169</v>
      </c>
      <c r="C34" t="s">
        <v>179</v>
      </c>
      <c r="D34" t="s">
        <v>129</v>
      </c>
    </row>
    <row r="35" spans="1:4" x14ac:dyDescent="0.3">
      <c r="A35" s="21">
        <v>45243</v>
      </c>
      <c r="B35" t="s">
        <v>169</v>
      </c>
      <c r="C35" t="s">
        <v>188</v>
      </c>
    </row>
    <row r="36" spans="1:4" x14ac:dyDescent="0.3">
      <c r="A36" s="21">
        <v>45243</v>
      </c>
      <c r="B36" t="s">
        <v>169</v>
      </c>
      <c r="C36" t="s">
        <v>187</v>
      </c>
    </row>
    <row r="37" spans="1:4" x14ac:dyDescent="0.3">
      <c r="A37" t="s">
        <v>172</v>
      </c>
      <c r="B37" t="s">
        <v>130</v>
      </c>
      <c r="C37" t="s">
        <v>189</v>
      </c>
    </row>
    <row r="38" spans="1:4" x14ac:dyDescent="0.3">
      <c r="A38" t="s">
        <v>171</v>
      </c>
      <c r="B38" t="s">
        <v>129</v>
      </c>
      <c r="C38" t="s">
        <v>191</v>
      </c>
    </row>
    <row r="39" spans="1:4" x14ac:dyDescent="0.3">
      <c r="A39" t="s">
        <v>173</v>
      </c>
      <c r="B39" t="s">
        <v>130</v>
      </c>
      <c r="C39" t="s">
        <v>190</v>
      </c>
    </row>
    <row r="40" spans="1:4" x14ac:dyDescent="0.3">
      <c r="A40" t="s">
        <v>174</v>
      </c>
      <c r="B40" t="s">
        <v>130</v>
      </c>
    </row>
    <row r="41" spans="1:4" x14ac:dyDescent="0.3">
      <c r="A41" t="s">
        <v>181</v>
      </c>
    </row>
    <row r="42" spans="1:4" x14ac:dyDescent="0.3">
      <c r="A42" t="s">
        <v>182</v>
      </c>
    </row>
    <row r="43" spans="1:4" x14ac:dyDescent="0.3">
      <c r="A43" t="s">
        <v>183</v>
      </c>
    </row>
    <row r="44" spans="1:4" x14ac:dyDescent="0.3">
      <c r="A44" t="s">
        <v>184</v>
      </c>
    </row>
    <row r="45" spans="1:4" x14ac:dyDescent="0.3">
      <c r="A45" t="s">
        <v>185</v>
      </c>
    </row>
    <row r="46" spans="1:4" x14ac:dyDescent="0.3">
      <c r="A46" t="s">
        <v>186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d 0 3 d 9 d - 0 1 5 8 - 4 8 f 3 - 9 1 b f - 2 b 0 7 5 5 4 e c f 3 1 "   x m l n s = " h t t p : / / s c h e m a s . m i c r o s o f t . c o m / D a t a M a s h u p " > A A A A A C o F A A B Q S w M E F A A C A A g A + 7 l E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+ 7 l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5 R F g p S s z L J A I A A G A d A A A T A B w A R m 9 y b X V s Y X M v U 2 V j d G l v b j E u b S C i G A A o o B Q A A A A A A A A A A A A A A A A A A A A A A A A A A A D t 2 E 9 v 2 j A U A P A 7 E t 8 h S j U J J P I H O u 2 w a Y e N r l u l V Y t o p B 2 m H Z z w I N G I b d m P Z h X i u / c l Y V B R m H a I O 1 q Z S 8 D P e c / R L 7 Z s N K S Y C + 7 c N N f h u 2 6 n 2 9 E Z U z B 1 I p F z 1 B G o z 6 w A 5 7 2 z A O x 2 H P r c i K V K q 5 b v k P g R m 0 O v + j I W H I F u 6 L k Z o t R v g 6 A s S x + B F Y r x X z m f a z 8 V R c A T F m h k G M g 6 v S d B e X M q 4 P b 7 g y b 9 B U M W U v a m z C p c / 6 h a f m 6 i Z + 4 4 Y 3 x O 4 4 v v J L j U L 2 b J A v y Y q u i Z U M V Y L J Y F r 4 K 6 V 6 c a r F b u h I b g D p w r j m 9 e + 1 V s P X B W b k y D o 1 a k 3 w 7 C b 6 w b R + H o / E 8 j X x Y J q L r 5 K 9 P o H A 0 M H y f / I u i h H n f / U L K 7 Q z V H e 3 3 X / W 4 n 5 w e f + S H S N y k N O w k p B a c b P A v W B l g k t A a t a b K Z n F r b G i + I a z / w V F 7 V W 3 / F I 0 Z X 0 4 t h z j 1 Z 1 X l B a v 9 3 V c w N u + 0 v j h a w N c B z i R O G J s 0 w U w C N n K e o 1 K l Z 0 V u b 0 j j p O X f 9 t 1 5 H g 8 M j w Q 3 c o d D f 8 P b 7 / y P g m b v x c 9 s H t G 4 m 3 Z q p 9 8 q A 2 8 G J J 1 O 0 f i 3 P O x N 4 1 s y g 2 c i Q W S m s m B k x W s s M o e 1 W S a t n R u + S V r I 4 U 6 K 8 Z l O g H M M w b J 9 x h k V 9 C K D k 3 o P z + K k 5 P p d j O O 1 K L u N r U 1 j b O W f V 2 l a L l 4 q L W 1 C m z 3 K b M s 0 f X j u 6 U 5 N 7 z u u m W U o r + C S n u 8 m n j 0 Z 2 L b M Z c J 3 f g q c g E U s + p S 5 2 3 9 K 2 3 o U h v S l Y P S N 6 9 1 B L A Q I t A B Q A A g A I A P u 5 R F j 0 d A 9 2 p A A A A P Y A A A A S A A A A A A A A A A A A A A A A A A A A A A B D b 2 5 m a W c v U G F j a 2 F n Z S 5 4 b W x Q S w E C L Q A U A A I A C A D 7 u U R Y D 8 r p q 6 Q A A A D p A A A A E w A A A A A A A A A A A A A A A A D w A A A A W 0 N v b n R l b n R f V H l w Z X N d L n h t b F B L A Q I t A B Q A A g A I A P u 5 R F g p S s z L J A I A A G A d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7 K A A A A A A A A / M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a W 5 0 c 1 B l c k d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2 l u d H N Q Z X J H Y W 1 l I i A v P j x F b n R y e S B U e X B l P S J G a W x s Z W R D b 2 1 w b G V 0 Z V J l c 3 V s d F R v V 2 9 y a 3 N o Z W V 0 I i B W Y W x 1 Z T 0 i b D E i I C 8 + P E V u d H J 5 I F R 5 c G U 9 I k 5 h b W V V c G R h d G V k Q W Z 0 Z X J G a W x s I i B W Y W x 1 Z T 0 i b D A i I C 8 + P E V u d H J 5 I F R 5 c G U 9 I l F 1 Z X J 5 S U Q i I F Z h b H V l P S J z M j c 0 O D h h N W M t O D c w N S 0 0 M D E w L T l h Y z A t Y z c 0 N D h m O T I y M j M 3 I i A v P j x F b n R y e S B U e X B l P S J O Y X Z p Z 2 F 0 a W 9 u U 3 R l c E 5 h b W U i I F Z h b H V l P S J z T m F 2 a W d h d G l v b i I g L z 4 8 R W 5 0 c n k g V H l w Z T 0 i R m l s b E x h c 3 R V c G R h d G V k I i B W Y W x 1 Z T 0 i Z D I w M j Q t M D I t M D V U M D Y 6 M T U 6 N T U u M j c 3 O D E 4 N 1 o i I C 8 + P E V u d H J 5 I F R 5 c G U 9 I k Z p b G x F c n J v c k N v d W 5 0 I i B W Y W x 1 Z T 0 i b D A i I C 8 + P E V u d H J 5 I F R 5 c G U 9 I k Z p b G x D b 2 x 1 b W 5 U e X B l c y I g V m F s d W U 9 I n N B d 1 l G Q l F N R k J n V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a W 5 0 c 1 B l c k d h b W U v Q X V 0 b 1 J l b W 9 2 Z W R D b 2 x 1 b W 5 z M S 5 7 U m F u a y w w f S Z x d W 9 0 O y w m c X V v d D t T Z W N 0 a W 9 u M S 9 Q b 2 l u d H N Q Z X J H Y W 1 l L 0 F 1 d G 9 S Z W 1 v d m V k Q 2 9 s d W 1 u c z E u e 1 R l Y W 0 s M X 0 m c X V v d D s s J n F 1 b 3 Q 7 U 2 V j d G l v b j E v U G 9 p b n R z U G V y R 2 F t Z S 9 B d X R v U m V t b 3 Z l Z E N v b H V t b n M x L n s y M D I z L D J 9 J n F 1 b 3 Q 7 L C Z x d W 9 0 O 1 N l Y 3 R p b 2 4 x L 1 B v a W 5 0 c 1 B l c k d h b W U v Q X V 0 b 1 J l b W 9 2 Z W R D b 2 x 1 b W 5 z M S 5 7 T G F z d C A z L D N 9 J n F 1 b 3 Q 7 L C Z x d W 9 0 O 1 N l Y 3 R p b 2 4 x L 1 B v a W 5 0 c 1 B l c k d h b W U v Q X V 0 b 1 J l b W 9 2 Z W R D b 2 x 1 b W 5 z M S 5 7 T G F z d C A x L D R 9 J n F 1 b 3 Q 7 L C Z x d W 9 0 O 1 N l Y 3 R p b 2 4 x L 1 B v a W 5 0 c 1 B l c k d h b W U v Q X V 0 b 1 J l b W 9 2 Z W R D b 2 x 1 b W 5 z M S 5 7 S G 9 t Z S w 1 f S Z x d W 9 0 O y w m c X V v d D t T Z W N 0 a W 9 u M S 9 Q b 2 l u d H N Q Z X J H Y W 1 l L 0 F 1 d G 9 S Z W 1 v d m V k Q 2 9 s d W 1 u c z E u e 0 F 3 Y X k s N n 0 m c X V v d D s s J n F 1 b 3 Q 7 U 2 V j d G l v b j E v U G 9 p b n R z U G V y R 2 F t Z S 9 B d X R v U m V t b 3 Z l Z E N v b H V t b n M x L n s y M D I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v a W 5 0 c 1 B l c k d h b W U v Q X V 0 b 1 J l b W 9 2 Z W R D b 2 x 1 b W 5 z M S 5 7 U m F u a y w w f S Z x d W 9 0 O y w m c X V v d D t T Z W N 0 a W 9 u M S 9 Q b 2 l u d H N Q Z X J H Y W 1 l L 0 F 1 d G 9 S Z W 1 v d m V k Q 2 9 s d W 1 u c z E u e 1 R l Y W 0 s M X 0 m c X V v d D s s J n F 1 b 3 Q 7 U 2 V j d G l v b j E v U G 9 p b n R z U G V y R 2 F t Z S 9 B d X R v U m V t b 3 Z l Z E N v b H V t b n M x L n s y M D I z L D J 9 J n F 1 b 3 Q 7 L C Z x d W 9 0 O 1 N l Y 3 R p b 2 4 x L 1 B v a W 5 0 c 1 B l c k d h b W U v Q X V 0 b 1 J l b W 9 2 Z W R D b 2 x 1 b W 5 z M S 5 7 T G F z d C A z L D N 9 J n F 1 b 3 Q 7 L C Z x d W 9 0 O 1 N l Y 3 R p b 2 4 x L 1 B v a W 5 0 c 1 B l c k d h b W U v Q X V 0 b 1 J l b W 9 2 Z W R D b 2 x 1 b W 5 z M S 5 7 T G F z d C A x L D R 9 J n F 1 b 3 Q 7 L C Z x d W 9 0 O 1 N l Y 3 R p b 2 4 x L 1 B v a W 5 0 c 1 B l c k d h b W U v Q X V 0 b 1 J l b W 9 2 Z W R D b 2 x 1 b W 5 z M S 5 7 S G 9 t Z S w 1 f S Z x d W 9 0 O y w m c X V v d D t T Z W N 0 a W 9 u M S 9 Q b 2 l u d H N Q Z X J H Y W 1 l L 0 F 1 d G 9 S Z W 1 v d m V k Q 2 9 s d W 1 u c z E u e 0 F 3 Y X k s N n 0 m c X V v d D s s J n F 1 b 3 Q 7 U 2 V j d G l v b j E v U G 9 p b n R z U G V y R 2 F t Z S 9 B d X R v U m V t b 3 Z l Z E N v b H V t b n M x L n s y M D I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d H N Q Z X J H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W 5 0 c 1 B l c k d h b W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d H N Q Z X J H Y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U G 9 p b n R z U G V y R 2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Q R y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T 3 B w U G 9 p b n R z U G V y R 2 F t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R d W V y e U l E I i B W Y W x 1 Z T 0 i c z U x M T Z l O D M 3 L T A x Z m I t N G E 5 N y 0 5 Y z g x L T Z k N G J j N 2 Y 4 Z j M y M i I g L z 4 8 R W 5 0 c n k g V H l w Z T 0 i R m l s b E x h c 3 R V c G R h d G V k I i B W Y W x 1 Z T 0 i Z D I w M j Q t M D I t M D V U M D Y 6 M T U 6 N T U u M j Q z O D E 5 O F o i I C 8 + P E V u d H J 5 I F R 5 c G U 9 I k Z p b G x F c n J v c k N v d W 5 0 I i B W Y W x 1 Z T 0 i b D A i I C 8 + P E V u d H J 5 I F R 5 c G U 9 I k Z p b G x D b 2 x 1 b W 5 U e X B l c y I g V m F s d W U 9 I n N B d 1 l G Q l F N R k J n V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c F B v a W 5 0 c 1 B l c k d h b W U v Q X V 0 b 1 J l b W 9 2 Z W R D b 2 x 1 b W 5 z M S 5 7 U m F u a y w w f S Z x d W 9 0 O y w m c X V v d D t T Z W N 0 a W 9 u M S 9 P c H B Q b 2 l u d H N Q Z X J H Y W 1 l L 0 F 1 d G 9 S Z W 1 v d m V k Q 2 9 s d W 1 u c z E u e 1 R l Y W 0 s M X 0 m c X V v d D s s J n F 1 b 3 Q 7 U 2 V j d G l v b j E v T 3 B w U G 9 p b n R z U G V y R 2 F t Z S 9 B d X R v U m V t b 3 Z l Z E N v b H V t b n M x L n s y M D I z L D J 9 J n F 1 b 3 Q 7 L C Z x d W 9 0 O 1 N l Y 3 R p b 2 4 x L 0 9 w c F B v a W 5 0 c 1 B l c k d h b W U v Q X V 0 b 1 J l b W 9 2 Z W R D b 2 x 1 b W 5 z M S 5 7 T G F z d C A z L D N 9 J n F 1 b 3 Q 7 L C Z x d W 9 0 O 1 N l Y 3 R p b 2 4 x L 0 9 w c F B v a W 5 0 c 1 B l c k d h b W U v Q X V 0 b 1 J l b W 9 2 Z W R D b 2 x 1 b W 5 z M S 5 7 T G F z d C A x L D R 9 J n F 1 b 3 Q 7 L C Z x d W 9 0 O 1 N l Y 3 R p b 2 4 x L 0 9 w c F B v a W 5 0 c 1 B l c k d h b W U v Q X V 0 b 1 J l b W 9 2 Z W R D b 2 x 1 b W 5 z M S 5 7 S G 9 t Z S w 1 f S Z x d W 9 0 O y w m c X V v d D t T Z W N 0 a W 9 u M S 9 P c H B Q b 2 l u d H N Q Z X J H Y W 1 l L 0 F 1 d G 9 S Z W 1 v d m V k Q 2 9 s d W 1 u c z E u e 0 F 3 Y X k s N n 0 m c X V v d D s s J n F 1 b 3 Q 7 U 2 V j d G l v b j E v T 3 B w U G 9 p b n R z U G V y R 2 F t Z S 9 B d X R v U m V t b 3 Z l Z E N v b H V t b n M x L n s y M D I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w c F B v a W 5 0 c 1 B l c k d h b W U v Q X V 0 b 1 J l b W 9 2 Z W R D b 2 x 1 b W 5 z M S 5 7 U m F u a y w w f S Z x d W 9 0 O y w m c X V v d D t T Z W N 0 a W 9 u M S 9 P c H B Q b 2 l u d H N Q Z X J H Y W 1 l L 0 F 1 d G 9 S Z W 1 v d m V k Q 2 9 s d W 1 u c z E u e 1 R l Y W 0 s M X 0 m c X V v d D s s J n F 1 b 3 Q 7 U 2 V j d G l v b j E v T 3 B w U G 9 p b n R z U G V y R 2 F t Z S 9 B d X R v U m V t b 3 Z l Z E N v b H V t b n M x L n s y M D I z L D J 9 J n F 1 b 3 Q 7 L C Z x d W 9 0 O 1 N l Y 3 R p b 2 4 x L 0 9 w c F B v a W 5 0 c 1 B l c k d h b W U v Q X V 0 b 1 J l b W 9 2 Z W R D b 2 x 1 b W 5 z M S 5 7 T G F z d C A z L D N 9 J n F 1 b 3 Q 7 L C Z x d W 9 0 O 1 N l Y 3 R p b 2 4 x L 0 9 w c F B v a W 5 0 c 1 B l c k d h b W U v Q X V 0 b 1 J l b W 9 2 Z W R D b 2 x 1 b W 5 z M S 5 7 T G F z d C A x L D R 9 J n F 1 b 3 Q 7 L C Z x d W 9 0 O 1 N l Y 3 R p b 2 4 x L 0 9 w c F B v a W 5 0 c 1 B l c k d h b W U v Q X V 0 b 1 J l b W 9 2 Z W R D b 2 x 1 b W 5 z M S 5 7 S G 9 t Z S w 1 f S Z x d W 9 0 O y w m c X V v d D t T Z W N 0 a W 9 u M S 9 P c H B Q b 2 l u d H N Q Z X J H Y W 1 l L 0 F 1 d G 9 S Z W 1 v d m V k Q 2 9 s d W 1 u c z E u e 0 F 3 Y X k s N n 0 m c X V v d D s s J n F 1 b 3 Q 7 U 2 V j d G l v b j E v T 3 B w U G 9 p b n R z U G V y R 2 F t Z S 9 B d X R v U m V t b 3 Z l Z E N v b H V t b n M x L n s y M D I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H B Q b 2 l u d H N Q Z X J H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F B v a W 5 0 c 1 B l c k d h b W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B Q b 2 l u d H N Q Z X J H Y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n N Q Z X J H Y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F B H I G F u Z C B U T 3 B l c k d h b W U i I C 8 + P E V u d H J 5 I F R 5 c G U 9 I l J l Y 2 9 2 Z X J 5 V G F y Z 2 V 0 Q 2 9 s d W 1 u I i B W Y W x 1 Z T 0 i b D M 3 I i A v P j x F b n R y e S B U e X B l P S J S Z W N v d m V y e V R h c m d l d F J v d y I g V m F s d W U 9 I m w y I i A v P j x F b n R y e S B U e X B l P S J G a W x s V G F y Z 2 V 0 I i B W Y W x 1 Z T 0 i c 1 B v c 3 N l c 3 N p b 2 5 z U G V y R 2 F t Z S I g L z 4 8 R W 5 0 c n k g V H l w Z T 0 i R m l s b G V k Q 2 9 t c G x l d G V S Z X N 1 b H R U b 1 d v c m t z a G V l d C I g V m F s d W U 9 I m w x I i A v P j x F b n R y e S B U e X B l P S J R d W V y e U l E I i B W Y W x 1 Z T 0 i c 2 R l Z j Y 5 N z A x L T c 3 M T c t N D B i M i 1 h M z c 1 L W E 4 M W N l N W J k M j I 3 Y y I g L z 4 8 R W 5 0 c n k g V H l w Z T 0 i R m l s b E x h c 3 R V c G R h d G V k I i B W Y W x 1 Z T 0 i Z D I w M j Q t M D I t M D V U M D Y 6 M T U 6 N T U u M j I y O D E 1 M V o i I C 8 + P E V u d H J 5 I F R 5 c G U 9 I k Z p b G x F c n J v c k N v d W 5 0 I i B W Y W x 1 Z T 0 i b D A i I C 8 + P E V u d H J 5 I F R 5 c G U 9 I k Z p b G x D b 2 x 1 b W 5 U e X B l c y I g V m F s d W U 9 I n N B d 1 l G Q l F V R k J n V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5 z U G V y R 2 F t Z S 9 B d X R v U m V t b 3 Z l Z E N v b H V t b n M x L n t S Y W 5 r L D B 9 J n F 1 b 3 Q 7 L C Z x d W 9 0 O 1 N l Y 3 R p b 2 4 x L 1 B v c 3 N l c 3 N p b 2 5 z U G V y R 2 F t Z S 9 B d X R v U m V t b 3 Z l Z E N v b H V t b n M x L n t U Z W F t L D F 9 J n F 1 b 3 Q 7 L C Z x d W 9 0 O 1 N l Y 3 R p b 2 4 x L 1 B v c 3 N l c 3 N p b 2 5 z U G V y R 2 F t Z S 9 B d X R v U m V t b 3 Z l Z E N v b H V t b n M x L n s y M D I z L D J 9 J n F 1 b 3 Q 7 L C Z x d W 9 0 O 1 N l Y 3 R p b 2 4 x L 1 B v c 3 N l c 3 N p b 2 5 z U G V y R 2 F t Z S 9 B d X R v U m V t b 3 Z l Z E N v b H V t b n M x L n t M Y X N 0 I D M s M 3 0 m c X V v d D s s J n F 1 b 3 Q 7 U 2 V j d G l v b j E v U G 9 z c 2 V z c 2 l v b n N Q Z X J H Y W 1 l L 0 F 1 d G 9 S Z W 1 v d m V k Q 2 9 s d W 1 u c z E u e 0 x h c 3 Q g M S w 0 f S Z x d W 9 0 O y w m c X V v d D t T Z W N 0 a W 9 u M S 9 Q b 3 N z Z X N z a W 9 u c 1 B l c k d h b W U v Q X V 0 b 1 J l b W 9 2 Z W R D b 2 x 1 b W 5 z M S 5 7 S G 9 t Z S w 1 f S Z x d W 9 0 O y w m c X V v d D t T Z W N 0 a W 9 u M S 9 Q b 3 N z Z X N z a W 9 u c 1 B l c k d h b W U v Q X V 0 b 1 J l b W 9 2 Z W R D b 2 x 1 b W 5 z M S 5 7 Q X d h e S w 2 f S Z x d W 9 0 O y w m c X V v d D t T Z W N 0 a W 9 u M S 9 Q b 3 N z Z X N z a W 9 u c 1 B l c k d h b W U v Q X V 0 b 1 J l b W 9 2 Z W R D b 2 x 1 b W 5 z M S 5 7 M j A y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3 N z Z X N z a W 9 u c 1 B l c k d h b W U v Q X V 0 b 1 J l b W 9 2 Z W R D b 2 x 1 b W 5 z M S 5 7 U m F u a y w w f S Z x d W 9 0 O y w m c X V v d D t T Z W N 0 a W 9 u M S 9 Q b 3 N z Z X N z a W 9 u c 1 B l c k d h b W U v Q X V 0 b 1 J l b W 9 2 Z W R D b 2 x 1 b W 5 z M S 5 7 V G V h b S w x f S Z x d W 9 0 O y w m c X V v d D t T Z W N 0 a W 9 u M S 9 Q b 3 N z Z X N z a W 9 u c 1 B l c k d h b W U v Q X V 0 b 1 J l b W 9 2 Z W R D b 2 x 1 b W 5 z M S 5 7 M j A y M y w y f S Z x d W 9 0 O y w m c X V v d D t T Z W N 0 a W 9 u M S 9 Q b 3 N z Z X N z a W 9 u c 1 B l c k d h b W U v Q X V 0 b 1 J l b W 9 2 Z W R D b 2 x 1 b W 5 z M S 5 7 T G F z d C A z L D N 9 J n F 1 b 3 Q 7 L C Z x d W 9 0 O 1 N l Y 3 R p b 2 4 x L 1 B v c 3 N l c 3 N p b 2 5 z U G V y R 2 F t Z S 9 B d X R v U m V t b 3 Z l Z E N v b H V t b n M x L n t M Y X N 0 I D E s N H 0 m c X V v d D s s J n F 1 b 3 Q 7 U 2 V j d G l v b j E v U G 9 z c 2 V z c 2 l v b n N Q Z X J H Y W 1 l L 0 F 1 d G 9 S Z W 1 v d m V k Q 2 9 s d W 1 u c z E u e 0 h v b W U s N X 0 m c X V v d D s s J n F 1 b 3 Q 7 U 2 V j d G l v b j E v U G 9 z c 2 V z c 2 l v b n N Q Z X J H Y W 1 l L 0 F 1 d G 9 S Z W 1 v d m V k Q 2 9 s d W 1 u c z E u e 0 F 3 Y X k s N n 0 m c X V v d D s s J n F 1 b 3 Q 7 U 2 V j d G l v b j E v U G 9 z c 2 V z c 2 l v b n N Q Z X J H Y W 1 l L 0 F 1 d G 9 S Z W 1 v d m V k Q 2 9 s d W 1 u c z E u e z I w M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5 z U G V y R 2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c 1 B l c k d h b W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c 1 B l c k d h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d H N J b l B h a W 5 0 U G V y R 2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Q R y B h b m Q g V E 9 w Z X J H Y W 1 l I i A v P j x F b n R y e S B U e X B l P S J S Z W N v d m V y e V R h c m d l d E N v b H V t b i I g V m F s d W U 9 I m w x I i A v P j x F b n R y e S B U e X B l P S J S Z W N v d m V y e V R h c m d l d F J v d y I g V m F s d W U 9 I m w z N y I g L z 4 8 R W 5 0 c n k g V H l w Z T 0 i R m l s b F R h c m d l d C I g V m F s d W U 9 I n N Q b 2 l u d H N J b l B h a W 5 0 U G V y R 2 F t Z S I g L z 4 8 R W 5 0 c n k g V H l w Z T 0 i R m l s b G V k Q 2 9 t c G x l d G V S Z X N 1 b H R U b 1 d v c m t z a G V l d C I g V m F s d W U 9 I m w x I i A v P j x F b n R y e S B U e X B l P S J R d W V y e U l E I i B W Y W x 1 Z T 0 i c 2 M 2 Z T U x O D J i L T k y Y j E t N G E 1 O S 1 h Y j R i L W U w M j I 3 Y m Y 1 M T c 1 M C I g L z 4 8 R W 5 0 c n k g V H l w Z T 0 i R m l s b E x h c 3 R V c G R h d G V k I i B W Y W x 1 Z T 0 i Z D I w M j Q t M D I t M D V U M D Y 6 M T U 6 N T U u M j A 0 O D E 3 M V o i I C 8 + P E V u d H J 5 I F R 5 c G U 9 I k Z p b G x F c n J v c k N v d W 5 0 I i B W Y W x 1 Z T 0 i b D A i I C 8 + P E V u d H J 5 I F R 5 c G U 9 I k Z p b G x D b 2 x 1 b W 5 U e X B l c y I g V m F s d W U 9 I n N B d 1 l G Q l F N R k J n V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a W 5 0 c 0 l u U G F p b n R Q Z X J H Y W 1 l L 0 F 1 d G 9 S Z W 1 v d m V k Q 2 9 s d W 1 u c z E u e 1 J h b m s s M H 0 m c X V v d D s s J n F 1 b 3 Q 7 U 2 V j d G l v b j E v U G 9 p b n R z S W 5 Q Y W l u d F B l c k d h b W U v Q X V 0 b 1 J l b W 9 2 Z W R D b 2 x 1 b W 5 z M S 5 7 V G V h b S w x f S Z x d W 9 0 O y w m c X V v d D t T Z W N 0 a W 9 u M S 9 Q b 2 l u d H N J b l B h a W 5 0 U G V y R 2 F t Z S 9 B d X R v U m V t b 3 Z l Z E N v b H V t b n M x L n s y M D I z L D J 9 J n F 1 b 3 Q 7 L C Z x d W 9 0 O 1 N l Y 3 R p b 2 4 x L 1 B v a W 5 0 c 0 l u U G F p b n R Q Z X J H Y W 1 l L 0 F 1 d G 9 S Z W 1 v d m V k Q 2 9 s d W 1 u c z E u e 0 x h c 3 Q g M y w z f S Z x d W 9 0 O y w m c X V v d D t T Z W N 0 a W 9 u M S 9 Q b 2 l u d H N J b l B h a W 5 0 U G V y R 2 F t Z S 9 B d X R v U m V t b 3 Z l Z E N v b H V t b n M x L n t M Y X N 0 I D E s N H 0 m c X V v d D s s J n F 1 b 3 Q 7 U 2 V j d G l v b j E v U G 9 p b n R z S W 5 Q Y W l u d F B l c k d h b W U v Q X V 0 b 1 J l b W 9 2 Z W R D b 2 x 1 b W 5 z M S 5 7 S G 9 t Z S w 1 f S Z x d W 9 0 O y w m c X V v d D t T Z W N 0 a W 9 u M S 9 Q b 2 l u d H N J b l B h a W 5 0 U G V y R 2 F t Z S 9 B d X R v U m V t b 3 Z l Z E N v b H V t b n M x L n t B d 2 F 5 L D Z 9 J n F 1 b 3 Q 7 L C Z x d W 9 0 O 1 N l Y 3 R p b 2 4 x L 1 B v a W 5 0 c 0 l u U G F p b n R Q Z X J H Y W 1 l L 0 F 1 d G 9 S Z W 1 v d m V k Q 2 9 s d W 1 u c z E u e z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9 p b n R z S W 5 Q Y W l u d F B l c k d h b W U v Q X V 0 b 1 J l b W 9 2 Z W R D b 2 x 1 b W 5 z M S 5 7 U m F u a y w w f S Z x d W 9 0 O y w m c X V v d D t T Z W N 0 a W 9 u M S 9 Q b 2 l u d H N J b l B h a W 5 0 U G V y R 2 F t Z S 9 B d X R v U m V t b 3 Z l Z E N v b H V t b n M x L n t U Z W F t L D F 9 J n F 1 b 3 Q 7 L C Z x d W 9 0 O 1 N l Y 3 R p b 2 4 x L 1 B v a W 5 0 c 0 l u U G F p b n R Q Z X J H Y W 1 l L 0 F 1 d G 9 S Z W 1 v d m V k Q 2 9 s d W 1 u c z E u e z I w M j M s M n 0 m c X V v d D s s J n F 1 b 3 Q 7 U 2 V j d G l v b j E v U G 9 p b n R z S W 5 Q Y W l u d F B l c k d h b W U v Q X V 0 b 1 J l b W 9 2 Z W R D b 2 x 1 b W 5 z M S 5 7 T G F z d C A z L D N 9 J n F 1 b 3 Q 7 L C Z x d W 9 0 O 1 N l Y 3 R p b 2 4 x L 1 B v a W 5 0 c 0 l u U G F p b n R Q Z X J H Y W 1 l L 0 F 1 d G 9 S Z W 1 v d m V k Q 2 9 s d W 1 u c z E u e 0 x h c 3 Q g M S w 0 f S Z x d W 9 0 O y w m c X V v d D t T Z W N 0 a W 9 u M S 9 Q b 2 l u d H N J b l B h a W 5 0 U G V y R 2 F t Z S 9 B d X R v U m V t b 3 Z l Z E N v b H V t b n M x L n t I b 2 1 l L D V 9 J n F 1 b 3 Q 7 L C Z x d W 9 0 O 1 N l Y 3 R p b 2 4 x L 1 B v a W 5 0 c 0 l u U G F p b n R Q Z X J H Y W 1 l L 0 F 1 d G 9 S Z W 1 v d m V k Q 2 9 s d W 1 u c z E u e 0 F 3 Y X k s N n 0 m c X V v d D s s J n F 1 b 3 Q 7 U 2 V j d G l v b j E v U G 9 p b n R z S W 5 Q Y W l u d F B l c k d h b W U v Q X V 0 b 1 J l b W 9 2 Z W R D b 2 x 1 b W 5 z M S 5 7 M j A y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p b n R z S W 5 Q Y W l u d F B l c k d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p b n R z S W 5 Q Y W l u d F B l c k d h b W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d H N J b l B h a W 5 0 U G V y R 2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F B v a W 5 0 c 2 l u U G F p b n R Q Z X J H Y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F B H I G F u Z C B U T 3 B l c k d h b W U i I C 8 + P E V u d H J 5 I F R 5 c G U 9 I l J l Y 2 9 2 Z X J 5 V G F y Z 2 V 0 Q 2 9 s d W 1 u I i B W Y W x 1 Z T 0 i b D E w I i A v P j x F b n R y e S B U e X B l P S J S Z W N v d m V y e V R h c m d l d F J v d y I g V m F s d W U 9 I m w z N y I g L z 4 8 R W 5 0 c n k g V H l w Z T 0 i R m l s b F R h c m d l d C I g V m F s d W U 9 I n N P c H B Q b 2 l u d H N p b l B h a W 5 0 U G V y R 2 F t Z S I g L z 4 8 R W 5 0 c n k g V H l w Z T 0 i R m l s b G V k Q 2 9 t c G x l d G V S Z X N 1 b H R U b 1 d v c m t z a G V l d C I g V m F s d W U 9 I m w x I i A v P j x F b n R y e S B U e X B l P S J R d W V y e U l E I i B W Y W x 1 Z T 0 i c z Q 4 Y z I 2 M z h i L W E 0 O T M t N D k w Y S 1 i O W Q 3 L W Q 4 Z j E 5 N z d h N W V m N y I g L z 4 8 R W 5 0 c n k g V H l w Z T 0 i R m l s b E x h c 3 R V c G R h d G V k I i B W Y W x 1 Z T 0 i Z D I w M j Q t M D I t M D V U M D Y 6 M T U 6 N T U u M T g 5 O D E 0 M l o i I C 8 + P E V u d H J 5 I F R 5 c G U 9 I k Z p b G x F c n J v c k N v d W 5 0 I i B W Y W x 1 Z T 0 i b D A i I C 8 + P E V u d H J 5 I F R 5 c G U 9 I k Z p b G x D b 2 x 1 b W 5 U e X B l c y I g V m F s d W U 9 I n N B d 1 l G Q l F N R k J n V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c F B v a W 5 0 c 2 l u U G F p b n R Q Z X J H Y W 1 l L 0 F 1 d G 9 S Z W 1 v d m V k Q 2 9 s d W 1 u c z E u e 1 J h b m s s M H 0 m c X V v d D s s J n F 1 b 3 Q 7 U 2 V j d G l v b j E v T 3 B w U G 9 p b n R z a W 5 Q Y W l u d F B l c k d h b W U v Q X V 0 b 1 J l b W 9 2 Z W R D b 2 x 1 b W 5 z M S 5 7 V G V h b S w x f S Z x d W 9 0 O y w m c X V v d D t T Z W N 0 a W 9 u M S 9 P c H B Q b 2 l u d H N p b l B h a W 5 0 U G V y R 2 F t Z S 9 B d X R v U m V t b 3 Z l Z E N v b H V t b n M x L n s y M D I z L D J 9 J n F 1 b 3 Q 7 L C Z x d W 9 0 O 1 N l Y 3 R p b 2 4 x L 0 9 w c F B v a W 5 0 c 2 l u U G F p b n R Q Z X J H Y W 1 l L 0 F 1 d G 9 S Z W 1 v d m V k Q 2 9 s d W 1 u c z E u e 0 x h c 3 Q g M y w z f S Z x d W 9 0 O y w m c X V v d D t T Z W N 0 a W 9 u M S 9 P c H B Q b 2 l u d H N p b l B h a W 5 0 U G V y R 2 F t Z S 9 B d X R v U m V t b 3 Z l Z E N v b H V t b n M x L n t M Y X N 0 I D E s N H 0 m c X V v d D s s J n F 1 b 3 Q 7 U 2 V j d G l v b j E v T 3 B w U G 9 p b n R z a W 5 Q Y W l u d F B l c k d h b W U v Q X V 0 b 1 J l b W 9 2 Z W R D b 2 x 1 b W 5 z M S 5 7 S G 9 t Z S w 1 f S Z x d W 9 0 O y w m c X V v d D t T Z W N 0 a W 9 u M S 9 P c H B Q b 2 l u d H N p b l B h a W 5 0 U G V y R 2 F t Z S 9 B d X R v U m V t b 3 Z l Z E N v b H V t b n M x L n t B d 2 F 5 L D Z 9 J n F 1 b 3 Q 7 L C Z x d W 9 0 O 1 N l Y 3 R p b 2 4 x L 0 9 w c F B v a W 5 0 c 2 l u U G F p b n R Q Z X J H Y W 1 l L 0 F 1 d G 9 S Z W 1 v d m V k Q 2 9 s d W 1 u c z E u e z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3 B w U G 9 p b n R z a W 5 Q Y W l u d F B l c k d h b W U v Q X V 0 b 1 J l b W 9 2 Z W R D b 2 x 1 b W 5 z M S 5 7 U m F u a y w w f S Z x d W 9 0 O y w m c X V v d D t T Z W N 0 a W 9 u M S 9 P c H B Q b 2 l u d H N p b l B h a W 5 0 U G V y R 2 F t Z S 9 B d X R v U m V t b 3 Z l Z E N v b H V t b n M x L n t U Z W F t L D F 9 J n F 1 b 3 Q 7 L C Z x d W 9 0 O 1 N l Y 3 R p b 2 4 x L 0 9 w c F B v a W 5 0 c 2 l u U G F p b n R Q Z X J H Y W 1 l L 0 F 1 d G 9 S Z W 1 v d m V k Q 2 9 s d W 1 u c z E u e z I w M j M s M n 0 m c X V v d D s s J n F 1 b 3 Q 7 U 2 V j d G l v b j E v T 3 B w U G 9 p b n R z a W 5 Q Y W l u d F B l c k d h b W U v Q X V 0 b 1 J l b W 9 2 Z W R D b 2 x 1 b W 5 z M S 5 7 T G F z d C A z L D N 9 J n F 1 b 3 Q 7 L C Z x d W 9 0 O 1 N l Y 3 R p b 2 4 x L 0 9 w c F B v a W 5 0 c 2 l u U G F p b n R Q Z X J H Y W 1 l L 0 F 1 d G 9 S Z W 1 v d m V k Q 2 9 s d W 1 u c z E u e 0 x h c 3 Q g M S w 0 f S Z x d W 9 0 O y w m c X V v d D t T Z W N 0 a W 9 u M S 9 P c H B Q b 2 l u d H N p b l B h a W 5 0 U G V y R 2 F t Z S 9 B d X R v U m V t b 3 Z l Z E N v b H V t b n M x L n t I b 2 1 l L D V 9 J n F 1 b 3 Q 7 L C Z x d W 9 0 O 1 N l Y 3 R p b 2 4 x L 0 9 w c F B v a W 5 0 c 2 l u U G F p b n R Q Z X J H Y W 1 l L 0 F 1 d G 9 S Z W 1 v d m V k Q 2 9 s d W 1 u c z E u e 0 F 3 Y X k s N n 0 m c X V v d D s s J n F 1 b 3 Q 7 U 2 V j d G l v b j E v T 3 B w U G 9 p b n R z a W 5 Q Y W l u d F B l c k d h b W U v Q X V 0 b 1 J l b W 9 2 Z W R D b 2 x 1 b W 5 z M S 5 7 M j A y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w U G 9 p b n R z a W 5 Q Y W l u d F B l c k d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U G 9 p b n R z a W 5 Q Y W l u d F B l c k d h b W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B Q b 2 l u d H N p b l B h a W 5 0 U G V y R 2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D N w d C U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Q R y B h b m Q g V E 9 w Z X J H Y W 1 l I i A v P j x F b n R y e S B U e X B l P S J S Z W N v d m V y e V R h c m d l d E N v b H V t b i I g V m F s d W U 9 I m w y O C I g L z 4 8 R W 5 0 c n k g V H l w Z T 0 i U m V j b 3 Z l c n l U Y X J n Z X R S b 3 c i I F Z h b H V l P S J s M z c i I C 8 + P E V u d H J 5 I F R 5 c G U 9 I k Z p b G x U Y X J n Z X Q i I F Z h b H V l P S J z T 3 B w M 3 B 0 I i A v P j x F b n R y e S B U e X B l P S J G a W x s Z W R D b 2 1 w b G V 0 Z V J l c 3 V s d F R v V 2 9 y a 3 N o Z W V 0 I i B W Y W x 1 Z T 0 i b D E i I C 8 + P E V u d H J 5 I F R 5 c G U 9 I l F 1 Z X J 5 S U Q i I F Z h b H V l P S J z N z A 0 Z m Q 0 N G M t N m R h Z C 0 0 Z j R m L T g 1 N 2 Q t Y T h k Z T d k Z G Z l Z j A 0 I i A v P j x F b n R y e S B U e X B l P S J G a W x s T G F z d F V w Z G F 0 Z W Q i I F Z h b H V l P S J k M j A y N C 0 w M i 0 w N V Q w N j o x N T o 1 N S 4 x M j E 4 M T U z W i I g L z 4 8 R W 5 0 c n k g V H l w Z T 0 i R m l s b E V y c m 9 y Q 2 9 1 b n Q i I F Z h b H V l P S J s M C I g L z 4 8 R W 5 0 c n k g V H l w Z T 0 i R m l s b E N v b H V t b l R 5 c G V z I i B W Y W x 1 Z T 0 i c 0 F 3 W U V C Q V F F Q m d R P S I g L z 4 8 R W 5 0 c n k g V H l w Z T 0 i R m l s b E V y c m 9 y Q 2 9 k Z S I g V m F s d W U 9 I n N V b m t u b 3 d u I i A v P j x F b n R y e S B U e X B l P S J G a W x s Q 2 9 s d W 1 u T m F t Z X M i I F Z h b H V l P S J z W y Z x d W 9 0 O 1 J h b m s m c X V v d D s s J n F 1 b 3 Q 7 V G V h b S Z x d W 9 0 O y w m c X V v d D s y M D I z J n F 1 b 3 Q 7 L C Z x d W 9 0 O 0 x h c 3 Q g M y Z x d W 9 0 O y w m c X V v d D t M Y X N 0 I D E m c X V v d D s s J n F 1 b 3 Q 7 S G 9 t Z S Z x d W 9 0 O y w m c X V v d D t B d 2 F 5 J n F 1 b 3 Q 7 L C Z x d W 9 0 O z I w M j I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w M 3 B 0 J S 9 B d X R v U m V t b 3 Z l Z E N v b H V t b n M x L n t S Y W 5 r L D B 9 J n F 1 b 3 Q 7 L C Z x d W 9 0 O 1 N l Y 3 R p b 2 4 x L 0 9 w c D N w d C U v Q X V 0 b 1 J l b W 9 2 Z W R D b 2 x 1 b W 5 z M S 5 7 V G V h b S w x f S Z x d W 9 0 O y w m c X V v d D t T Z W N 0 a W 9 u M S 9 P c H A z c H Q l L 0 F 1 d G 9 S Z W 1 v d m V k Q 2 9 s d W 1 u c z E u e z I w M j M s M n 0 m c X V v d D s s J n F 1 b 3 Q 7 U 2 V j d G l v b j E v T 3 B w M 3 B 0 J S 9 B d X R v U m V t b 3 Z l Z E N v b H V t b n M x L n t M Y X N 0 I D M s M 3 0 m c X V v d D s s J n F 1 b 3 Q 7 U 2 V j d G l v b j E v T 3 B w M 3 B 0 J S 9 B d X R v U m V t b 3 Z l Z E N v b H V t b n M x L n t M Y X N 0 I D E s N H 0 m c X V v d D s s J n F 1 b 3 Q 7 U 2 V j d G l v b j E v T 3 B w M 3 B 0 J S 9 B d X R v U m V t b 3 Z l Z E N v b H V t b n M x L n t I b 2 1 l L D V 9 J n F 1 b 3 Q 7 L C Z x d W 9 0 O 1 N l Y 3 R p b 2 4 x L 0 9 w c D N w d C U v Q X V 0 b 1 J l b W 9 2 Z W R D b 2 x 1 b W 5 z M S 5 7 Q X d h e S w 2 f S Z x d W 9 0 O y w m c X V v d D t T Z W N 0 a W 9 u M S 9 P c H A z c H Q l L 0 F 1 d G 9 S Z W 1 v d m V k Q 2 9 s d W 1 u c z E u e z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3 B w M 3 B 0 J S 9 B d X R v U m V t b 3 Z l Z E N v b H V t b n M x L n t S Y W 5 r L D B 9 J n F 1 b 3 Q 7 L C Z x d W 9 0 O 1 N l Y 3 R p b 2 4 x L 0 9 w c D N w d C U v Q X V 0 b 1 J l b W 9 2 Z W R D b 2 x 1 b W 5 z M S 5 7 V G V h b S w x f S Z x d W 9 0 O y w m c X V v d D t T Z W N 0 a W 9 u M S 9 P c H A z c H Q l L 0 F 1 d G 9 S Z W 1 v d m V k Q 2 9 s d W 1 u c z E u e z I w M j M s M n 0 m c X V v d D s s J n F 1 b 3 Q 7 U 2 V j d G l v b j E v T 3 B w M 3 B 0 J S 9 B d X R v U m V t b 3 Z l Z E N v b H V t b n M x L n t M Y X N 0 I D M s M 3 0 m c X V v d D s s J n F 1 b 3 Q 7 U 2 V j d G l v b j E v T 3 B w M 3 B 0 J S 9 B d X R v U m V t b 3 Z l Z E N v b H V t b n M x L n t M Y X N 0 I D E s N H 0 m c X V v d D s s J n F 1 b 3 Q 7 U 2 V j d G l v b j E v T 3 B w M 3 B 0 J S 9 B d X R v U m V t b 3 Z l Z E N v b H V t b n M x L n t I b 2 1 l L D V 9 J n F 1 b 3 Q 7 L C Z x d W 9 0 O 1 N l Y 3 R p b 2 4 x L 0 9 w c D N w d C U v Q X V 0 b 1 J l b W 9 2 Z W R D b 2 x 1 b W 5 z M S 5 7 Q X d h e S w 2 f S Z x d W 9 0 O y w m c X V v d D t T Z W N 0 a W 9 u M S 9 P c H A z c H Q l L 0 F 1 d G 9 S Z W 1 v d m V k Q 2 9 s d W 1 u c z E u e z I w M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c D N w d C U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A z c H Q l M j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A z c H Q l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H R S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F B H I G F u Z C B U T 3 B l c k d h b W U i I C 8 + P E V u d H J 5 I F R 5 c G U 9 I l J l Y 2 9 2 Z X J 5 V G F y Z 2 V 0 Q 2 9 s d W 1 u I i B W Y W x 1 Z T 0 i b D M 3 I i A v P j x F b n R y e S B U e X B l P S J S Z W N v d m V y e V R h c m d l d F J v d y I g V m F s d W U 9 I m w z N y I g L z 4 8 R W 5 0 c n k g V H l w Z T 0 i R m l s b F R h c m d l d C I g V m F s d W U 9 I n N f M 3 B 0 U m F 0 Z S I g L z 4 8 R W 5 0 c n k g V H l w Z T 0 i R m l s b G V k Q 2 9 t c G x l d G V S Z X N 1 b H R U b 1 d v c m t z a G V l d C I g V m F s d W U 9 I m w x I i A v P j x F b n R y e S B U e X B l P S J R d W V y e U l E I i B W Y W x 1 Z T 0 i c 2 Q 0 Y j A w N T V h L T k w Z m U t N D A 5 N y 0 5 M G U y L T I 1 M T U 5 O T k 5 N 2 U 0 M S I g L z 4 8 R W 5 0 c n k g V H l w Z T 0 i R m l s b E x h c 3 R V c G R h d G V k I i B W Y W x 1 Z T 0 i Z D I w M j Q t M D I t M D V U M D Y 6 M T U 6 N T U u M T M 2 O D E 4 M F o i I C 8 + P E V u d H J 5 I F R 5 c G U 9 I k Z p b G x F c n J v c k N v d W 5 0 I i B W Y W x 1 Z T 0 i b D A i I C 8 + P E V u d H J 5 I F R 5 c G U 9 I k Z p b G x D b 2 x 1 b W 5 U e X B l c y I g V m F s d W U 9 I n N B d 1 l F Q k F R R U J n U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w d F J h d G U v Q X V 0 b 1 J l b W 9 2 Z W R D b 2 x 1 b W 5 z M S 5 7 U m F u a y w w f S Z x d W 9 0 O y w m c X V v d D t T Z W N 0 a W 9 u M S 8 z c H R S Y X R l L 0 F 1 d G 9 S Z W 1 v d m V k Q 2 9 s d W 1 u c z E u e 1 R l Y W 0 s M X 0 m c X V v d D s s J n F 1 b 3 Q 7 U 2 V j d G l v b j E v M 3 B 0 U m F 0 Z S 9 B d X R v U m V t b 3 Z l Z E N v b H V t b n M x L n s y M D I z L D J 9 J n F 1 b 3 Q 7 L C Z x d W 9 0 O 1 N l Y 3 R p b 2 4 x L z N w d F J h d G U v Q X V 0 b 1 J l b W 9 2 Z W R D b 2 x 1 b W 5 z M S 5 7 T G F z d C A z L D N 9 J n F 1 b 3 Q 7 L C Z x d W 9 0 O 1 N l Y 3 R p b 2 4 x L z N w d F J h d G U v Q X V 0 b 1 J l b W 9 2 Z W R D b 2 x 1 b W 5 z M S 5 7 T G F z d C A x L D R 9 J n F 1 b 3 Q 7 L C Z x d W 9 0 O 1 N l Y 3 R p b 2 4 x L z N w d F J h d G U v Q X V 0 b 1 J l b W 9 2 Z W R D b 2 x 1 b W 5 z M S 5 7 S G 9 t Z S w 1 f S Z x d W 9 0 O y w m c X V v d D t T Z W N 0 a W 9 u M S 8 z c H R S Y X R l L 0 F 1 d G 9 S Z W 1 v d m V k Q 2 9 s d W 1 u c z E u e 0 F 3 Y X k s N n 0 m c X V v d D s s J n F 1 b 3 Q 7 U 2 V j d G l v b j E v M 3 B 0 U m F 0 Z S 9 B d X R v U m V t b 3 Z l Z E N v b H V t b n M x L n s y M D I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N w d F J h d G U v Q X V 0 b 1 J l b W 9 2 Z W R D b 2 x 1 b W 5 z M S 5 7 U m F u a y w w f S Z x d W 9 0 O y w m c X V v d D t T Z W N 0 a W 9 u M S 8 z c H R S Y X R l L 0 F 1 d G 9 S Z W 1 v d m V k Q 2 9 s d W 1 u c z E u e 1 R l Y W 0 s M X 0 m c X V v d D s s J n F 1 b 3 Q 7 U 2 V j d G l v b j E v M 3 B 0 U m F 0 Z S 9 B d X R v U m V t b 3 Z l Z E N v b H V t b n M x L n s y M D I z L D J 9 J n F 1 b 3 Q 7 L C Z x d W 9 0 O 1 N l Y 3 R p b 2 4 x L z N w d F J h d G U v Q X V 0 b 1 J l b W 9 2 Z W R D b 2 x 1 b W 5 z M S 5 7 T G F z d C A z L D N 9 J n F 1 b 3 Q 7 L C Z x d W 9 0 O 1 N l Y 3 R p b 2 4 x L z N w d F J h d G U v Q X V 0 b 1 J l b W 9 2 Z W R D b 2 x 1 b W 5 z M S 5 7 T G F z d C A x L D R 9 J n F 1 b 3 Q 7 L C Z x d W 9 0 O 1 N l Y 3 R p b 2 4 x L z N w d F J h d G U v Q X V 0 b 1 J l b W 9 2 Z W R D b 2 x 1 b W 5 z M S 5 7 S G 9 t Z S w 1 f S Z x d W 9 0 O y w m c X V v d D t T Z W N 0 a W 9 u M S 8 z c H R S Y X R l L 0 F 1 d G 9 S Z W 1 v d m V k Q 2 9 s d W 1 u c z E u e 0 F 3 Y X k s N n 0 m c X V v d D s s J n F 1 b 3 Q 7 U 2 V j d G l v b j E v M 3 B 0 U m F 0 Z S 9 B d X R v U m V t b 3 Z l Z E N v b H V t b n M x L n s y M D I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c H R S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w d F J h d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H R S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B 0 J T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F B H I G F u Z C B U T 3 B l c k d h b W U i I C 8 + P E V u d H J 5 I F R 5 c G U 9 I l J l Y 2 9 2 Z X J 5 V G F y Z 2 V 0 Q 2 9 s d W 1 u I i B W Y W x 1 Z T 0 i b D E 5 I i A v P j x F b n R y e S B U e X B l P S J S Z W N v d m V y e V R h c m d l d F J v d y I g V m F s d W U 9 I m w z N y I g L z 4 8 R W 5 0 c n k g V H l w Z T 0 i R m l s b F R h c m d l d C I g V m F s d W U 9 I n N f M 3 B 0 I i A v P j x F b n R y e S B U e X B l P S J G a W x s Z W R D b 2 1 w b G V 0 Z V J l c 3 V s d F R v V 2 9 y a 3 N o Z W V 0 I i B W Y W x 1 Z T 0 i b D E i I C 8 + P E V u d H J 5 I F R 5 c G U 9 I l F 1 Z X J 5 S U Q i I F Z h b H V l P S J z N T U 2 Y j N j M z M t N z M 2 Y S 0 0 M T U z L W J h Z D E t N j F j N T V k M j R h Z D l i I i A v P j x F b n R y e S B U e X B l P S J G a W x s T G F z d F V w Z G F 0 Z W Q i I F Z h b H V l P S J k M j A y N C 0 w M i 0 w N V Q w N j o x N T o 1 N S 4 w O T k 4 M T k 1 W i I g L z 4 8 R W 5 0 c n k g V H l w Z T 0 i R m l s b E V y c m 9 y Q 2 9 1 b n Q i I F Z h b H V l P S J s M C I g L z 4 8 R W 5 0 c n k g V H l w Z T 0 i R m l s b E N v b H V t b l R 5 c G V z I i B W Y W x 1 Z T 0 i c 0 F 3 W U V C Q V F F Q m d R P S I g L z 4 8 R W 5 0 c n k g V H l w Z T 0 i R m l s b E V y c m 9 y Q 2 9 k Z S I g V m F s d W U 9 I n N V b m t u b 3 d u I i A v P j x F b n R y e S B U e X B l P S J G a W x s Q 2 9 s d W 1 u T m F t Z X M i I F Z h b H V l P S J z W y Z x d W 9 0 O 1 J h b m s m c X V v d D s s J n F 1 b 3 Q 7 V G V h b S Z x d W 9 0 O y w m c X V v d D s y M D I z J n F 1 b 3 Q 7 L C Z x d W 9 0 O 0 x h c 3 Q g M y Z x d W 9 0 O y w m c X V v d D t M Y X N 0 I D E m c X V v d D s s J n F 1 b 3 Q 7 S G 9 t Z S Z x d W 9 0 O y w m c X V v d D t B d 2 F 5 J n F 1 b 3 Q 7 L C Z x d W 9 0 O z I w M j I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3 B 0 J S 9 B d X R v U m V t b 3 Z l Z E N v b H V t b n M x L n t S Y W 5 r L D B 9 J n F 1 b 3 Q 7 L C Z x d W 9 0 O 1 N l Y 3 R p b 2 4 x L z N w d C U v Q X V 0 b 1 J l b W 9 2 Z W R D b 2 x 1 b W 5 z M S 5 7 V G V h b S w x f S Z x d W 9 0 O y w m c X V v d D t T Z W N 0 a W 9 u M S 8 z c H Q l L 0 F 1 d G 9 S Z W 1 v d m V k Q 2 9 s d W 1 u c z E u e z I w M j M s M n 0 m c X V v d D s s J n F 1 b 3 Q 7 U 2 V j d G l v b j E v M 3 B 0 J S 9 B d X R v U m V t b 3 Z l Z E N v b H V t b n M x L n t M Y X N 0 I D M s M 3 0 m c X V v d D s s J n F 1 b 3 Q 7 U 2 V j d G l v b j E v M 3 B 0 J S 9 B d X R v U m V t b 3 Z l Z E N v b H V t b n M x L n t M Y X N 0 I D E s N H 0 m c X V v d D s s J n F 1 b 3 Q 7 U 2 V j d G l v b j E v M 3 B 0 J S 9 B d X R v U m V t b 3 Z l Z E N v b H V t b n M x L n t I b 2 1 l L D V 9 J n F 1 b 3 Q 7 L C Z x d W 9 0 O 1 N l Y 3 R p b 2 4 x L z N w d C U v Q X V 0 b 1 J l b W 9 2 Z W R D b 2 x 1 b W 5 z M S 5 7 Q X d h e S w 2 f S Z x d W 9 0 O y w m c X V v d D t T Z W N 0 a W 9 u M S 8 z c H Q l L 0 F 1 d G 9 S Z W 1 v d m V k Q 2 9 s d W 1 u c z E u e z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3 B 0 J S 9 B d X R v U m V t b 3 Z l Z E N v b H V t b n M x L n t S Y W 5 r L D B 9 J n F 1 b 3 Q 7 L C Z x d W 9 0 O 1 N l Y 3 R p b 2 4 x L z N w d C U v Q X V 0 b 1 J l b W 9 2 Z W R D b 2 x 1 b W 5 z M S 5 7 V G V h b S w x f S Z x d W 9 0 O y w m c X V v d D t T Z W N 0 a W 9 u M S 8 z c H Q l L 0 F 1 d G 9 S Z W 1 v d m V k Q 2 9 s d W 1 u c z E u e z I w M j M s M n 0 m c X V v d D s s J n F 1 b 3 Q 7 U 2 V j d G l v b j E v M 3 B 0 J S 9 B d X R v U m V t b 3 Z l Z E N v b H V t b n M x L n t M Y X N 0 I D M s M 3 0 m c X V v d D s s J n F 1 b 3 Q 7 U 2 V j d G l v b j E v M 3 B 0 J S 9 B d X R v U m V t b 3 Z l Z E N v b H V t b n M x L n t M Y X N 0 I D E s N H 0 m c X V v d D s s J n F 1 b 3 Q 7 U 2 V j d G l v b j E v M 3 B 0 J S 9 B d X R v U m V t b 3 Z l Z E N v b H V t b n M x L n t I b 2 1 l L D V 9 J n F 1 b 3 Q 7 L C Z x d W 9 0 O 1 N l Y 3 R p b 2 4 x L z N w d C U v Q X V 0 b 1 J l b W 9 2 Z W R D b 2 x 1 b W 5 z M S 5 7 Q X d h e S w 2 f S Z x d W 9 0 O y w m c X V v d D t T Z W N 0 a W 9 u M S 8 z c H Q l L 0 F 1 d G 9 S Z W 1 v d m V k Q 2 9 s d W 1 u c z E u e z I w M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w d C U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H Q l M j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H Q l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A z c H R S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F B H I G F u Z C B U T 3 B l c k d h b W U i I C 8 + P E V u d H J 5 I F R 5 c G U 9 I l J l Y 2 9 2 Z X J 5 V G F y Z 2 V 0 Q 2 9 s d W 1 u I i B W Y W x 1 Z T 0 i b D M 3 I i A v P j x F b n R y e S B U e X B l P S J S Z W N v d m V y e V R h c m d l d F J v d y I g V m F s d W U 9 I m w z N y I g L z 4 8 R W 5 0 c n k g V H l w Z T 0 i R m l s b F R h c m d l d C I g V m F s d W U 9 I n N P c H A z c H R S Y X R l I i A v P j x F b n R y e S B U e X B l P S J G a W x s Z W R D b 2 1 w b G V 0 Z V J l c 3 V s d F R v V 2 9 y a 3 N o Z W V 0 I i B W Y W x 1 Z T 0 i b D E i I C 8 + P E V u d H J 5 I F R 5 c G U 9 I l F 1 Z X J 5 S U Q i I F Z h b H V l P S J z O T c 1 M D k 3 O D Q t M j c 1 Y S 0 0 O G I 0 L W J h N W E t O W N j M z M 0 O W Q w M W E y I i A v P j x F b n R y e S B U e X B l P S J G a W x s T G F z d F V w Z G F 0 Z W Q i I F Z h b H V l P S J k M j A y N C 0 w M i 0 w N V Q w N j o x N T o 1 N S 4 x N j I 4 M z Q 2 W i I g L z 4 8 R W 5 0 c n k g V H l w Z T 0 i R m l s b E V y c m 9 y Q 2 9 1 b n Q i I F Z h b H V l P S J s M C I g L z 4 8 R W 5 0 c n k g V H l w Z T 0 i R m l s b E N v b H V t b l R 5 c G V z I i B W Y W x 1 Z T 0 i c 0 F 3 W U V C Q V F F Q m d R P S I g L z 4 8 R W 5 0 c n k g V H l w Z T 0 i R m l s b E V y c m 9 y Q 2 9 k Z S I g V m F s d W U 9 I n N V b m t u b 3 d u I i A v P j x F b n R y e S B U e X B l P S J G a W x s Q 2 9 s d W 1 u T m F t Z X M i I F Z h b H V l P S J z W y Z x d W 9 0 O 1 J h b m s m c X V v d D s s J n F 1 b 3 Q 7 V G V h b S Z x d W 9 0 O y w m c X V v d D s y M D I z J n F 1 b 3 Q 7 L C Z x d W 9 0 O 0 x h c 3 Q g M y Z x d W 9 0 O y w m c X V v d D t M Y X N 0 I D E m c X V v d D s s J n F 1 b 3 Q 7 S G 9 t Z S Z x d W 9 0 O y w m c X V v d D t B d 2 F 5 J n F 1 b 3 Q 7 L C Z x d W 9 0 O z I w M j I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w M 3 B 0 U m F 0 Z S 9 B d X R v U m V t b 3 Z l Z E N v b H V t b n M x L n t S Y W 5 r L D B 9 J n F 1 b 3 Q 7 L C Z x d W 9 0 O 1 N l Y 3 R p b 2 4 x L 0 9 w c D N w d F J h d G U v Q X V 0 b 1 J l b W 9 2 Z W R D b 2 x 1 b W 5 z M S 5 7 V G V h b S w x f S Z x d W 9 0 O y w m c X V v d D t T Z W N 0 a W 9 u M S 9 P c H A z c H R S Y X R l L 0 F 1 d G 9 S Z W 1 v d m V k Q 2 9 s d W 1 u c z E u e z I w M j M s M n 0 m c X V v d D s s J n F 1 b 3 Q 7 U 2 V j d G l v b j E v T 3 B w M 3 B 0 U m F 0 Z S 9 B d X R v U m V t b 3 Z l Z E N v b H V t b n M x L n t M Y X N 0 I D M s M 3 0 m c X V v d D s s J n F 1 b 3 Q 7 U 2 V j d G l v b j E v T 3 B w M 3 B 0 U m F 0 Z S 9 B d X R v U m V t b 3 Z l Z E N v b H V t b n M x L n t M Y X N 0 I D E s N H 0 m c X V v d D s s J n F 1 b 3 Q 7 U 2 V j d G l v b j E v T 3 B w M 3 B 0 U m F 0 Z S 9 B d X R v U m V t b 3 Z l Z E N v b H V t b n M x L n t I b 2 1 l L D V 9 J n F 1 b 3 Q 7 L C Z x d W 9 0 O 1 N l Y 3 R p b 2 4 x L 0 9 w c D N w d F J h d G U v Q X V 0 b 1 J l b W 9 2 Z W R D b 2 x 1 b W 5 z M S 5 7 Q X d h e S w 2 f S Z x d W 9 0 O y w m c X V v d D t T Z W N 0 a W 9 u M S 9 P c H A z c H R S Y X R l L 0 F 1 d G 9 S Z W 1 v d m V k Q 2 9 s d W 1 u c z E u e z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3 B w M 3 B 0 U m F 0 Z S 9 B d X R v U m V t b 3 Z l Z E N v b H V t b n M x L n t S Y W 5 r L D B 9 J n F 1 b 3 Q 7 L C Z x d W 9 0 O 1 N l Y 3 R p b 2 4 x L 0 9 w c D N w d F J h d G U v Q X V 0 b 1 J l b W 9 2 Z W R D b 2 x 1 b W 5 z M S 5 7 V G V h b S w x f S Z x d W 9 0 O y w m c X V v d D t T Z W N 0 a W 9 u M S 9 P c H A z c H R S Y X R l L 0 F 1 d G 9 S Z W 1 v d m V k Q 2 9 s d W 1 u c z E u e z I w M j M s M n 0 m c X V v d D s s J n F 1 b 3 Q 7 U 2 V j d G l v b j E v T 3 B w M 3 B 0 U m F 0 Z S 9 B d X R v U m V t b 3 Z l Z E N v b H V t b n M x L n t M Y X N 0 I D M s M 3 0 m c X V v d D s s J n F 1 b 3 Q 7 U 2 V j d G l v b j E v T 3 B w M 3 B 0 U m F 0 Z S 9 B d X R v U m V t b 3 Z l Z E N v b H V t b n M x L n t M Y X N 0 I D E s N H 0 m c X V v d D s s J n F 1 b 3 Q 7 U 2 V j d G l v b j E v T 3 B w M 3 B 0 U m F 0 Z S 9 B d X R v U m V t b 3 Z l Z E N v b H V t b n M x L n t I b 2 1 l L D V 9 J n F 1 b 3 Q 7 L C Z x d W 9 0 O 1 N l Y 3 R p b 2 4 x L 0 9 w c D N w d F J h d G U v Q X V 0 b 1 J l b W 9 2 Z W R D b 2 x 1 b W 5 z M S 5 7 Q X d h e S w 2 f S Z x d W 9 0 O y w m c X V v d D t T Z W N 0 a W 9 u M S 9 P c H A z c H R S Y X R l L 0 F 1 d G 9 S Z W 1 v d m V k Q 2 9 s d W 1 u c z E u e z I w M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c D N w d F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M 3 B 0 U m F 0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D N w d F J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c H Q l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U E c g Y W 5 k I F R P c G V y R 2 F t Z S I g L z 4 8 R W 5 0 c n k g V H l w Z T 0 i U m V j b 3 Z l c n l U Y X J n Z X R D b 2 x 1 b W 4 i I F Z h b H V l P S J s N D Y i I C 8 + P E V u d H J 5 I F R 5 c G U 9 I l J l Y 2 9 2 Z X J 5 V G F y Z 2 V 0 U m 9 3 I i B W Y W x 1 Z T 0 i b D I i I C 8 + P E V u d H J 5 I F R 5 c G U 9 I k Z p b G x U Y X J n Z X Q i I F Z h b H V l P S J z X z J w d C I g L z 4 8 R W 5 0 c n k g V H l w Z T 0 i R m l s b G V k Q 2 9 t c G x l d G V S Z X N 1 b H R U b 1 d v c m t z a G V l d C I g V m F s d W U 9 I m w x I i A v P j x F b n R y e S B U e X B l P S J R d W V y e U l E I i B W Y W x 1 Z T 0 i c z A x N D d h Z T A x L W Q 1 M z Q t N G M 0 Y i 0 5 M W U x L W Z h Y W J h Z G F j Y T M y M i I g L z 4 8 R W 5 0 c n k g V H l w Z T 0 i R m l s b E x h c 3 R V c G R h d G V k I i B W Y W x 1 Z T 0 i Z D I w M j Q t M D I t M D V U M D Y 6 M T U 6 N T U u M D c y O D E 5 O F o i I C 8 + P E V u d H J 5 I F R 5 c G U 9 I k Z p b G x F c n J v c k N v d W 5 0 I i B W Y W x 1 Z T 0 i b D A i I C 8 + P E V u d H J 5 I F R 5 c G U 9 I k Z p b G x D b 2 x 1 b W 5 U e X B l c y I g V m F s d W U 9 I n N B d 1 l F Q k F R R U J n U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w d C U v Q X V 0 b 1 J l b W 9 2 Z W R D b 2 x 1 b W 5 z M S 5 7 U m F u a y w w f S Z x d W 9 0 O y w m c X V v d D t T Z W N 0 a W 9 u M S 8 y c H Q l L 0 F 1 d G 9 S Z W 1 v d m V k Q 2 9 s d W 1 u c z E u e 1 R l Y W 0 s M X 0 m c X V v d D s s J n F 1 b 3 Q 7 U 2 V j d G l v b j E v M n B 0 J S 9 B d X R v U m V t b 3 Z l Z E N v b H V t b n M x L n s y M D I z L D J 9 J n F 1 b 3 Q 7 L C Z x d W 9 0 O 1 N l Y 3 R p b 2 4 x L z J w d C U v Q X V 0 b 1 J l b W 9 2 Z W R D b 2 x 1 b W 5 z M S 5 7 T G F z d C A z L D N 9 J n F 1 b 3 Q 7 L C Z x d W 9 0 O 1 N l Y 3 R p b 2 4 x L z J w d C U v Q X V 0 b 1 J l b W 9 2 Z W R D b 2 x 1 b W 5 z M S 5 7 T G F z d C A x L D R 9 J n F 1 b 3 Q 7 L C Z x d W 9 0 O 1 N l Y 3 R p b 2 4 x L z J w d C U v Q X V 0 b 1 J l b W 9 2 Z W R D b 2 x 1 b W 5 z M S 5 7 S G 9 t Z S w 1 f S Z x d W 9 0 O y w m c X V v d D t T Z W N 0 a W 9 u M S 8 y c H Q l L 0 F 1 d G 9 S Z W 1 v d m V k Q 2 9 s d W 1 u c z E u e 0 F 3 Y X k s N n 0 m c X V v d D s s J n F 1 b 3 Q 7 U 2 V j d G l v b j E v M n B 0 J S 9 B d X R v U m V t b 3 Z l Z E N v b H V t b n M x L n s y M D I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J w d C U v Q X V 0 b 1 J l b W 9 2 Z W R D b 2 x 1 b W 5 z M S 5 7 U m F u a y w w f S Z x d W 9 0 O y w m c X V v d D t T Z W N 0 a W 9 u M S 8 y c H Q l L 0 F 1 d G 9 S Z W 1 v d m V k Q 2 9 s d W 1 u c z E u e 1 R l Y W 0 s M X 0 m c X V v d D s s J n F 1 b 3 Q 7 U 2 V j d G l v b j E v M n B 0 J S 9 B d X R v U m V t b 3 Z l Z E N v b H V t b n M x L n s y M D I z L D J 9 J n F 1 b 3 Q 7 L C Z x d W 9 0 O 1 N l Y 3 R p b 2 4 x L z J w d C U v Q X V 0 b 1 J l b W 9 2 Z W R D b 2 x 1 b W 5 z M S 5 7 T G F z d C A z L D N 9 J n F 1 b 3 Q 7 L C Z x d W 9 0 O 1 N l Y 3 R p b 2 4 x L z J w d C U v Q X V 0 b 1 J l b W 9 2 Z W R D b 2 x 1 b W 5 z M S 5 7 T G F z d C A x L D R 9 J n F 1 b 3 Q 7 L C Z x d W 9 0 O 1 N l Y 3 R p b 2 4 x L z J w d C U v Q X V 0 b 1 J l b W 9 2 Z W R D b 2 x 1 b W 5 z M S 5 7 S G 9 t Z S w 1 f S Z x d W 9 0 O y w m c X V v d D t T Z W N 0 a W 9 u M S 8 y c H Q l L 0 F 1 d G 9 S Z W 1 v d m V k Q 2 9 s d W 1 u c z E u e 0 F 3 Y X k s N n 0 m c X V v d D s s J n F 1 b 3 Q 7 U 2 V j d G l v b j E v M n B 0 J S 9 B d X R v U m V t b 3 Z l Z E N v b H V t b n M x L n s y M D I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c H Q l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n B 0 J T I 1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n B 0 J T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M n B 0 J T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F B H I G F u Z C B U T 3 B l c k d h b W U i I C 8 + P E V u d H J 5 I F R 5 c G U 9 I l J l Y 2 9 2 Z X J 5 V G F y Z 2 V 0 Q 2 9 s d W 1 u I i B W Y W x 1 Z T 0 i b D U 1 I i A v P j x F b n R y e S B U e X B l P S J S Z W N v d m V y e V R h c m d l d F J v d y I g V m F s d W U 9 I m w y I i A v P j x F b n R y e S B U e X B l P S J G a W x s V G F y Z 2 V 0 I i B W Y W x 1 Z T 0 i c 2 9 w c D J w d C I g L z 4 8 R W 5 0 c n k g V H l w Z T 0 i R m l s b G V k Q 2 9 t c G x l d G V S Z X N 1 b H R U b 1 d v c m t z a G V l d C I g V m F s d W U 9 I m w x I i A v P j x F b n R y e S B U e X B l P S J R d W V y e U l E I i B W Y W x 1 Z T 0 i c 2 U 0 O G M y M D N i L T E 2 Z G I t N D V h N S 1 i N z B k L T B m N T B l N W R i Y z Y 4 Z C I g L z 4 8 R W 5 0 c n k g V H l w Z T 0 i R m l s b E x h c 3 R V c G R h d G V k I i B W Y W x 1 Z T 0 i Z D I w M j Q t M D I t M D V U M D Y 6 M T U 6 N T U u M D U 5 O D E 3 N V o i I C 8 + P E V u d H J 5 I F R 5 c G U 9 I k Z p b G x F c n J v c k N v d W 5 0 I i B W Y W x 1 Z T 0 i b D A i I C 8 + P E V u d H J 5 I F R 5 c G U 9 I k Z p b G x D b 2 x 1 b W 5 U e X B l c y I g V m F s d W U 9 I n N B d 1 l F Q k F R R U J n U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c D J w d C U v Q X V 0 b 1 J l b W 9 2 Z W R D b 2 x 1 b W 5 z M S 5 7 U m F u a y w w f S Z x d W 9 0 O y w m c X V v d D t T Z W N 0 a W 9 u M S 9 v c H A y c H Q l L 0 F 1 d G 9 S Z W 1 v d m V k Q 2 9 s d W 1 u c z E u e 1 R l Y W 0 s M X 0 m c X V v d D s s J n F 1 b 3 Q 7 U 2 V j d G l v b j E v b 3 B w M n B 0 J S 9 B d X R v U m V t b 3 Z l Z E N v b H V t b n M x L n s y M D I z L D J 9 J n F 1 b 3 Q 7 L C Z x d W 9 0 O 1 N l Y 3 R p b 2 4 x L 2 9 w c D J w d C U v Q X V 0 b 1 J l b W 9 2 Z W R D b 2 x 1 b W 5 z M S 5 7 T G F z d C A z L D N 9 J n F 1 b 3 Q 7 L C Z x d W 9 0 O 1 N l Y 3 R p b 2 4 x L 2 9 w c D J w d C U v Q X V 0 b 1 J l b W 9 2 Z W R D b 2 x 1 b W 5 z M S 5 7 T G F z d C A x L D R 9 J n F 1 b 3 Q 7 L C Z x d W 9 0 O 1 N l Y 3 R p b 2 4 x L 2 9 w c D J w d C U v Q X V 0 b 1 J l b W 9 2 Z W R D b 2 x 1 b W 5 z M S 5 7 S G 9 t Z S w 1 f S Z x d W 9 0 O y w m c X V v d D t T Z W N 0 a W 9 u M S 9 v c H A y c H Q l L 0 F 1 d G 9 S Z W 1 v d m V k Q 2 9 s d W 1 u c z E u e 0 F 3 Y X k s N n 0 m c X V v d D s s J n F 1 b 3 Q 7 U 2 V j d G l v b j E v b 3 B w M n B 0 J S 9 B d X R v U m V t b 3 Z l Z E N v b H V t b n M x L n s y M D I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w c D J w d C U v Q X V 0 b 1 J l b W 9 2 Z W R D b 2 x 1 b W 5 z M S 5 7 U m F u a y w w f S Z x d W 9 0 O y w m c X V v d D t T Z W N 0 a W 9 u M S 9 v c H A y c H Q l L 0 F 1 d G 9 S Z W 1 v d m V k Q 2 9 s d W 1 u c z E u e 1 R l Y W 0 s M X 0 m c X V v d D s s J n F 1 b 3 Q 7 U 2 V j d G l v b j E v b 3 B w M n B 0 J S 9 B d X R v U m V t b 3 Z l Z E N v b H V t b n M x L n s y M D I z L D J 9 J n F 1 b 3 Q 7 L C Z x d W 9 0 O 1 N l Y 3 R p b 2 4 x L 2 9 w c D J w d C U v Q X V 0 b 1 J l b W 9 2 Z W R D b 2 x 1 b W 5 z M S 5 7 T G F z d C A z L D N 9 J n F 1 b 3 Q 7 L C Z x d W 9 0 O 1 N l Y 3 R p b 2 4 x L 2 9 w c D J w d C U v Q X V 0 b 1 J l b W 9 2 Z W R D b 2 x 1 b W 5 z M S 5 7 T G F z d C A x L D R 9 J n F 1 b 3 Q 7 L C Z x d W 9 0 O 1 N l Y 3 R p b 2 4 x L 2 9 w c D J w d C U v Q X V 0 b 1 J l b W 9 2 Z W R D b 2 x 1 b W 5 z M S 5 7 S G 9 t Z S w 1 f S Z x d W 9 0 O y w m c X V v d D t T Z W N 0 a W 9 u M S 9 v c H A y c H Q l L 0 F 1 d G 9 S Z W 1 v d m V k Q 2 9 s d W 1 u c z E u e 0 F 3 Y X k s N n 0 m c X V v d D s s J n F 1 b 3 Q 7 U 2 V j d G l v b j E v b 3 B w M n B 0 J S 9 B d X R v U m V t b 3 Z l Z E N v b H V t b n M x L n s y M D I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H A y c H Q l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M n B 0 J T I 1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M n B 0 J T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V R o c m 9 3 T W F k Z V B l c j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Q R y B h b m Q g V E 9 w Z X J H Y W 1 l I i A v P j x F b n R y e S B U e X B l P S J S Z W N v d m V y e V R h c m d l d E N v b H V t b i I g V m F s d W U 9 I m w x I i A v P j x F b n R y e S B U e X B l P S J S Z W N v d m V y e V R h c m d l d F J v d y I g V m F s d W U 9 I m w 3 M C I g L z 4 8 R W 5 0 c n k g V H l w Z T 0 i R m l s b F R h c m d l d C I g V m F s d W U 9 I n N G c m V l V G h y b 3 d N Y W R l U G V y M T A w I i A v P j x F b n R y e S B U e X B l P S J G a W x s Z W R D b 2 1 w b G V 0 Z V J l c 3 V s d F R v V 2 9 y a 3 N o Z W V 0 I i B W Y W x 1 Z T 0 i b D E i I C 8 + P E V u d H J 5 I F R 5 c G U 9 I l F 1 Z X J 5 S U Q i I F Z h b H V l P S J z N T c y M m Y 2 O W M t Z D Y x M y 0 0 O D R i L W J k N T k t N 2 N m O T l j N T Q 3 M m M 5 I i A v P j x F b n R y e S B U e X B l P S J G a W x s T G F z d F V w Z G F 0 Z W Q i I F Z h b H V l P S J k M j A y N C 0 w M i 0 w N V Q w N j o x N T o 1 N S 4 w M j Y 4 M T U 4 W i I g L z 4 8 R W 5 0 c n k g V H l w Z T 0 i R m l s b E V y c m 9 y Q 2 9 1 b n Q i I F Z h b H V l P S J s M C I g L z 4 8 R W 5 0 c n k g V H l w Z T 0 i R m l s b E N v b H V t b l R 5 c G V z I i B W Y W x 1 Z T 0 i c 0 F 3 W U Z C U V V G Q m d V P S I g L z 4 8 R W 5 0 c n k g V H l w Z T 0 i R m l s b E V y c m 9 y Q 2 9 k Z S I g V m F s d W U 9 I n N V b m t u b 3 d u I i A v P j x F b n R y e S B U e X B l P S J G a W x s Q 2 9 s d W 1 u T m F t Z X M i I F Z h b H V l P S J z W y Z x d W 9 0 O 1 J h b m s m c X V v d D s s J n F 1 b 3 Q 7 V G V h b S Z x d W 9 0 O y w m c X V v d D s y M D I z J n F 1 b 3 Q 7 L C Z x d W 9 0 O 0 x h c 3 Q g M y Z x d W 9 0 O y w m c X V v d D t M Y X N 0 I D E m c X V v d D s s J n F 1 b 3 Q 7 S G 9 t Z S Z x d W 9 0 O y w m c X V v d D t B d 2 F 5 J n F 1 b 3 Q 7 L C Z x d W 9 0 O z I w M j I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Z V R o c m 9 3 T W F k Z V B l c j E w M C 9 B d X R v U m V t b 3 Z l Z E N v b H V t b n M x L n t S Y W 5 r L D B 9 J n F 1 b 3 Q 7 L C Z x d W 9 0 O 1 N l Y 3 R p b 2 4 x L 0 Z y Z W V U a H J v d 0 1 h Z G V Q Z X I x M D A v Q X V 0 b 1 J l b W 9 2 Z W R D b 2 x 1 b W 5 z M S 5 7 V G V h b S w x f S Z x d W 9 0 O y w m c X V v d D t T Z W N 0 a W 9 u M S 9 G c m V l V G h y b 3 d N Y W R l U G V y M T A w L 0 F 1 d G 9 S Z W 1 v d m V k Q 2 9 s d W 1 u c z E u e z I w M j M s M n 0 m c X V v d D s s J n F 1 b 3 Q 7 U 2 V j d G l v b j E v R n J l Z V R o c m 9 3 T W F k Z V B l c j E w M C 9 B d X R v U m V t b 3 Z l Z E N v b H V t b n M x L n t M Y X N 0 I D M s M 3 0 m c X V v d D s s J n F 1 b 3 Q 7 U 2 V j d G l v b j E v R n J l Z V R o c m 9 3 T W F k Z V B l c j E w M C 9 B d X R v U m V t b 3 Z l Z E N v b H V t b n M x L n t M Y X N 0 I D E s N H 0 m c X V v d D s s J n F 1 b 3 Q 7 U 2 V j d G l v b j E v R n J l Z V R o c m 9 3 T W F k Z V B l c j E w M C 9 B d X R v U m V t b 3 Z l Z E N v b H V t b n M x L n t I b 2 1 l L D V 9 J n F 1 b 3 Q 7 L C Z x d W 9 0 O 1 N l Y 3 R p b 2 4 x L 0 Z y Z W V U a H J v d 0 1 h Z G V Q Z X I x M D A v Q X V 0 b 1 J l b W 9 2 Z W R D b 2 x 1 b W 5 z M S 5 7 Q X d h e S w 2 f S Z x d W 9 0 O y w m c X V v d D t T Z W N 0 a W 9 u M S 9 G c m V l V G h y b 3 d N Y W R l U G V y M T A w L 0 F 1 d G 9 S Z W 1 v d m V k Q 2 9 s d W 1 u c z E u e z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n J l Z V R o c m 9 3 T W F k Z V B l c j E w M C 9 B d X R v U m V t b 3 Z l Z E N v b H V t b n M x L n t S Y W 5 r L D B 9 J n F 1 b 3 Q 7 L C Z x d W 9 0 O 1 N l Y 3 R p b 2 4 x L 0 Z y Z W V U a H J v d 0 1 h Z G V Q Z X I x M D A v Q X V 0 b 1 J l b W 9 2 Z W R D b 2 x 1 b W 5 z M S 5 7 V G V h b S w x f S Z x d W 9 0 O y w m c X V v d D t T Z W N 0 a W 9 u M S 9 G c m V l V G h y b 3 d N Y W R l U G V y M T A w L 0 F 1 d G 9 S Z W 1 v d m V k Q 2 9 s d W 1 u c z E u e z I w M j M s M n 0 m c X V v d D s s J n F 1 b 3 Q 7 U 2 V j d G l v b j E v R n J l Z V R o c m 9 3 T W F k Z V B l c j E w M C 9 B d X R v U m V t b 3 Z l Z E N v b H V t b n M x L n t M Y X N 0 I D M s M 3 0 m c X V v d D s s J n F 1 b 3 Q 7 U 2 V j d G l v b j E v R n J l Z V R o c m 9 3 T W F k Z V B l c j E w M C 9 B d X R v U m V t b 3 Z l Z E N v b H V t b n M x L n t M Y X N 0 I D E s N H 0 m c X V v d D s s J n F 1 b 3 Q 7 U 2 V j d G l v b j E v R n J l Z V R o c m 9 3 T W F k Z V B l c j E w M C 9 B d X R v U m V t b 3 Z l Z E N v b H V t b n M x L n t I b 2 1 l L D V 9 J n F 1 b 3 Q 7 L C Z x d W 9 0 O 1 N l Y 3 R p b 2 4 x L 0 Z y Z W V U a H J v d 0 1 h Z G V Q Z X I x M D A v Q X V 0 b 1 J l b W 9 2 Z W R D b 2 x 1 b W 5 z M S 5 7 Q X d h e S w 2 f S Z x d W 9 0 O y w m c X V v d D t T Z W N 0 a W 9 u M S 9 G c m V l V G h y b 3 d N Y W R l U G V y M T A w L 0 F 1 d G 9 S Z W 1 v d m V k Q 2 9 s d W 1 u c z E u e z I w M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Z W V U a H J v d 0 1 h Z G V Q Z X I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V R o c m 9 3 T W F k Z V B l c j E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V U a H J v d 0 1 h Z G V Q Z X I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B G V E 1 Q Z X I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U E c g Y W 5 k I F R P c G V y R 2 F t Z S I g L z 4 8 R W 5 0 c n k g V H l w Z T 0 i U m V j b 3 Z l c n l U Y X J n Z X R D b 2 x 1 b W 4 i I F Z h b H V l P S J s M T A i I C 8 + P E V u d H J 5 I F R 5 c G U 9 I l J l Y 2 9 2 Z X J 5 V G F y Z 2 V 0 U m 9 3 I i B W Y W x 1 Z T 0 i b D c w I i A v P j x F b n R y e S B U e X B l P S J G a W x s V G F y Z 2 V 0 I i B W Y W x 1 Z T 0 i c 0 9 w c E Z U T V B l c j E w M C I g L z 4 8 R W 5 0 c n k g V H l w Z T 0 i R m l s b G V k Q 2 9 t c G x l d G V S Z X N 1 b H R U b 1 d v c m t z a G V l d C I g V m F s d W U 9 I m w x I i A v P j x F b n R y e S B U e X B l P S J R d W V y e U l E I i B W Y W x 1 Z T 0 i c z h m O W Z h Z m F k L W E x Y T E t N G J j O C 1 h M m I 2 L T B h Y z E 3 M m I 1 N D I x Y S I g L z 4 8 R W 5 0 c n k g V H l w Z T 0 i R m l s b E x h c 3 R V c G R h d G V k I i B W Y W x 1 Z T 0 i Z D I w M j Q t M D I t M D V U M D Y 6 M T U 6 N T Q u O T c z O D A 5 M F o i I C 8 + P E V u d H J 5 I F R 5 c G U 9 I k Z p b G x F c n J v c k N v d W 5 0 I i B W Y W x 1 Z T 0 i b D A i I C 8 + P E V u d H J 5 I F R 5 c G U 9 I k Z p b G x D b 2 x 1 b W 5 U e X B l c y I g V m F s d W U 9 I n N B d 1 l G Q l F V R k J n V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c E Z U T V B l c j E w M C 9 B d X R v U m V t b 3 Z l Z E N v b H V t b n M x L n t S Y W 5 r L D B 9 J n F 1 b 3 Q 7 L C Z x d W 9 0 O 1 N l Y 3 R p b 2 4 x L 0 9 w c E Z U T V B l c j E w M C 9 B d X R v U m V t b 3 Z l Z E N v b H V t b n M x L n t U Z W F t L D F 9 J n F 1 b 3 Q 7 L C Z x d W 9 0 O 1 N l Y 3 R p b 2 4 x L 0 9 w c E Z U T V B l c j E w M C 9 B d X R v U m V t b 3 Z l Z E N v b H V t b n M x L n s y M D I z L D J 9 J n F 1 b 3 Q 7 L C Z x d W 9 0 O 1 N l Y 3 R p b 2 4 x L 0 9 w c E Z U T V B l c j E w M C 9 B d X R v U m V t b 3 Z l Z E N v b H V t b n M x L n t M Y X N 0 I D M s M 3 0 m c X V v d D s s J n F 1 b 3 Q 7 U 2 V j d G l v b j E v T 3 B w R l R N U G V y M T A w L 0 F 1 d G 9 S Z W 1 v d m V k Q 2 9 s d W 1 u c z E u e 0 x h c 3 Q g M S w 0 f S Z x d W 9 0 O y w m c X V v d D t T Z W N 0 a W 9 u M S 9 P c H B G V E 1 Q Z X I x M D A v Q X V 0 b 1 J l b W 9 2 Z W R D b 2 x 1 b W 5 z M S 5 7 S G 9 t Z S w 1 f S Z x d W 9 0 O y w m c X V v d D t T Z W N 0 a W 9 u M S 9 P c H B G V E 1 Q Z X I x M D A v Q X V 0 b 1 J l b W 9 2 Z W R D b 2 x 1 b W 5 z M S 5 7 Q X d h e S w 2 f S Z x d W 9 0 O y w m c X V v d D t T Z W N 0 a W 9 u M S 9 P c H B G V E 1 Q Z X I x M D A v Q X V 0 b 1 J l b W 9 2 Z W R D b 2 x 1 b W 5 z M S 5 7 M j A y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c H B G V E 1 Q Z X I x M D A v Q X V 0 b 1 J l b W 9 2 Z W R D b 2 x 1 b W 5 z M S 5 7 U m F u a y w w f S Z x d W 9 0 O y w m c X V v d D t T Z W N 0 a W 9 u M S 9 P c H B G V E 1 Q Z X I x M D A v Q X V 0 b 1 J l b W 9 2 Z W R D b 2 x 1 b W 5 z M S 5 7 V G V h b S w x f S Z x d W 9 0 O y w m c X V v d D t T Z W N 0 a W 9 u M S 9 P c H B G V E 1 Q Z X I x M D A v Q X V 0 b 1 J l b W 9 2 Z W R D b 2 x 1 b W 5 z M S 5 7 M j A y M y w y f S Z x d W 9 0 O y w m c X V v d D t T Z W N 0 a W 9 u M S 9 P c H B G V E 1 Q Z X I x M D A v Q X V 0 b 1 J l b W 9 2 Z W R D b 2 x 1 b W 5 z M S 5 7 T G F z d C A z L D N 9 J n F 1 b 3 Q 7 L C Z x d W 9 0 O 1 N l Y 3 R p b 2 4 x L 0 9 w c E Z U T V B l c j E w M C 9 B d X R v U m V t b 3 Z l Z E N v b H V t b n M x L n t M Y X N 0 I D E s N H 0 m c X V v d D s s J n F 1 b 3 Q 7 U 2 V j d G l v b j E v T 3 B w R l R N U G V y M T A w L 0 F 1 d G 9 S Z W 1 v d m V k Q 2 9 s d W 1 u c z E u e 0 h v b W U s N X 0 m c X V v d D s s J n F 1 b 3 Q 7 U 2 V j d G l v b j E v T 3 B w R l R N U G V y M T A w L 0 F 1 d G 9 S Z W 1 v d m V k Q 2 9 s d W 1 u c z E u e 0 F 3 Y X k s N n 0 m c X V v d D s s J n F 1 b 3 Q 7 U 2 V j d G l v b j E v T 3 B w R l R N U G V y M T A w L 0 F 1 d G 9 S Z W 1 v d m V k Q 2 9 s d W 1 u c z E u e z I w M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c E Z U T V B l c j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B G V E 1 Q Z X I x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B G V E 1 Q Z X I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B U d X J u b 3 Z l c l J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U E c g Y W 5 k I F R P c G V y R 2 F t Z S I g L z 4 8 R W 5 0 c n k g V H l w Z T 0 i U m V j b 3 Z l c n l U Y X J n Z X R D b 2 x 1 b W 4 i I F Z h b H V l P S J s M j g i I C 8 + P E V u d H J 5 I F R 5 c G U 9 I l J l Y 2 9 2 Z X J 5 V G F y Z 2 V 0 U m 9 3 I i B W Y W x 1 Z T 0 i b D I i I C 8 + P E V u d H J 5 I F R 5 c G U 9 I k Z p b G x U Y X J n Z X Q i I F Z h b H V l P S J z T 3 B w V H V y b m 9 2 Z X J S Y X R l I i A v P j x F b n R y e S B U e X B l P S J G a W x s Z W R D b 2 1 w b G V 0 Z V J l c 3 V s d F R v V 2 9 y a 3 N o Z W V 0 I i B W Y W x 1 Z T 0 i b D E i I C 8 + P E V u d H J 5 I F R 5 c G U 9 I l F 1 Z X J 5 S U Q i I F Z h b H V l P S J z O T U w Z m I 1 O W I t N W Z h O S 0 0 O W Q 3 L T l m M z Q t M G J h Y j E x N 2 J m Y 2 J l I i A v P j x F b n R y e S B U e X B l P S J G a W x s T G F z d F V w Z G F 0 Z W Q i I F Z h b H V l P S J k M j A y N C 0 w M i 0 w N V Q w N j o x N T o 1 N C 4 5 M j Y 4 M j A 5 W i I g L z 4 8 R W 5 0 c n k g V H l w Z T 0 i R m l s b E V y c m 9 y Q 2 9 1 b n Q i I F Z h b H V l P S J s M C I g L z 4 8 R W 5 0 c n k g V H l w Z T 0 i R m l s b E N v b H V t b l R 5 c G V z I i B W Y W x 1 Z T 0 i c 0 F 3 W U V C Q V F F Q m d R P S I g L z 4 8 R W 5 0 c n k g V H l w Z T 0 i R m l s b E V y c m 9 y Q 2 9 k Z S I g V m F s d W U 9 I n N V b m t u b 3 d u I i A v P j x F b n R y e S B U e X B l P S J G a W x s Q 2 9 s d W 1 u T m F t Z X M i I F Z h b H V l P S J z W y Z x d W 9 0 O 1 J h b m s m c X V v d D s s J n F 1 b 3 Q 7 V G V h b S Z x d W 9 0 O y w m c X V v d D s y M D I z J n F 1 b 3 Q 7 L C Z x d W 9 0 O 0 x h c 3 Q g M y Z x d W 9 0 O y w m c X V v d D t M Y X N 0 I D E m c X V v d D s s J n F 1 b 3 Q 7 S G 9 t Z S Z x d W 9 0 O y w m c X V v d D t B d 2 F 5 J n F 1 b 3 Q 7 L C Z x d W 9 0 O z I w M j I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w V H V y b m 9 2 Z X J S Y X R l L 0 F 1 d G 9 S Z W 1 v d m V k Q 2 9 s d W 1 u c z E u e 1 J h b m s s M H 0 m c X V v d D s s J n F 1 b 3 Q 7 U 2 V j d G l v b j E v T 3 B w V H V y b m 9 2 Z X J S Y X R l L 0 F 1 d G 9 S Z W 1 v d m V k Q 2 9 s d W 1 u c z E u e 1 R l Y W 0 s M X 0 m c X V v d D s s J n F 1 b 3 Q 7 U 2 V j d G l v b j E v T 3 B w V H V y b m 9 2 Z X J S Y X R l L 0 F 1 d G 9 S Z W 1 v d m V k Q 2 9 s d W 1 u c z E u e z I w M j M s M n 0 m c X V v d D s s J n F 1 b 3 Q 7 U 2 V j d G l v b j E v T 3 B w V H V y b m 9 2 Z X J S Y X R l L 0 F 1 d G 9 S Z W 1 v d m V k Q 2 9 s d W 1 u c z E u e 0 x h c 3 Q g M y w z f S Z x d W 9 0 O y w m c X V v d D t T Z W N 0 a W 9 u M S 9 P c H B U d X J u b 3 Z l c l J h d G U v Q X V 0 b 1 J l b W 9 2 Z W R D b 2 x 1 b W 5 z M S 5 7 T G F z d C A x L D R 9 J n F 1 b 3 Q 7 L C Z x d W 9 0 O 1 N l Y 3 R p b 2 4 x L 0 9 w c F R 1 c m 5 v d m V y U m F 0 Z S 9 B d X R v U m V t b 3 Z l Z E N v b H V t b n M x L n t I b 2 1 l L D V 9 J n F 1 b 3 Q 7 L C Z x d W 9 0 O 1 N l Y 3 R p b 2 4 x L 0 9 w c F R 1 c m 5 v d m V y U m F 0 Z S 9 B d X R v U m V t b 3 Z l Z E N v b H V t b n M x L n t B d 2 F 5 L D Z 9 J n F 1 b 3 Q 7 L C Z x d W 9 0 O 1 N l Y 3 R p b 2 4 x L 0 9 w c F R 1 c m 5 v d m V y U m F 0 Z S 9 B d X R v U m V t b 3 Z l Z E N v b H V t b n M x L n s y M D I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w c F R 1 c m 5 v d m V y U m F 0 Z S 9 B d X R v U m V t b 3 Z l Z E N v b H V t b n M x L n t S Y W 5 r L D B 9 J n F 1 b 3 Q 7 L C Z x d W 9 0 O 1 N l Y 3 R p b 2 4 x L 0 9 w c F R 1 c m 5 v d m V y U m F 0 Z S 9 B d X R v U m V t b 3 Z l Z E N v b H V t b n M x L n t U Z W F t L D F 9 J n F 1 b 3 Q 7 L C Z x d W 9 0 O 1 N l Y 3 R p b 2 4 x L 0 9 w c F R 1 c m 5 v d m V y U m F 0 Z S 9 B d X R v U m V t b 3 Z l Z E N v b H V t b n M x L n s y M D I z L D J 9 J n F 1 b 3 Q 7 L C Z x d W 9 0 O 1 N l Y 3 R p b 2 4 x L 0 9 w c F R 1 c m 5 v d m V y U m F 0 Z S 9 B d X R v U m V t b 3 Z l Z E N v b H V t b n M x L n t M Y X N 0 I D M s M 3 0 m c X V v d D s s J n F 1 b 3 Q 7 U 2 V j d G l v b j E v T 3 B w V H V y b m 9 2 Z X J S Y X R l L 0 F 1 d G 9 S Z W 1 v d m V k Q 2 9 s d W 1 u c z E u e 0 x h c 3 Q g M S w 0 f S Z x d W 9 0 O y w m c X V v d D t T Z W N 0 a W 9 u M S 9 P c H B U d X J u b 3 Z l c l J h d G U v Q X V 0 b 1 J l b W 9 2 Z W R D b 2 x 1 b W 5 z M S 5 7 S G 9 t Z S w 1 f S Z x d W 9 0 O y w m c X V v d D t T Z W N 0 a W 9 u M S 9 P c H B U d X J u b 3 Z l c l J h d G U v Q X V 0 b 1 J l b W 9 2 Z W R D b 2 x 1 b W 5 z M S 5 7 Q X d h e S w 2 f S Z x d W 9 0 O y w m c X V v d D t T Z W N 0 a W 9 u M S 9 P c H B U d X J u b 3 Z l c l J h d G U v Q X V 0 b 1 J l b W 9 2 Z W R D b 2 x 1 b W 5 z M S 5 7 M j A y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w V H V y b m 9 2 Z X J S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F R 1 c m 5 v d m V y U m F 0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c F R 1 c m 5 v d m V y U m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d m V y U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Q R y B h b m Q g V E 9 w Z X J H Y W 1 l I i A v P j x F b n R y e S B U e X B l P S J S Z W N v d m V y e V R h c m d l d E N v b H V t b i I g V m F s d W U 9 I m w x O S I g L z 4 8 R W 5 0 c n k g V H l w Z T 0 i U m V j b 3 Z l c n l U Y X J n Z X R S b 3 c i I F Z h b H V l P S J s M i I g L z 4 8 R W 5 0 c n k g V H l w Z T 0 i R m l s b F R h c m d l d C I g V m F s d W U 9 I n N U d X J u b 3 Z l c l J h d G U i I C 8 + P E V u d H J 5 I F R 5 c G U 9 I k Z p b G x l Z E N v b X B s Z X R l U m V z d W x 0 V G 9 X b 3 J r c 2 h l Z X Q i I F Z h b H V l P S J s M S I g L z 4 8 R W 5 0 c n k g V H l w Z T 0 i U X V l c n l J R C I g V m F s d W U 9 I n M 1 M 2 M 0 O G I 3 Z C 1 l O G Z l L T R j Z j Y t Y W E 2 M S 0 0 Y m Y y M j g 3 O G E z M T g i I C 8 + P E V u d H J 5 I F R 5 c G U 9 I k Z p b G x M Y X N 0 V X B k Y X R l Z C I g V m F s d W U 9 I m Q y M D I 0 L T A y L T A 1 V D A 2 O j E 1 O j U 0 L j k w N z g z M D Z a I i A v P j x F b n R y e S B U e X B l P S J G a W x s R X J y b 3 J D b 3 V u d C I g V m F s d W U 9 I m w w I i A v P j x F b n R y e S B U e X B l P S J G a W x s Q 2 9 s d W 1 u V H l w Z X M i I F Z h b H V l P S J z Q X d Z R U J B U U V C Z 1 E 9 I i A v P j x F b n R y e S B U e X B l P S J G a W x s R X J y b 3 J D b 2 R l I i B W Y W x 1 Z T 0 i c 1 V u a 2 5 v d 2 4 i I C 8 + P E V u d H J 5 I F R 5 c G U 9 I k Z p b G x D b 2 x 1 b W 5 O Y W 1 l c y I g V m F s d W U 9 I n N b J n F 1 b 3 Q 7 U m F u a y Z x d W 9 0 O y w m c X V v d D t U Z W F t J n F 1 b 3 Q 7 L C Z x d W 9 0 O z I w M j M m c X V v d D s s J n F 1 b 3 Q 7 T G F z d C A z J n F 1 b 3 Q 7 L C Z x d W 9 0 O 0 x h c 3 Q g M S Z x d W 9 0 O y w m c X V v d D t I b 2 1 l J n F 1 b 3 Q 7 L C Z x d W 9 0 O 0 F 3 Y X k m c X V v d D s s J n F 1 b 3 Q 7 M j A y M i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X J u b 3 Z l c l J h d G U v Q X V 0 b 1 J l b W 9 2 Z W R D b 2 x 1 b W 5 z M S 5 7 U m F u a y w w f S Z x d W 9 0 O y w m c X V v d D t T Z W N 0 a W 9 u M S 9 U d X J u b 3 Z l c l J h d G U v Q X V 0 b 1 J l b W 9 2 Z W R D b 2 x 1 b W 5 z M S 5 7 V G V h b S w x f S Z x d W 9 0 O y w m c X V v d D t T Z W N 0 a W 9 u M S 9 U d X J u b 3 Z l c l J h d G U v Q X V 0 b 1 J l b W 9 2 Z W R D b 2 x 1 b W 5 z M S 5 7 M j A y M y w y f S Z x d W 9 0 O y w m c X V v d D t T Z W N 0 a W 9 u M S 9 U d X J u b 3 Z l c l J h d G U v Q X V 0 b 1 J l b W 9 2 Z W R D b 2 x 1 b W 5 z M S 5 7 T G F z d C A z L D N 9 J n F 1 b 3 Q 7 L C Z x d W 9 0 O 1 N l Y 3 R p b 2 4 x L 1 R 1 c m 5 v d m V y U m F 0 Z S 9 B d X R v U m V t b 3 Z l Z E N v b H V t b n M x L n t M Y X N 0 I D E s N H 0 m c X V v d D s s J n F 1 b 3 Q 7 U 2 V j d G l v b j E v V H V y b m 9 2 Z X J S Y X R l L 0 F 1 d G 9 S Z W 1 v d m V k Q 2 9 s d W 1 u c z E u e 0 h v b W U s N X 0 m c X V v d D s s J n F 1 b 3 Q 7 U 2 V j d G l v b j E v V H V y b m 9 2 Z X J S Y X R l L 0 F 1 d G 9 S Z W 1 v d m V k Q 2 9 s d W 1 u c z E u e 0 F 3 Y X k s N n 0 m c X V v d D s s J n F 1 b 3 Q 7 U 2 V j d G l v b j E v V H V y b m 9 2 Z X J S Y X R l L 0 F 1 d G 9 S Z W 1 v d m V k Q 2 9 s d W 1 u c z E u e z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H V y b m 9 2 Z X J S Y X R l L 0 F 1 d G 9 S Z W 1 v d m V k Q 2 9 s d W 1 u c z E u e 1 J h b m s s M H 0 m c X V v d D s s J n F 1 b 3 Q 7 U 2 V j d G l v b j E v V H V y b m 9 2 Z X J S Y X R l L 0 F 1 d G 9 S Z W 1 v d m V k Q 2 9 s d W 1 u c z E u e 1 R l Y W 0 s M X 0 m c X V v d D s s J n F 1 b 3 Q 7 U 2 V j d G l v b j E v V H V y b m 9 2 Z X J S Y X R l L 0 F 1 d G 9 S Z W 1 v d m V k Q 2 9 s d W 1 u c z E u e z I w M j M s M n 0 m c X V v d D s s J n F 1 b 3 Q 7 U 2 V j d G l v b j E v V H V y b m 9 2 Z X J S Y X R l L 0 F 1 d G 9 S Z W 1 v d m V k Q 2 9 s d W 1 u c z E u e 0 x h c 3 Q g M y w z f S Z x d W 9 0 O y w m c X V v d D t T Z W N 0 a W 9 u M S 9 U d X J u b 3 Z l c l J h d G U v Q X V 0 b 1 J l b W 9 2 Z W R D b 2 x 1 b W 5 z M S 5 7 T G F z d C A x L D R 9 J n F 1 b 3 Q 7 L C Z x d W 9 0 O 1 N l Y 3 R p b 2 4 x L 1 R 1 c m 5 v d m V y U m F 0 Z S 9 B d X R v U m V t b 3 Z l Z E N v b H V t b n M x L n t I b 2 1 l L D V 9 J n F 1 b 3 Q 7 L C Z x d W 9 0 O 1 N l Y 3 R p b 2 4 x L 1 R 1 c m 5 v d m V y U m F 0 Z S 9 B d X R v U m V t b 3 Z l Z E N v b H V t b n M x L n t B d 2 F 5 L D Z 9 J n F 1 b 3 Q 7 L C Z x d W 9 0 O 1 N l Y 3 R p b 2 4 x L 1 R 1 c m 5 v d m V y U m F 0 Z S 9 B d X R v U m V t b 3 Z l Z E N v b H V t b n M x L n s y M D I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X J u b 3 Z l c l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b m 9 2 Z X J S Y X R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b m 9 2 Z X J S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F Q i U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Q R y B h b m Q g V E 9 w Z X J H Y W 1 l I i A v P j x F b n R y e S B U e X B l P S J S Z W N v d m V y e V R h c m d l d E N v b H V t b i I g V m F s d W U 9 I m w x I i A v P j x F b n R y e S B U e X B l P S J S Z W N v d m V y e V R h c m d l d F J v d y I g V m F s d W U 9 I m w x M z Y i I C 8 + P E V u d H J 5 I F R 5 c G U 9 I k Z p b G x U Y X J n Z X Q i I F Z h b H V l P S J z T 1 J F Q i I g L z 4 8 R W 5 0 c n k g V H l w Z T 0 i R m l s b G V k Q 2 9 t c G x l d G V S Z X N 1 b H R U b 1 d v c m t z a G V l d C I g V m F s d W U 9 I m w x I i A v P j x F b n R y e S B U e X B l P S J R d W V y e U l E I i B W Y W x 1 Z T 0 i c z g 3 O T A z O W Q w L T Y y O G E t N G I 2 N C 0 4 O G J h L T Y 5 M T E x N G Y x N j B k Y i I g L z 4 8 R W 5 0 c n k g V H l w Z T 0 i R m l s b E x h c 3 R V c G R h d G V k I i B W Y W x 1 Z T 0 i Z D I w M j Q t M D I t M D V U M D Y 6 M T U 6 N T Q u O D g 5 O D M y N F o i I C 8 + P E V u d H J 5 I F R 5 c G U 9 I k Z p b G x F c n J v c k N v d W 5 0 I i B W Y W x 1 Z T 0 i b D A i I C 8 + P E V u d H J 5 I F R 5 c G U 9 I k Z p b G x D b 2 x 1 b W 5 U e X B l c y I g V m F s d W U 9 I n N B d 1 l F Q k F R R U J n U T 0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1 R l Y W 0 m c X V v d D s s J n F 1 b 3 Q 7 M j A y M y Z x d W 9 0 O y w m c X V v d D t M Y X N 0 I D M m c X V v d D s s J n F 1 b 3 Q 7 T G F z d C A x J n F 1 b 3 Q 7 L C Z x d W 9 0 O 0 h v b W U m c X V v d D s s J n F 1 b 3 Q 7 Q X d h e S Z x d W 9 0 O y w m c X V v d D s y M D I y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S R U I l L 0 F 1 d G 9 S Z W 1 v d m V k Q 2 9 s d W 1 u c z E u e 1 J h b m s s M H 0 m c X V v d D s s J n F 1 b 3 Q 7 U 2 V j d G l v b j E v T 1 J F Q i U v Q X V 0 b 1 J l b W 9 2 Z W R D b 2 x 1 b W 5 z M S 5 7 V G V h b S w x f S Z x d W 9 0 O y w m c X V v d D t T Z W N 0 a W 9 u M S 9 P U k V C J S 9 B d X R v U m V t b 3 Z l Z E N v b H V t b n M x L n s y M D I z L D J 9 J n F 1 b 3 Q 7 L C Z x d W 9 0 O 1 N l Y 3 R p b 2 4 x L 0 9 S R U I l L 0 F 1 d G 9 S Z W 1 v d m V k Q 2 9 s d W 1 u c z E u e 0 x h c 3 Q g M y w z f S Z x d W 9 0 O y w m c X V v d D t T Z W N 0 a W 9 u M S 9 P U k V C J S 9 B d X R v U m V t b 3 Z l Z E N v b H V t b n M x L n t M Y X N 0 I D E s N H 0 m c X V v d D s s J n F 1 b 3 Q 7 U 2 V j d G l v b j E v T 1 J F Q i U v Q X V 0 b 1 J l b W 9 2 Z W R D b 2 x 1 b W 5 z M S 5 7 S G 9 t Z S w 1 f S Z x d W 9 0 O y w m c X V v d D t T Z W N 0 a W 9 u M S 9 P U k V C J S 9 B d X R v U m V t b 3 Z l Z E N v b H V t b n M x L n t B d 2 F 5 L D Z 9 J n F 1 b 3 Q 7 L C Z x d W 9 0 O 1 N l Y 3 R p b 2 4 x L 0 9 S R U I l L 0 F 1 d G 9 S Z W 1 v d m V k Q 2 9 s d W 1 u c z E u e z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1 J F Q i U v Q X V 0 b 1 J l b W 9 2 Z W R D b 2 x 1 b W 5 z M S 5 7 U m F u a y w w f S Z x d W 9 0 O y w m c X V v d D t T Z W N 0 a W 9 u M S 9 P U k V C J S 9 B d X R v U m V t b 3 Z l Z E N v b H V t b n M x L n t U Z W F t L D F 9 J n F 1 b 3 Q 7 L C Z x d W 9 0 O 1 N l Y 3 R p b 2 4 x L 0 9 S R U I l L 0 F 1 d G 9 S Z W 1 v d m V k Q 2 9 s d W 1 u c z E u e z I w M j M s M n 0 m c X V v d D s s J n F 1 b 3 Q 7 U 2 V j d G l v b j E v T 1 J F Q i U v Q X V 0 b 1 J l b W 9 2 Z W R D b 2 x 1 b W 5 z M S 5 7 T G F z d C A z L D N 9 J n F 1 b 3 Q 7 L C Z x d W 9 0 O 1 N l Y 3 R p b 2 4 x L 0 9 S R U I l L 0 F 1 d G 9 S Z W 1 v d m V k Q 2 9 s d W 1 u c z E u e 0 x h c 3 Q g M S w 0 f S Z x d W 9 0 O y w m c X V v d D t T Z W N 0 a W 9 u M S 9 P U k V C J S 9 B d X R v U m V t b 3 Z l Z E N v b H V t b n M x L n t I b 2 1 l L D V 9 J n F 1 b 3 Q 7 L C Z x d W 9 0 O 1 N l Y 3 R p b 2 4 x L 0 9 S R U I l L 0 F 1 d G 9 S Z W 1 v d m V k Q 2 9 s d W 1 u c z E u e 0 F 3 Y X k s N n 0 m c X V v d D s s J n F 1 b 3 Q 7 U 2 V j d G l v b j E v T 1 J F Q i U v Q X V 0 b 1 J l b W 9 2 Z W R D b 2 x 1 b W 5 z M S 5 7 M j A y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J F Q i U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V C J T I 1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F Q i U y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S R U I l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U E c g Y W 5 k I F R P c G V y R 2 F t Z S I g L z 4 8 R W 5 0 c n k g V H l w Z T 0 i U m V j b 3 Z l c n l U Y X J n Z X R D b 2 x 1 b W 4 i I F Z h b H V l P S J s M T A i I C 8 + P E V u d H J 5 I F R 5 c G U 9 I l J l Y 2 9 2 Z X J 5 V G F y Z 2 V 0 U m 9 3 I i B W Y W x 1 Z T 0 i b D E z N i I g L z 4 8 R W 5 0 c n k g V H l w Z T 0 i R m l s b F R h c m d l d C I g V m F s d W U 9 I n N E U k V C I i A v P j x F b n R y e S B U e X B l P S J G a W x s Z W R D b 2 1 w b G V 0 Z V J l c 3 V s d F R v V 2 9 y a 3 N o Z W V 0 I i B W Y W x 1 Z T 0 i b D E i I C 8 + P E V u d H J 5 I F R 5 c G U 9 I l F 1 Z X J 5 S U Q i I F Z h b H V l P S J z O G R j Y z N l O D E t O D E y Z C 0 0 M T M y L T g x N G M t O T E 3 M z k 2 O T A 2 Y j Z h I i A v P j x F b n R y e S B U e X B l P S J G a W x s T G F z d F V w Z G F 0 Z W Q i I F Z h b H V l P S J k M j A y N C 0 w M i 0 w N V Q w N j o x N T o 1 N C 4 4 M j Y 4 M T M 3 W i I g L z 4 8 R W 5 0 c n k g V H l w Z T 0 i R m l s b E V y c m 9 y Q 2 9 1 b n Q i I F Z h b H V l P S J s M C I g L z 4 8 R W 5 0 c n k g V H l w Z T 0 i R m l s b E N v b H V t b l R 5 c G V z I i B W Y W x 1 Z T 0 i c 0 F 3 W U V C Q V F F Q m d R P S I g L z 4 8 R W 5 0 c n k g V H l w Z T 0 i R m l s b E V y c m 9 y Q 2 9 k Z S I g V m F s d W U 9 I n N V b m t u b 3 d u I i A v P j x F b n R y e S B U e X B l P S J G a W x s Q 2 9 s d W 1 u T m F t Z X M i I F Z h b H V l P S J z W y Z x d W 9 0 O 1 J h b m s m c X V v d D s s J n F 1 b 3 Q 7 V G V h b S Z x d W 9 0 O y w m c X V v d D s y M D I z J n F 1 b 3 Q 7 L C Z x d W 9 0 O 0 x h c 3 Q g M y Z x d W 9 0 O y w m c X V v d D t M Y X N 0 I D E m c X V v d D s s J n F 1 b 3 Q 7 S G 9 t Z S Z x d W 9 0 O y w m c X V v d D t B d 2 F 5 J n F 1 b 3 Q 7 L C Z x d W 9 0 O z I w M j I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J F Q i U v Q X V 0 b 1 J l b W 9 2 Z W R D b 2 x 1 b W 5 z M S 5 7 U m F u a y w w f S Z x d W 9 0 O y w m c X V v d D t T Z W N 0 a W 9 u M S 9 E U k V C J S 9 B d X R v U m V t b 3 Z l Z E N v b H V t b n M x L n t U Z W F t L D F 9 J n F 1 b 3 Q 7 L C Z x d W 9 0 O 1 N l Y 3 R p b 2 4 x L 0 R S R U I l L 0 F 1 d G 9 S Z W 1 v d m V k Q 2 9 s d W 1 u c z E u e z I w M j M s M n 0 m c X V v d D s s J n F 1 b 3 Q 7 U 2 V j d G l v b j E v R F J F Q i U v Q X V 0 b 1 J l b W 9 2 Z W R D b 2 x 1 b W 5 z M S 5 7 T G F z d C A z L D N 9 J n F 1 b 3 Q 7 L C Z x d W 9 0 O 1 N l Y 3 R p b 2 4 x L 0 R S R U I l L 0 F 1 d G 9 S Z W 1 v d m V k Q 2 9 s d W 1 u c z E u e 0 x h c 3 Q g M S w 0 f S Z x d W 9 0 O y w m c X V v d D t T Z W N 0 a W 9 u M S 9 E U k V C J S 9 B d X R v U m V t b 3 Z l Z E N v b H V t b n M x L n t I b 2 1 l L D V 9 J n F 1 b 3 Q 7 L C Z x d W 9 0 O 1 N l Y 3 R p b 2 4 x L 0 R S R U I l L 0 F 1 d G 9 S Z W 1 v d m V k Q 2 9 s d W 1 u c z E u e 0 F 3 Y X k s N n 0 m c X V v d D s s J n F 1 b 3 Q 7 U 2 V j d G l v b j E v R F J F Q i U v Q X V 0 b 1 J l b W 9 2 Z W R D b 2 x 1 b W 5 z M S 5 7 M j A y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U k V C J S 9 B d X R v U m V t b 3 Z l Z E N v b H V t b n M x L n t S Y W 5 r L D B 9 J n F 1 b 3 Q 7 L C Z x d W 9 0 O 1 N l Y 3 R p b 2 4 x L 0 R S R U I l L 0 F 1 d G 9 S Z W 1 v d m V k Q 2 9 s d W 1 u c z E u e 1 R l Y W 0 s M X 0 m c X V v d D s s J n F 1 b 3 Q 7 U 2 V j d G l v b j E v R F J F Q i U v Q X V 0 b 1 J l b W 9 2 Z W R D b 2 x 1 b W 5 z M S 5 7 M j A y M y w y f S Z x d W 9 0 O y w m c X V v d D t T Z W N 0 a W 9 u M S 9 E U k V C J S 9 B d X R v U m V t b 3 Z l Z E N v b H V t b n M x L n t M Y X N 0 I D M s M 3 0 m c X V v d D s s J n F 1 b 3 Q 7 U 2 V j d G l v b j E v R F J F Q i U v Q X V 0 b 1 J l b W 9 2 Z W R D b 2 x 1 b W 5 z M S 5 7 T G F z d C A x L D R 9 J n F 1 b 3 Q 7 L C Z x d W 9 0 O 1 N l Y 3 R p b 2 4 x L 0 R S R U I l L 0 F 1 d G 9 S Z W 1 v d m V k Q 2 9 s d W 1 u c z E u e 0 h v b W U s N X 0 m c X V v d D s s J n F 1 b 3 Q 7 U 2 V j d G l v b j E v R F J F Q i U v Q X V 0 b 1 J l b W 9 2 Z W R D b 2 x 1 b W 5 z M S 5 7 Q X d h e S w 2 f S Z x d W 9 0 O y w m c X V v d D t T Z W N 0 a W 9 u M S 9 E U k V C J S 9 B d X R v U m V t b 3 Z l Z E N v b H V t b n M x L n s y M D I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k V C J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S R U I l M j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k V C J T I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z E l O 5 V f 5 B t n 1 1 r Y x 0 a T A A A A A A A g A A A A A A E G Y A A A A B A A A g A A A A C S f V L F e 4 O v m E 2 q O I 6 B E V C J 3 V 5 F N u g h n y W + G v s / y W P O 4 A A A A A D o A A A A A C A A A g A A A A t b T Z / 7 T S z B x U i y W u 5 M q c d e K r v w 9 b S i r A r 9 C V V 2 r t N u 5 Q A A A A s I l U I 6 k b B W Q a C W E o V 6 V Y z T D H N w R r a c I 5 O a v P g 5 K L m 4 h U I U u o O j o m f Z 4 k E x E u + j X W I Z Y C U h r T Q 8 1 / f 9 2 i s u o k K V M r d m q R n B q C Y a O l s s Q Q x t V A A A A A d / O c D v E K V M c E j I z j Y r 5 Z z 0 A t p 7 3 C n Z K 8 m 9 m S o g U h h i b 4 J + 4 G T 0 B 8 i i V G C m N 2 S r y c z z B F X a 7 M P y m l B Y e o x t u L S g = = < / D a t a M a s h u p > 
</file>

<file path=customXml/itemProps1.xml><?xml version="1.0" encoding="utf-8"?>
<ds:datastoreItem xmlns:ds="http://schemas.openxmlformats.org/officeDocument/2006/customXml" ds:itemID="{B2599657-F517-4736-B614-A689315D0C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 Projections</vt:lpstr>
      <vt:lpstr>PPG and TOperGame</vt:lpstr>
      <vt:lpstr>ModelPlays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Harrington</dc:creator>
  <cp:lastModifiedBy>Carter Harrington</cp:lastModifiedBy>
  <dcterms:created xsi:type="dcterms:W3CDTF">2023-07-20T03:27:46Z</dcterms:created>
  <dcterms:modified xsi:type="dcterms:W3CDTF">2024-02-05T06:25:51Z</dcterms:modified>
</cp:coreProperties>
</file>