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CHW\other\"/>
    </mc:Choice>
  </mc:AlternateContent>
  <xr:revisionPtr revIDLastSave="0" documentId="13_ncr:1_{25656570-4913-41E1-B3F6-41AE48E14653}" xr6:coauthVersionLast="46" xr6:coauthVersionMax="46" xr10:uidLastSave="{00000000-0000-0000-0000-000000000000}"/>
  <bookViews>
    <workbookView xWindow="-108" yWindow="-108" windowWidth="23256" windowHeight="12576" xr2:uid="{9DBF0F91-83D7-4F64-B04C-B7CB81DC62E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G26" i="1" s="1"/>
  <c r="I27" i="1"/>
  <c r="G27" i="1" s="1"/>
  <c r="I28" i="1"/>
  <c r="G28" i="1" s="1"/>
  <c r="O33" i="1"/>
  <c r="N32" i="1"/>
  <c r="N31" i="1"/>
  <c r="O28" i="1"/>
  <c r="O27" i="1"/>
  <c r="M30" i="1"/>
  <c r="M29" i="1"/>
  <c r="E20" i="1"/>
  <c r="E22" i="1"/>
  <c r="E21" i="1"/>
  <c r="C15" i="1"/>
  <c r="I17" i="1"/>
  <c r="H17" i="1" s="1"/>
  <c r="F13" i="1"/>
  <c r="E13" i="1"/>
  <c r="H13" i="1" s="1"/>
  <c r="I13" i="1" s="1"/>
  <c r="F12" i="1"/>
  <c r="E12" i="1"/>
  <c r="H12" i="1" s="1"/>
  <c r="I12" i="1" s="1"/>
  <c r="F11" i="1"/>
  <c r="E11" i="1"/>
  <c r="H11" i="1" s="1"/>
  <c r="I11" i="1" s="1"/>
  <c r="F10" i="1"/>
  <c r="E10" i="1"/>
  <c r="H10" i="1" s="1"/>
  <c r="I10" i="1" s="1"/>
  <c r="F9" i="1"/>
  <c r="E9" i="1"/>
  <c r="H9" i="1" s="1"/>
  <c r="I9" i="1" s="1"/>
  <c r="F8" i="1"/>
  <c r="E8" i="1"/>
  <c r="H8" i="1" s="1"/>
  <c r="I8" i="1" s="1"/>
  <c r="F7" i="1"/>
  <c r="E7" i="1"/>
  <c r="H7" i="1" s="1"/>
  <c r="I7" i="1" s="1"/>
  <c r="F6" i="1"/>
  <c r="E6" i="1"/>
  <c r="H6" i="1" s="1"/>
  <c r="I6" i="1" s="1"/>
  <c r="F5" i="1"/>
  <c r="E5" i="1"/>
  <c r="H5" i="1" s="1"/>
  <c r="I5" i="1" s="1"/>
  <c r="F4" i="1"/>
  <c r="E4" i="1"/>
  <c r="H4" i="1" s="1"/>
  <c r="I4" i="1" s="1"/>
  <c r="F3" i="1"/>
  <c r="E3" i="1"/>
  <c r="H3" i="1" s="1"/>
  <c r="I3" i="1" s="1"/>
  <c r="F2" i="1"/>
  <c r="E2" i="1"/>
  <c r="H2" i="1" s="1"/>
  <c r="K27" i="1" l="1"/>
  <c r="K29" i="1" s="1"/>
  <c r="K31" i="1" s="1"/>
  <c r="K33" i="1" s="1"/>
  <c r="L27" i="1" s="1"/>
  <c r="J27" i="1"/>
  <c r="H26" i="1"/>
  <c r="H28" i="1"/>
  <c r="H27" i="1"/>
  <c r="G17" i="1"/>
  <c r="J17" i="1"/>
  <c r="D10" i="1"/>
  <c r="G10" i="1" s="1"/>
  <c r="D6" i="1"/>
  <c r="G6" i="1" s="1"/>
  <c r="D13" i="1"/>
  <c r="G13" i="1" s="1"/>
  <c r="D9" i="1"/>
  <c r="G9" i="1" s="1"/>
  <c r="D5" i="1"/>
  <c r="G5" i="1" s="1"/>
  <c r="D12" i="1"/>
  <c r="G12" i="1" s="1"/>
  <c r="D8" i="1"/>
  <c r="G8" i="1" s="1"/>
  <c r="D4" i="1"/>
  <c r="D11" i="1"/>
  <c r="G11" i="1" s="1"/>
  <c r="D7" i="1"/>
  <c r="G7" i="1" s="1"/>
  <c r="D3" i="1"/>
  <c r="G3" i="1" s="1"/>
  <c r="D2" i="1"/>
  <c r="J2" i="1"/>
  <c r="I2" i="1"/>
  <c r="G2" i="1" l="1"/>
  <c r="G4" i="1"/>
  <c r="O30" i="1"/>
  <c r="O31" i="1"/>
  <c r="N28" i="1"/>
  <c r="N29" i="1"/>
  <c r="M32" i="1"/>
  <c r="M33" i="1"/>
  <c r="M27" i="1"/>
  <c r="J29" i="1"/>
  <c r="J31" i="1"/>
  <c r="J21" i="1"/>
  <c r="K17" i="1" s="1"/>
  <c r="J20" i="1"/>
  <c r="J3" i="1"/>
  <c r="J7" i="1" s="1"/>
  <c r="J6" i="1"/>
  <c r="L31" i="1" l="1"/>
  <c r="L35" i="1" s="1"/>
  <c r="L29" i="1"/>
  <c r="L33" i="1" s="1"/>
  <c r="H21" i="1"/>
  <c r="H22" i="1"/>
  <c r="H20" i="1"/>
  <c r="K2" i="1"/>
  <c r="M2" i="1" s="1"/>
  <c r="K10" i="1"/>
  <c r="M10" i="1" s="1"/>
  <c r="K6" i="1"/>
  <c r="M6" i="1" s="1"/>
  <c r="K3" i="1"/>
  <c r="M3" i="1" s="1"/>
  <c r="K13" i="1"/>
  <c r="M13" i="1" s="1"/>
  <c r="K12" i="1"/>
  <c r="M12" i="1" s="1"/>
  <c r="K9" i="1"/>
  <c r="M9" i="1" s="1"/>
  <c r="K8" i="1"/>
  <c r="M8" i="1" s="1"/>
  <c r="K11" i="1"/>
  <c r="M11" i="1" s="1"/>
  <c r="K7" i="1"/>
  <c r="M7" i="1" s="1"/>
  <c r="K5" i="1"/>
  <c r="M5" i="1" s="1"/>
  <c r="K4" i="1"/>
  <c r="M4" i="1" s="1"/>
  <c r="O29" i="1" l="1"/>
  <c r="P29" i="1" s="1"/>
  <c r="L39" i="1"/>
  <c r="N30" i="1"/>
  <c r="P30" i="1" s="1"/>
  <c r="O32" i="1"/>
  <c r="P32" i="1" s="1"/>
  <c r="N27" i="1"/>
  <c r="P27" i="1" s="1"/>
  <c r="N33" i="1"/>
  <c r="M28" i="1"/>
  <c r="P28" i="1" s="1"/>
  <c r="M31" i="1"/>
  <c r="P31" i="1" s="1"/>
  <c r="K20" i="1"/>
  <c r="K21" i="1" s="1"/>
  <c r="L4" i="1"/>
  <c r="G41" i="1" s="1"/>
  <c r="L8" i="1"/>
  <c r="G45" i="1" s="1"/>
  <c r="L3" i="1"/>
  <c r="G40" i="1" s="1"/>
  <c r="L5" i="1"/>
  <c r="G42" i="1" s="1"/>
  <c r="L9" i="1"/>
  <c r="G46" i="1" s="1"/>
  <c r="L6" i="1"/>
  <c r="G43" i="1" s="1"/>
  <c r="L7" i="1"/>
  <c r="G44" i="1" s="1"/>
  <c r="L12" i="1"/>
  <c r="G49" i="1" s="1"/>
  <c r="L10" i="1"/>
  <c r="G47" i="1" s="1"/>
  <c r="L11" i="1"/>
  <c r="G48" i="1" s="1"/>
  <c r="L13" i="1"/>
  <c r="G50" i="1" s="1"/>
  <c r="L2" i="1"/>
  <c r="G39" i="1" s="1"/>
  <c r="H44" i="1" l="1"/>
  <c r="H42" i="1"/>
  <c r="H40" i="1"/>
  <c r="H48" i="1"/>
  <c r="H43" i="1"/>
  <c r="H45" i="1"/>
  <c r="H50" i="1"/>
  <c r="H47" i="1"/>
  <c r="H46" i="1"/>
  <c r="H41" i="1"/>
  <c r="H49" i="1"/>
  <c r="H39" i="1"/>
  <c r="M35" i="1" a="1"/>
  <c r="M35" i="1" s="1"/>
  <c r="P33" i="1"/>
  <c r="K23" i="1"/>
  <c r="L17" i="1" s="1"/>
  <c r="J11" i="1"/>
  <c r="J10" i="1" s="1"/>
  <c r="H52" i="1" l="1"/>
  <c r="L21" i="1"/>
  <c r="G51" i="1" l="1"/>
  <c r="I39" i="1"/>
  <c r="J39" i="1" l="1"/>
  <c r="J49" i="1"/>
  <c r="J47" i="1"/>
  <c r="J42" i="1"/>
  <c r="J50" i="1"/>
  <c r="J48" i="1"/>
  <c r="J46" i="1"/>
  <c r="J40" i="1"/>
  <c r="J41" i="1"/>
  <c r="J44" i="1"/>
  <c r="J43" i="1"/>
  <c r="J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<sst xmlns="http://schemas.openxmlformats.org/spreadsheetml/2006/main" count="72" uniqueCount="51">
  <si>
    <t>W</t>
  </si>
  <si>
    <t>D</t>
  </si>
  <si>
    <t xml:space="preserve">] = </t>
  </si>
  <si>
    <t>index</t>
  </si>
  <si>
    <t>random value</t>
  </si>
  <si>
    <t>true value</t>
  </si>
  <si>
    <t>LEDFloor</t>
  </si>
  <si>
    <t>FP value</t>
  </si>
  <si>
    <t>amplitudeSumMultiplied</t>
  </si>
  <si>
    <t>amplitudeSum</t>
  </si>
  <si>
    <t>noteAmplitudesReduced (pre) FP</t>
  </si>
  <si>
    <t>noteAmplitudesReduced (post) FP</t>
  </si>
  <si>
    <t>noteAmplitudesFast FP</t>
  </si>
  <si>
    <t>amplitudeSumNew</t>
  </si>
  <si>
    <t>comparator</t>
  </si>
  <si>
    <t>note</t>
  </si>
  <si>
    <t>noteSub</t>
  </si>
  <si>
    <t>noteMult</t>
  </si>
  <si>
    <t>yr</t>
  </si>
  <si>
    <t>rb</t>
  </si>
  <si>
    <t>by</t>
  </si>
  <si>
    <t>noteMule_d1</t>
  </si>
  <si>
    <t>BPO</t>
  </si>
  <si>
    <t>notePreRectified</t>
  </si>
  <si>
    <t>NoteHue</t>
  </si>
  <si>
    <t>quantizeToSix</t>
  </si>
  <si>
    <t>SatAmp</t>
  </si>
  <si>
    <t>LEDLimit</t>
  </si>
  <si>
    <t>hueDivided</t>
  </si>
  <si>
    <t>hueWhole</t>
  </si>
  <si>
    <t>hueDec</t>
  </si>
  <si>
    <t>noteAmplitude</t>
  </si>
  <si>
    <t>noteAmplitudeMult</t>
  </si>
  <si>
    <t>noteAmplitudeDec</t>
  </si>
  <si>
    <t>noteAmplitudeLimited</t>
  </si>
  <si>
    <t>colorValueXHue</t>
  </si>
  <si>
    <t>colorValueXHuex</t>
  </si>
  <si>
    <t>colorValueMax</t>
  </si>
  <si>
    <t>steadyBright</t>
  </si>
  <si>
    <t>colorValueXHue_d1</t>
  </si>
  <si>
    <t>colorValueXHuex_d1</t>
  </si>
  <si>
    <t>r</t>
  </si>
  <si>
    <t>g</t>
  </si>
  <si>
    <t>b</t>
  </si>
  <si>
    <t>rgb</t>
  </si>
  <si>
    <t xml:space="preserve">            noteAmplitudes_i[ </t>
  </si>
  <si>
    <t>amplitude sum</t>
  </si>
  <si>
    <t>LEDCount</t>
  </si>
  <si>
    <t>thresholdAmplitude</t>
  </si>
  <si>
    <t xml:space="preserve">            noteAmplitudes_i[</t>
  </si>
  <si>
    <t>LEDColorCount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</si>
</sst>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 applyFont="1"/>
    <xf numFmtId="0" fontId="3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26A4-8C87-4B90-BEEB-AEB487ACEA9E}">
  <dimension ref="A1:P52"/>
  <sheetViews>
    <sheetView tabSelected="1" topLeftCell="H22" workbookViewId="0">
      <selection activeCell="G26" sqref="G26:G28"/>
    </sheetView>
  </sheetViews>
  <sheetFormatPr defaultRowHeight="14.4" x14ac:dyDescent="0.3"/>
  <cols>
    <col min="1" max="1" width="13.5546875" style="2" bestFit="1" customWidth="1"/>
    <col min="2" max="2" width="12" style="2" bestFit="1" customWidth="1"/>
    <col min="3" max="3" width="8.88671875" style="2"/>
    <col min="4" max="4" width="12.88671875" style="2" bestFit="1" customWidth="1"/>
    <col min="5" max="5" width="16.6640625" style="2" bestFit="1" customWidth="1"/>
    <col min="6" max="6" width="13.21875" style="2" bestFit="1" customWidth="1"/>
    <col min="7" max="7" width="74.6640625" style="2" bestFit="1" customWidth="1"/>
    <col min="8" max="8" width="12" style="2" bestFit="1" customWidth="1"/>
    <col min="9" max="9" width="18.77734375" style="2" bestFit="1" customWidth="1"/>
    <col min="10" max="10" width="20.88671875" style="2" bestFit="1" customWidth="1"/>
    <col min="11" max="11" width="33.6640625" style="2" bestFit="1" customWidth="1"/>
    <col min="12" max="12" width="28.6640625" style="2" bestFit="1" customWidth="1"/>
    <col min="13" max="13" width="19.6640625" style="2" bestFit="1" customWidth="1"/>
    <col min="14" max="15" width="4" style="2" bestFit="1" customWidth="1"/>
    <col min="16" max="16" width="9" style="2" bestFit="1" customWidth="1"/>
    <col min="17" max="16384" width="8.88671875" style="2"/>
  </cols>
  <sheetData>
    <row r="1" spans="1:13" x14ac:dyDescent="0.3">
      <c r="B1" s="2" t="s">
        <v>3</v>
      </c>
      <c r="E1" s="2" t="s">
        <v>4</v>
      </c>
      <c r="H1" s="2" t="s">
        <v>5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45</v>
      </c>
      <c r="B2" s="2">
        <v>0</v>
      </c>
      <c r="C2" s="2" t="s">
        <v>2</v>
      </c>
      <c r="D2" s="2" t="str">
        <f ca="1">_xlfn.CONCAT(B$16+B$17,"'b",REPT("0",B$16-LEN(E2)))</f>
        <v>16'b0000</v>
      </c>
      <c r="E2" s="2" t="str">
        <f ca="1">DEC2BIN(_xlfn.FLOOR.MATH(RAND()*10))</f>
        <v>10</v>
      </c>
      <c r="F2" s="2" t="str">
        <f>_xlfn.CONCAT(REPT("0",B$17),";")</f>
        <v>0000000000;</v>
      </c>
      <c r="G2" s="5" t="str">
        <f ca="1">_xlfn.CONCAT(A2,B2,C2,D2,E2,F2)</f>
        <v xml:space="preserve">            noteAmplitudes_i[ 0] = 16'b0000100000000000;</v>
      </c>
      <c r="H2" s="2">
        <f t="shared" ref="H2:H13" ca="1" si="0">BIN2DEC(E2)</f>
        <v>2</v>
      </c>
      <c r="I2" s="2">
        <f t="shared" ref="I2:I13" ca="1" si="1">H2*2^B$17</f>
        <v>2048</v>
      </c>
      <c r="J2" s="2">
        <f ca="1">SUM(H2:H13)</f>
        <v>45</v>
      </c>
      <c r="K2" s="2">
        <f t="shared" ref="K2:K13" ca="1" si="2">I2-J$7</f>
        <v>-2542</v>
      </c>
      <c r="L2" s="2">
        <f ca="1">IF(K2&gt;0,K2,0)</f>
        <v>0</v>
      </c>
      <c r="M2" s="2">
        <f ca="1">IF(K2&gt;0,I2,0)</f>
        <v>0</v>
      </c>
    </row>
    <row r="3" spans="1:13" x14ac:dyDescent="0.3">
      <c r="A3" s="1" t="s">
        <v>45</v>
      </c>
      <c r="B3" s="2">
        <v>1</v>
      </c>
      <c r="C3" s="2" t="s">
        <v>2</v>
      </c>
      <c r="D3" s="2" t="str">
        <f t="shared" ref="D3:D13" ca="1" si="3">_xlfn.CONCAT(B$16+B$17,"'b",REPT("0",B$16-LEN(E3)))</f>
        <v>16'b00</v>
      </c>
      <c r="E3" s="2" t="str">
        <f t="shared" ref="E3:E13" ca="1" si="4">DEC2BIN(_xlfn.FLOOR.MATH(RAND()*10))</f>
        <v>1000</v>
      </c>
      <c r="F3" s="2" t="str">
        <f t="shared" ref="F3:F13" si="5">_xlfn.CONCAT(REPT("0",B$17),";")</f>
        <v>0000000000;</v>
      </c>
      <c r="G3" s="5" t="str">
        <f t="shared" ref="G3:G13" ca="1" si="6">_xlfn.CONCAT(A3,B3,C3,D3,E3,F3)</f>
        <v xml:space="preserve">            noteAmplitudes_i[ 1] = 16'b0010000000000000;</v>
      </c>
      <c r="H3" s="2">
        <f t="shared" ca="1" si="0"/>
        <v>8</v>
      </c>
      <c r="I3" s="2">
        <f t="shared" ca="1" si="1"/>
        <v>8192</v>
      </c>
      <c r="J3" s="2">
        <f ca="1">J2*2^B17</f>
        <v>46080</v>
      </c>
      <c r="K3" s="2">
        <f t="shared" ca="1" si="2"/>
        <v>3602</v>
      </c>
      <c r="L3" s="2">
        <f t="shared" ref="L3:L13" ca="1" si="7">IF(K3&gt;0,K3,0)</f>
        <v>3602</v>
      </c>
      <c r="M3" s="2">
        <f t="shared" ref="M3:M13" ca="1" si="8">IF(K3&gt;0,I3,0)</f>
        <v>8192</v>
      </c>
    </row>
    <row r="4" spans="1:13" x14ac:dyDescent="0.3">
      <c r="A4" s="1" t="s">
        <v>45</v>
      </c>
      <c r="B4" s="2">
        <v>2</v>
      </c>
      <c r="C4" s="2" t="s">
        <v>2</v>
      </c>
      <c r="D4" s="2" t="str">
        <f t="shared" ca="1" si="3"/>
        <v>16'b00000</v>
      </c>
      <c r="E4" s="2" t="str">
        <f t="shared" ca="1" si="4"/>
        <v>1</v>
      </c>
      <c r="F4" s="2" t="str">
        <f t="shared" si="5"/>
        <v>0000000000;</v>
      </c>
      <c r="G4" s="5" t="str">
        <f t="shared" ca="1" si="6"/>
        <v xml:space="preserve">            noteAmplitudes_i[ 2] = 16'b0000010000000000;</v>
      </c>
      <c r="H4" s="2">
        <f t="shared" ca="1" si="0"/>
        <v>1</v>
      </c>
      <c r="I4" s="2">
        <f t="shared" ca="1" si="1"/>
        <v>1024</v>
      </c>
      <c r="K4" s="2">
        <f t="shared" ca="1" si="2"/>
        <v>-3566</v>
      </c>
      <c r="L4" s="2">
        <f t="shared" ca="1" si="7"/>
        <v>0</v>
      </c>
      <c r="M4" s="2">
        <f t="shared" ca="1" si="8"/>
        <v>0</v>
      </c>
    </row>
    <row r="5" spans="1:13" x14ac:dyDescent="0.3">
      <c r="A5" s="1" t="s">
        <v>45</v>
      </c>
      <c r="B5" s="2">
        <v>3</v>
      </c>
      <c r="C5" s="2" t="s">
        <v>2</v>
      </c>
      <c r="D5" s="2" t="str">
        <f t="shared" ca="1" si="3"/>
        <v>16'b000</v>
      </c>
      <c r="E5" s="2" t="str">
        <f t="shared" ca="1" si="4"/>
        <v>110</v>
      </c>
      <c r="F5" s="2" t="str">
        <f t="shared" si="5"/>
        <v>0000000000;</v>
      </c>
      <c r="G5" s="5" t="str">
        <f t="shared" ca="1" si="6"/>
        <v xml:space="preserve">            noteAmplitudes_i[ 3] = 16'b0001100000000000;</v>
      </c>
      <c r="H5" s="2">
        <f t="shared" ca="1" si="0"/>
        <v>6</v>
      </c>
      <c r="I5" s="2">
        <f t="shared" ca="1" si="1"/>
        <v>6144</v>
      </c>
      <c r="J5" s="2" t="s">
        <v>8</v>
      </c>
      <c r="K5" s="2">
        <f t="shared" ca="1" si="2"/>
        <v>1554</v>
      </c>
      <c r="L5" s="2">
        <f t="shared" ca="1" si="7"/>
        <v>1554</v>
      </c>
      <c r="M5" s="2">
        <f t="shared" ca="1" si="8"/>
        <v>6144</v>
      </c>
    </row>
    <row r="6" spans="1:13" x14ac:dyDescent="0.3">
      <c r="A6" s="1" t="s">
        <v>45</v>
      </c>
      <c r="B6" s="2">
        <v>4</v>
      </c>
      <c r="C6" s="2" t="s">
        <v>2</v>
      </c>
      <c r="D6" s="2" t="str">
        <f t="shared" ca="1" si="3"/>
        <v>16'b00000</v>
      </c>
      <c r="E6" s="2" t="str">
        <f t="shared" ca="1" si="4"/>
        <v>0</v>
      </c>
      <c r="F6" s="2" t="str">
        <f t="shared" si="5"/>
        <v>0000000000;</v>
      </c>
      <c r="G6" s="5" t="str">
        <f t="shared" ca="1" si="6"/>
        <v xml:space="preserve">            noteAmplitudes_i[ 4] = 16'b0000000000000000;</v>
      </c>
      <c r="H6" s="2">
        <f t="shared" ca="1" si="0"/>
        <v>0</v>
      </c>
      <c r="I6" s="2">
        <f t="shared" ca="1" si="1"/>
        <v>0</v>
      </c>
      <c r="J6" s="4">
        <f ca="1">J2*B18</f>
        <v>4.482421875</v>
      </c>
      <c r="K6" s="2">
        <f t="shared" ca="1" si="2"/>
        <v>-4590</v>
      </c>
      <c r="L6" s="2">
        <f t="shared" ca="1" si="7"/>
        <v>0</v>
      </c>
      <c r="M6" s="2">
        <f t="shared" ca="1" si="8"/>
        <v>0</v>
      </c>
    </row>
    <row r="7" spans="1:13" x14ac:dyDescent="0.3">
      <c r="A7" s="1" t="s">
        <v>45</v>
      </c>
      <c r="B7" s="2">
        <v>5</v>
      </c>
      <c r="C7" s="2" t="s">
        <v>2</v>
      </c>
      <c r="D7" s="2" t="str">
        <f t="shared" ca="1" si="3"/>
        <v>16'b000</v>
      </c>
      <c r="E7" s="2" t="str">
        <f t="shared" ca="1" si="4"/>
        <v>111</v>
      </c>
      <c r="F7" s="2" t="str">
        <f t="shared" si="5"/>
        <v>0000000000;</v>
      </c>
      <c r="G7" s="5" t="str">
        <f t="shared" ca="1" si="6"/>
        <v xml:space="preserve">            noteAmplitudes_i[ 5] = 16'b0001110000000000;</v>
      </c>
      <c r="H7" s="2">
        <f t="shared" ca="1" si="0"/>
        <v>7</v>
      </c>
      <c r="I7" s="2">
        <f t="shared" ca="1" si="1"/>
        <v>7168</v>
      </c>
      <c r="J7" s="2">
        <f ca="1">J3 * BIN2DEC(C18) / 2^B17</f>
        <v>4590</v>
      </c>
      <c r="K7" s="2">
        <f t="shared" ca="1" si="2"/>
        <v>2578</v>
      </c>
      <c r="L7" s="2">
        <f t="shared" ca="1" si="7"/>
        <v>2578</v>
      </c>
      <c r="M7" s="2">
        <f t="shared" ca="1" si="8"/>
        <v>7168</v>
      </c>
    </row>
    <row r="8" spans="1:13" x14ac:dyDescent="0.3">
      <c r="A8" s="1" t="s">
        <v>45</v>
      </c>
      <c r="B8" s="2">
        <v>6</v>
      </c>
      <c r="C8" s="2" t="s">
        <v>2</v>
      </c>
      <c r="D8" s="2" t="str">
        <f t="shared" ca="1" si="3"/>
        <v>16'b000</v>
      </c>
      <c r="E8" s="2" t="str">
        <f t="shared" ca="1" si="4"/>
        <v>111</v>
      </c>
      <c r="F8" s="2" t="str">
        <f t="shared" si="5"/>
        <v>0000000000;</v>
      </c>
      <c r="G8" s="5" t="str">
        <f t="shared" ca="1" si="6"/>
        <v xml:space="preserve">            noteAmplitudes_i[ 6] = 16'b0001110000000000;</v>
      </c>
      <c r="H8" s="2">
        <f t="shared" ca="1" si="0"/>
        <v>7</v>
      </c>
      <c r="I8" s="2">
        <f t="shared" ca="1" si="1"/>
        <v>7168</v>
      </c>
      <c r="K8" s="2">
        <f t="shared" ca="1" si="2"/>
        <v>2578</v>
      </c>
      <c r="L8" s="2">
        <f t="shared" ca="1" si="7"/>
        <v>2578</v>
      </c>
      <c r="M8" s="2">
        <f t="shared" ca="1" si="8"/>
        <v>7168</v>
      </c>
    </row>
    <row r="9" spans="1:13" x14ac:dyDescent="0.3">
      <c r="A9" s="1" t="s">
        <v>45</v>
      </c>
      <c r="B9" s="2">
        <v>7</v>
      </c>
      <c r="C9" s="2" t="s">
        <v>2</v>
      </c>
      <c r="D9" s="2" t="str">
        <f t="shared" ca="1" si="3"/>
        <v>16'b00</v>
      </c>
      <c r="E9" s="2" t="str">
        <f t="shared" ca="1" si="4"/>
        <v>1001</v>
      </c>
      <c r="F9" s="2" t="str">
        <f t="shared" si="5"/>
        <v>0000000000;</v>
      </c>
      <c r="G9" s="5" t="str">
        <f t="shared" ca="1" si="6"/>
        <v xml:space="preserve">            noteAmplitudes_i[ 7] = 16'b0010010000000000;</v>
      </c>
      <c r="H9" s="2">
        <f t="shared" ca="1" si="0"/>
        <v>9</v>
      </c>
      <c r="I9" s="2">
        <f t="shared" ca="1" si="1"/>
        <v>9216</v>
      </c>
      <c r="J9" s="2" t="s">
        <v>13</v>
      </c>
      <c r="K9" s="2">
        <f t="shared" ca="1" si="2"/>
        <v>4626</v>
      </c>
      <c r="L9" s="2">
        <f t="shared" ca="1" si="7"/>
        <v>4626</v>
      </c>
      <c r="M9" s="2">
        <f t="shared" ca="1" si="8"/>
        <v>9216</v>
      </c>
    </row>
    <row r="10" spans="1:13" x14ac:dyDescent="0.3">
      <c r="A10" s="1" t="s">
        <v>45</v>
      </c>
      <c r="B10" s="2">
        <v>8</v>
      </c>
      <c r="C10" s="2" t="s">
        <v>2</v>
      </c>
      <c r="D10" s="2" t="str">
        <f t="shared" ca="1" si="3"/>
        <v>16'b0000</v>
      </c>
      <c r="E10" s="2" t="str">
        <f t="shared" ca="1" si="4"/>
        <v>10</v>
      </c>
      <c r="F10" s="2" t="str">
        <f t="shared" si="5"/>
        <v>0000000000;</v>
      </c>
      <c r="G10" s="5" t="str">
        <f t="shared" ca="1" si="6"/>
        <v xml:space="preserve">            noteAmplitudes_i[ 8] = 16'b0000100000000000;</v>
      </c>
      <c r="H10" s="2">
        <f t="shared" ca="1" si="0"/>
        <v>2</v>
      </c>
      <c r="I10" s="2">
        <f t="shared" ca="1" si="1"/>
        <v>2048</v>
      </c>
      <c r="J10" s="2">
        <f ca="1">J11/2^B17</f>
        <v>14.587890625</v>
      </c>
      <c r="K10" s="2">
        <f t="shared" ca="1" si="2"/>
        <v>-2542</v>
      </c>
      <c r="L10" s="2">
        <f t="shared" ca="1" si="7"/>
        <v>0</v>
      </c>
      <c r="M10" s="2">
        <f t="shared" ca="1" si="8"/>
        <v>0</v>
      </c>
    </row>
    <row r="11" spans="1:13" x14ac:dyDescent="0.3">
      <c r="A11" s="1" t="s">
        <v>45</v>
      </c>
      <c r="B11" s="2">
        <v>9</v>
      </c>
      <c r="C11" s="2" t="s">
        <v>2</v>
      </c>
      <c r="D11" s="2" t="str">
        <f t="shared" ca="1" si="3"/>
        <v>16'b00000</v>
      </c>
      <c r="E11" s="2" t="str">
        <f t="shared" ca="1" si="4"/>
        <v>0</v>
      </c>
      <c r="F11" s="2" t="str">
        <f t="shared" si="5"/>
        <v>0000000000;</v>
      </c>
      <c r="G11" s="5" t="str">
        <f t="shared" ca="1" si="6"/>
        <v xml:space="preserve">            noteAmplitudes_i[ 9] = 16'b0000000000000000;</v>
      </c>
      <c r="H11" s="2">
        <f t="shared" ca="1" si="0"/>
        <v>0</v>
      </c>
      <c r="I11" s="2">
        <f t="shared" ca="1" si="1"/>
        <v>0</v>
      </c>
      <c r="J11" s="2">
        <f ca="1">SUM(L2:L13)</f>
        <v>14938</v>
      </c>
      <c r="K11" s="2">
        <f t="shared" ca="1" si="2"/>
        <v>-4590</v>
      </c>
      <c r="L11" s="2">
        <f t="shared" ca="1" si="7"/>
        <v>0</v>
      </c>
      <c r="M11" s="2">
        <f t="shared" ca="1" si="8"/>
        <v>0</v>
      </c>
    </row>
    <row r="12" spans="1:13" x14ac:dyDescent="0.3">
      <c r="A12" s="1" t="s">
        <v>49</v>
      </c>
      <c r="B12" s="2">
        <v>10</v>
      </c>
      <c r="C12" s="2" t="s">
        <v>2</v>
      </c>
      <c r="D12" s="2" t="str">
        <f t="shared" ca="1" si="3"/>
        <v>16'b00000</v>
      </c>
      <c r="E12" s="2" t="str">
        <f t="shared" ca="1" si="4"/>
        <v>1</v>
      </c>
      <c r="F12" s="2" t="str">
        <f t="shared" si="5"/>
        <v>0000000000;</v>
      </c>
      <c r="G12" s="5" t="str">
        <f t="shared" ca="1" si="6"/>
        <v xml:space="preserve">            noteAmplitudes_i[10] = 16'b0000010000000000;</v>
      </c>
      <c r="H12" s="2">
        <f t="shared" ca="1" si="0"/>
        <v>1</v>
      </c>
      <c r="I12" s="2">
        <f t="shared" ca="1" si="1"/>
        <v>1024</v>
      </c>
      <c r="K12" s="2">
        <f t="shared" ca="1" si="2"/>
        <v>-3566</v>
      </c>
      <c r="L12" s="2">
        <f t="shared" ca="1" si="7"/>
        <v>0</v>
      </c>
      <c r="M12" s="2">
        <f t="shared" ca="1" si="8"/>
        <v>0</v>
      </c>
    </row>
    <row r="13" spans="1:13" x14ac:dyDescent="0.3">
      <c r="A13" s="1" t="s">
        <v>49</v>
      </c>
      <c r="B13" s="2">
        <v>11</v>
      </c>
      <c r="C13" s="2" t="s">
        <v>2</v>
      </c>
      <c r="D13" s="2" t="str">
        <f t="shared" ca="1" si="3"/>
        <v>16'b0000</v>
      </c>
      <c r="E13" s="2" t="str">
        <f t="shared" ca="1" si="4"/>
        <v>10</v>
      </c>
      <c r="F13" s="2" t="str">
        <f t="shared" si="5"/>
        <v>0000000000;</v>
      </c>
      <c r="G13" s="5" t="str">
        <f t="shared" ca="1" si="6"/>
        <v xml:space="preserve">            noteAmplitudes_i[11] = 16'b0000100000000000;</v>
      </c>
      <c r="H13" s="2">
        <f t="shared" ca="1" si="0"/>
        <v>2</v>
      </c>
      <c r="I13" s="2">
        <f t="shared" ca="1" si="1"/>
        <v>2048</v>
      </c>
      <c r="K13" s="2">
        <f t="shared" ca="1" si="2"/>
        <v>-2542</v>
      </c>
      <c r="L13" s="2">
        <f t="shared" ca="1" si="7"/>
        <v>0</v>
      </c>
      <c r="M13" s="2">
        <f t="shared" ca="1" si="8"/>
        <v>0</v>
      </c>
    </row>
    <row r="15" spans="1:13" x14ac:dyDescent="0.3">
      <c r="A15" s="1" t="s">
        <v>22</v>
      </c>
      <c r="B15" s="2">
        <v>24</v>
      </c>
      <c r="C15" s="2">
        <f>_xlfn.CEILING.MATH(IMLOG2(B15))</f>
        <v>5</v>
      </c>
    </row>
    <row r="16" spans="1:13" x14ac:dyDescent="0.3">
      <c r="A16" s="1" t="s">
        <v>0</v>
      </c>
      <c r="B16" s="2">
        <v>6</v>
      </c>
      <c r="J16" s="2" t="s">
        <v>15</v>
      </c>
      <c r="K16" s="2" t="s">
        <v>16</v>
      </c>
      <c r="L16" s="2" t="s">
        <v>23</v>
      </c>
    </row>
    <row r="17" spans="1:16" x14ac:dyDescent="0.3">
      <c r="A17" s="1" t="s">
        <v>1</v>
      </c>
      <c r="B17" s="2">
        <v>10</v>
      </c>
      <c r="G17" s="5" t="str">
        <f ca="1">_xlfn.CONCAT("notePosition_i = 10'b",REPT(0,B17-LEN(_xlfn.BASE(I17,2))),_xlfn.BASE(I17,2),";" )</f>
        <v>notePosition_i = 10'b1101100101;</v>
      </c>
      <c r="H17" s="2">
        <f ca="1">I17/2^10</f>
        <v>0.8486328125</v>
      </c>
      <c r="I17" s="2">
        <f ca="1">RANDBETWEEN(0,1023)</f>
        <v>869</v>
      </c>
      <c r="J17" s="2">
        <f ca="1">I17*24</f>
        <v>20856</v>
      </c>
      <c r="K17" s="2">
        <f ca="1">IF(J21=3,24576-J17,8192-J17)</f>
        <v>3720</v>
      </c>
      <c r="L17" s="2">
        <f ca="1">IF(J21=3,K23+170, K23)</f>
        <v>228</v>
      </c>
    </row>
    <row r="18" spans="1:16" x14ac:dyDescent="0.3">
      <c r="A18" s="1" t="s">
        <v>6</v>
      </c>
      <c r="B18" s="2">
        <v>9.9609375E-2</v>
      </c>
      <c r="C18" s="3">
        <v>1100110</v>
      </c>
    </row>
    <row r="19" spans="1:16" x14ac:dyDescent="0.3">
      <c r="A19" s="1" t="s">
        <v>47</v>
      </c>
      <c r="B19" s="2">
        <v>50</v>
      </c>
      <c r="J19" s="2" t="s">
        <v>14</v>
      </c>
      <c r="K19" s="2" t="s">
        <v>17</v>
      </c>
    </row>
    <row r="20" spans="1:16" x14ac:dyDescent="0.3">
      <c r="E20" s="2">
        <f>_xlfn.FLOOR.MATH(IMLOG2(G20))</f>
        <v>14</v>
      </c>
      <c r="F20" s="2" t="s">
        <v>18</v>
      </c>
      <c r="G20" s="6">
        <v>21824</v>
      </c>
      <c r="H20" s="2">
        <f ca="1">IF(J$21=1,G20,1)</f>
        <v>1</v>
      </c>
      <c r="J20" s="2" t="str">
        <f ca="1">_xlfn.CONCAT(REPT(0,3-LEN(DEC2BIN(2^_xlfn.FLOOR.MATH((J17+1)/8192)))),DEC2BIN(2^_xlfn.FLOOR.MATH((J17+1)/8192)))</f>
        <v>100</v>
      </c>
      <c r="K20" s="2">
        <f ca="1">K17*H20*H21*H22</f>
        <v>243555840</v>
      </c>
      <c r="L20" s="2" t="s">
        <v>24</v>
      </c>
    </row>
    <row r="21" spans="1:16" x14ac:dyDescent="0.3">
      <c r="E21" s="2">
        <f>_xlfn.FLOOR.MATH(IMLOG2(G21))</f>
        <v>15</v>
      </c>
      <c r="F21" s="2" t="s">
        <v>19</v>
      </c>
      <c r="G21" s="6">
        <v>43648</v>
      </c>
      <c r="H21" s="2">
        <f ca="1">IF(J$21=2,G21,1)</f>
        <v>1</v>
      </c>
      <c r="J21" s="2">
        <f ca="1">LEN(DEC2BIN(2^_xlfn.FLOOR.MATH((J17+1)/8192)))</f>
        <v>3</v>
      </c>
      <c r="K21" s="2" t="str">
        <f ca="1">_xlfn.BASE(K20,2,32)</f>
        <v>00001110100001000101111000000000</v>
      </c>
      <c r="L21" s="2">
        <f ca="1">MOD(IF(L17&lt;0,L17+1023,L17), 1024)</f>
        <v>228</v>
      </c>
    </row>
    <row r="22" spans="1:16" x14ac:dyDescent="0.3">
      <c r="E22" s="2">
        <f>_xlfn.FLOOR.MATH(IMLOG2(G22))</f>
        <v>15</v>
      </c>
      <c r="F22" s="2" t="s">
        <v>20</v>
      </c>
      <c r="G22" s="6">
        <v>65472</v>
      </c>
      <c r="H22" s="2">
        <f ca="1">IF(J$21=3,G22,1)</f>
        <v>65472</v>
      </c>
      <c r="K22" s="2" t="s">
        <v>21</v>
      </c>
    </row>
    <row r="23" spans="1:16" x14ac:dyDescent="0.3">
      <c r="K23" s="2">
        <f ca="1">_xlfn.FLOOR.MATH(K20/2^(B17+B17+C15-3))</f>
        <v>58</v>
      </c>
    </row>
    <row r="26" spans="1:16" x14ac:dyDescent="0.3">
      <c r="G26" s="5" t="str">
        <f ca="1">_xlfn.CONCAT("        noteAmplitude_i = 10'b",REPT(0,B17-LEN(_xlfn.BASE(I26,2))),_xlfn.BASE(I26,2),";" )</f>
        <v xml:space="preserve">        noteAmplitude_i = 10'b1001111010;</v>
      </c>
      <c r="H26" s="2">
        <f ca="1">I26/2^10</f>
        <v>0.619140625</v>
      </c>
      <c r="I26" s="2">
        <f ca="1">RANDBETWEEN(0,1023)</f>
        <v>634</v>
      </c>
      <c r="J26" s="2" t="s">
        <v>28</v>
      </c>
      <c r="K26" s="2" t="s">
        <v>31</v>
      </c>
      <c r="L26" s="2" t="s">
        <v>37</v>
      </c>
      <c r="M26" s="2" t="s">
        <v>41</v>
      </c>
      <c r="N26" s="2" t="s">
        <v>42</v>
      </c>
      <c r="O26" s="2" t="s">
        <v>43</v>
      </c>
    </row>
    <row r="27" spans="1:16" x14ac:dyDescent="0.3">
      <c r="G27" s="5" t="str">
        <f ca="1">_xlfn.CONCAT("        noteAmplitudeFast_i = 10'b",REPT(0,B17-LEN(_xlfn.BASE(I27,2))),_xlfn.BASE(I27,2),";" )</f>
        <v xml:space="preserve">        noteAmplitudeFast_i = 10'b0100001110;</v>
      </c>
      <c r="H27" s="2">
        <f t="shared" ref="H27:H28" ca="1" si="9">I27/2^10</f>
        <v>0.263671875</v>
      </c>
      <c r="I27" s="2">
        <f ca="1">RANDBETWEEN(0,1023)</f>
        <v>270</v>
      </c>
      <c r="J27" s="2">
        <f ca="1">I28*E31</f>
        <v>1536</v>
      </c>
      <c r="K27" s="2">
        <f ca="1">IF(E33,I26,I27)</f>
        <v>270</v>
      </c>
      <c r="L27" s="2">
        <f ca="1">_xlfn.FLOOR.MATH(K33/2^(B17-8))</f>
        <v>107</v>
      </c>
      <c r="M27" s="2">
        <f ca="1">$L$27</f>
        <v>107</v>
      </c>
      <c r="N27" s="2">
        <f ca="1">$L$33</f>
        <v>53</v>
      </c>
      <c r="O27" s="2">
        <f>0</f>
        <v>0</v>
      </c>
      <c r="P27" s="2">
        <f ca="1">M27*2^16+N27*2^8+O27</f>
        <v>7025920</v>
      </c>
    </row>
    <row r="28" spans="1:16" x14ac:dyDescent="0.3">
      <c r="G28" s="5" t="str">
        <f ca="1">_xlfn.CONCAT("        noteHue_i = 10'b",REPT(0,B17-LEN(_xlfn.BASE(I28,2))),_xlfn.BASE(I28,2),";" )</f>
        <v xml:space="preserve">        noteHue_i = 10'b0100000000;</v>
      </c>
      <c r="H28" s="2">
        <f t="shared" ca="1" si="9"/>
        <v>0.25</v>
      </c>
      <c r="I28" s="2">
        <f ca="1">RANDBETWEEN(0,1023)</f>
        <v>256</v>
      </c>
      <c r="J28" s="2" t="s">
        <v>29</v>
      </c>
      <c r="K28" s="2" t="s">
        <v>32</v>
      </c>
      <c r="L28" s="2" t="s">
        <v>35</v>
      </c>
      <c r="M28" s="2">
        <f ca="1">$L$35</f>
        <v>53</v>
      </c>
      <c r="N28" s="2">
        <f ca="1">$L$27</f>
        <v>107</v>
      </c>
      <c r="O28" s="2">
        <f>0</f>
        <v>0</v>
      </c>
      <c r="P28" s="2">
        <f t="shared" ref="P28:P33" ca="1" si="10">M28*2^16+N28*2^8+O28</f>
        <v>3500800</v>
      </c>
    </row>
    <row r="29" spans="1:16" x14ac:dyDescent="0.3">
      <c r="J29" s="2">
        <f ca="1">_xlfn.FLOOR.MATH(J27/2^10)</f>
        <v>1</v>
      </c>
      <c r="K29" s="2">
        <f ca="1">K27*E30</f>
        <v>442260</v>
      </c>
      <c r="L29" s="2">
        <f ca="1">K33*J31</f>
        <v>220672</v>
      </c>
      <c r="M29" s="2">
        <f>0</f>
        <v>0</v>
      </c>
      <c r="N29" s="2">
        <f ca="1">$L$27</f>
        <v>107</v>
      </c>
      <c r="O29" s="2">
        <f ca="1">$L$33</f>
        <v>53</v>
      </c>
      <c r="P29" s="2">
        <f t="shared" ca="1" si="10"/>
        <v>27445</v>
      </c>
    </row>
    <row r="30" spans="1:16" x14ac:dyDescent="0.3">
      <c r="E30" s="2">
        <v>1638</v>
      </c>
      <c r="F30" s="2" t="s">
        <v>26</v>
      </c>
      <c r="J30" s="2" t="s">
        <v>30</v>
      </c>
      <c r="K30" s="2" t="s">
        <v>33</v>
      </c>
      <c r="L30" s="2" t="s">
        <v>36</v>
      </c>
      <c r="M30" s="2">
        <f>0</f>
        <v>0</v>
      </c>
      <c r="N30" s="2">
        <f ca="1">$L$35</f>
        <v>53</v>
      </c>
      <c r="O30" s="2">
        <f ca="1">$L$27</f>
        <v>107</v>
      </c>
      <c r="P30" s="2">
        <f t="shared" ca="1" si="10"/>
        <v>13675</v>
      </c>
    </row>
    <row r="31" spans="1:16" x14ac:dyDescent="0.3">
      <c r="E31" s="2">
        <v>6</v>
      </c>
      <c r="F31" s="2" t="s">
        <v>25</v>
      </c>
      <c r="J31" s="2">
        <f ca="1">MOD(J27,2^10)</f>
        <v>512</v>
      </c>
      <c r="K31" s="2">
        <f ca="1">IF(_xlfn.FLOOR.MATH(K29/2^10) &gt; 1023, 1023, _xlfn.FLOOR.MATH(K29/2^10))</f>
        <v>431</v>
      </c>
      <c r="L31" s="2">
        <f ca="1">K33*(1023-J31)</f>
        <v>220241</v>
      </c>
      <c r="M31" s="2">
        <f ca="1">$L$33</f>
        <v>53</v>
      </c>
      <c r="N31" s="2">
        <f>0</f>
        <v>0</v>
      </c>
      <c r="O31" s="2">
        <f ca="1">$L$27</f>
        <v>107</v>
      </c>
      <c r="P31" s="2">
        <f t="shared" ca="1" si="10"/>
        <v>3473515</v>
      </c>
    </row>
    <row r="32" spans="1:16" x14ac:dyDescent="0.3">
      <c r="E32" s="2">
        <v>1023</v>
      </c>
      <c r="F32" s="2" t="s">
        <v>27</v>
      </c>
      <c r="K32" s="2" t="s">
        <v>34</v>
      </c>
      <c r="L32" s="2" t="s">
        <v>39</v>
      </c>
      <c r="M32" s="2">
        <f ca="1">$L$27</f>
        <v>107</v>
      </c>
      <c r="N32" s="2">
        <f>0</f>
        <v>0</v>
      </c>
      <c r="O32" s="2">
        <f ca="1">$L$35</f>
        <v>53</v>
      </c>
      <c r="P32" s="2">
        <f t="shared" ca="1" si="10"/>
        <v>7012405</v>
      </c>
    </row>
    <row r="33" spans="5:16" x14ac:dyDescent="0.3">
      <c r="E33" s="2">
        <v>0</v>
      </c>
      <c r="F33" s="2" t="s">
        <v>38</v>
      </c>
      <c r="K33" s="2">
        <f ca="1">IF(K31&gt;E32,E32,K31)</f>
        <v>431</v>
      </c>
      <c r="L33" s="2">
        <f ca="1">_xlfn.FLOOR.MATH(L29/2^(2*B17-8))</f>
        <v>53</v>
      </c>
      <c r="M33" s="2">
        <f ca="1">$L$27</f>
        <v>107</v>
      </c>
      <c r="N33" s="2">
        <f ca="1">$L$33</f>
        <v>53</v>
      </c>
      <c r="O33" s="2">
        <f>0</f>
        <v>0</v>
      </c>
      <c r="P33" s="2">
        <f t="shared" ca="1" si="10"/>
        <v>7025920</v>
      </c>
    </row>
    <row r="34" spans="5:16" x14ac:dyDescent="0.3">
      <c r="L34" s="2" t="s">
        <v>40</v>
      </c>
      <c r="M34" s="2" t="s">
        <v>44</v>
      </c>
    </row>
    <row r="35" spans="5:16" x14ac:dyDescent="0.3">
      <c r="L35" s="2">
        <f ca="1">_xlfn.FLOOR.MATH(L31/2^(2*B17-8))</f>
        <v>53</v>
      </c>
      <c r="M35" s="2" t="str" cm="1">
        <f t="array" aca="1" ref="M35" ca="1">_xlfn.BASE(_xlfn.SWITCH(J29,0,P27,1,P28,2,P29,3,P30,4,P31,5,P32,6,P33),16,6)</f>
        <v>356B00</v>
      </c>
    </row>
    <row r="36" spans="5:16" x14ac:dyDescent="0.3">
      <c r="L36" s="2">
        <v>0</v>
      </c>
    </row>
    <row r="38" spans="5:16" x14ac:dyDescent="0.3">
      <c r="I38" s="2" t="s">
        <v>48</v>
      </c>
      <c r="J38" s="2" t="s">
        <v>50</v>
      </c>
    </row>
    <row r="39" spans="5:16" x14ac:dyDescent="0.3">
      <c r="G39" s="5" t="str">
        <f ca="1">_xlfn.CONCAT(A2,B2,C2,B$16+B$17,"'b",_xlfn.BASE(L2,2,$B$16+$B$17),";")</f>
        <v xml:space="preserve">            noteAmplitudes_i[ 0] = 16'b0000000000000000;</v>
      </c>
      <c r="H39" s="2">
        <f ca="1">L2</f>
        <v>0</v>
      </c>
      <c r="I39" s="2">
        <f ca="1">_xlfn.FLOOR.MATH(H52/B19)</f>
        <v>298</v>
      </c>
      <c r="J39" s="2">
        <f ca="1">_xlfn.FLOOR.MATH(H39/I$39)</f>
        <v>0</v>
      </c>
      <c r="L39" s="2">
        <f ca="1">L27-L33-L35</f>
        <v>1</v>
      </c>
    </row>
    <row r="40" spans="5:16" x14ac:dyDescent="0.3">
      <c r="G40" s="5" t="str">
        <f t="shared" ref="G40:G50" ca="1" si="11">_xlfn.CONCAT(A3,B3,C3,B$16+B$17,"'b",_xlfn.BASE(L3,2,$B$16+$B$17),";")</f>
        <v xml:space="preserve">            noteAmplitudes_i[ 1] = 16'b0000111000010010;</v>
      </c>
      <c r="H40" s="2">
        <f t="shared" ref="H40:H50" ca="1" si="12">L3</f>
        <v>3602</v>
      </c>
      <c r="J40" s="2">
        <f t="shared" ref="J40:J50" ca="1" si="13">_xlfn.FLOOR.MATH(H40/I$39)</f>
        <v>12</v>
      </c>
    </row>
    <row r="41" spans="5:16" x14ac:dyDescent="0.3">
      <c r="G41" s="5" t="str">
        <f t="shared" ca="1" si="11"/>
        <v xml:space="preserve">            noteAmplitudes_i[ 2] = 16'b0000000000000000;</v>
      </c>
      <c r="H41" s="2">
        <f t="shared" ca="1" si="12"/>
        <v>0</v>
      </c>
      <c r="J41" s="2">
        <f t="shared" ca="1" si="13"/>
        <v>0</v>
      </c>
    </row>
    <row r="42" spans="5:16" x14ac:dyDescent="0.3">
      <c r="G42" s="5" t="str">
        <f t="shared" ca="1" si="11"/>
        <v xml:space="preserve">            noteAmplitudes_i[ 3] = 16'b0000011000010010;</v>
      </c>
      <c r="H42" s="2">
        <f t="shared" ca="1" si="12"/>
        <v>1554</v>
      </c>
      <c r="J42" s="2">
        <f t="shared" ca="1" si="13"/>
        <v>5</v>
      </c>
    </row>
    <row r="43" spans="5:16" x14ac:dyDescent="0.3">
      <c r="G43" s="5" t="str">
        <f t="shared" ca="1" si="11"/>
        <v xml:space="preserve">            noteAmplitudes_i[ 4] = 16'b0000000000000000;</v>
      </c>
      <c r="H43" s="2">
        <f t="shared" ca="1" si="12"/>
        <v>0</v>
      </c>
      <c r="J43" s="2">
        <f t="shared" ca="1" si="13"/>
        <v>0</v>
      </c>
    </row>
    <row r="44" spans="5:16" x14ac:dyDescent="0.3">
      <c r="G44" s="5" t="str">
        <f t="shared" ca="1" si="11"/>
        <v xml:space="preserve">            noteAmplitudes_i[ 5] = 16'b0000101000010010;</v>
      </c>
      <c r="H44" s="2">
        <f t="shared" ca="1" si="12"/>
        <v>2578</v>
      </c>
      <c r="J44" s="2">
        <f t="shared" ca="1" si="13"/>
        <v>8</v>
      </c>
    </row>
    <row r="45" spans="5:16" x14ac:dyDescent="0.3">
      <c r="G45" s="5" t="str">
        <f t="shared" ca="1" si="11"/>
        <v xml:space="preserve">            noteAmplitudes_i[ 6] = 16'b0000101000010010;</v>
      </c>
      <c r="H45" s="2">
        <f t="shared" ca="1" si="12"/>
        <v>2578</v>
      </c>
      <c r="J45" s="2">
        <f t="shared" ca="1" si="13"/>
        <v>8</v>
      </c>
    </row>
    <row r="46" spans="5:16" x14ac:dyDescent="0.3">
      <c r="G46" s="5" t="str">
        <f t="shared" ca="1" si="11"/>
        <v xml:space="preserve">            noteAmplitudes_i[ 7] = 16'b0001001000010010;</v>
      </c>
      <c r="H46" s="2">
        <f t="shared" ca="1" si="12"/>
        <v>4626</v>
      </c>
      <c r="J46" s="2">
        <f t="shared" ca="1" si="13"/>
        <v>15</v>
      </c>
    </row>
    <row r="47" spans="5:16" x14ac:dyDescent="0.3">
      <c r="G47" s="5" t="str">
        <f t="shared" ca="1" si="11"/>
        <v xml:space="preserve">            noteAmplitudes_i[ 8] = 16'b0000000000000000;</v>
      </c>
      <c r="H47" s="2">
        <f t="shared" ca="1" si="12"/>
        <v>0</v>
      </c>
      <c r="J47" s="2">
        <f t="shared" ca="1" si="13"/>
        <v>0</v>
      </c>
    </row>
    <row r="48" spans="5:16" x14ac:dyDescent="0.3">
      <c r="G48" s="5" t="str">
        <f t="shared" ca="1" si="11"/>
        <v xml:space="preserve">            noteAmplitudes_i[ 9] = 16'b0000000000000000;</v>
      </c>
      <c r="H48" s="2">
        <f t="shared" ca="1" si="12"/>
        <v>0</v>
      </c>
      <c r="J48" s="2">
        <f t="shared" ca="1" si="13"/>
        <v>0</v>
      </c>
    </row>
    <row r="49" spans="7:10" x14ac:dyDescent="0.3">
      <c r="G49" s="5" t="str">
        <f t="shared" ca="1" si="11"/>
        <v xml:space="preserve">            noteAmplitudes_i[10] = 16'b0000000000000000;</v>
      </c>
      <c r="H49" s="2">
        <f t="shared" ca="1" si="12"/>
        <v>0</v>
      </c>
      <c r="J49" s="2">
        <f t="shared" ca="1" si="13"/>
        <v>0</v>
      </c>
    </row>
    <row r="50" spans="7:10" x14ac:dyDescent="0.3">
      <c r="G50" s="5" t="str">
        <f t="shared" ca="1" si="11"/>
        <v xml:space="preserve">            noteAmplitudes_i[11] = 16'b0000000000000000;</v>
      </c>
      <c r="H50" s="2">
        <f t="shared" ca="1" si="12"/>
        <v>0</v>
      </c>
      <c r="J50" s="2">
        <f t="shared" ca="1" si="13"/>
        <v>0</v>
      </c>
    </row>
    <row r="51" spans="7:10" x14ac:dyDescent="0.3">
      <c r="G51" s="7" t="str">
        <f ca="1">_xlfn.CONCAT("            amplitudeSumNew_i = ",B16+B17+_xlfn.CEILING.MATH(IMLOG2(B19)),"'b",_xlfn.BASE(H52,2,B16+B17+_xlfn.CEILING.MATH(IMLOG2(B19))),";")</f>
        <v xml:space="preserve">            amplitudeSumNew_i = 22'b0000000011101001011010;</v>
      </c>
    </row>
    <row r="52" spans="7:10" x14ac:dyDescent="0.3">
      <c r="G52" s="2" t="s">
        <v>46</v>
      </c>
      <c r="H52" s="2">
        <f ca="1">SUM(H39:H50)</f>
        <v>14938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2021-02-28T01:05:33Z</dcterms:created>
  <dcterms:modified xsi:type="dcterms:W3CDTF">2021-03-08T01:11:38Z</dcterms:modified>
</cp:coreProperties>
</file>