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3.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drawings/drawing6.xml" ContentType="application/vnd.openxmlformats-officedocument.drawing+xml"/>
  <Override PartName="/xl/comments5.xml" ContentType="application/vnd.openxmlformats-officedocument.spreadsheetml.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11.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2.xml" ContentType="application/vnd.openxmlformats-officedocument.themeOverride+xml"/>
  <Override PartName="/xl/drawings/drawing9.xml" ContentType="application/vnd.openxmlformats-officedocument.drawing+xml"/>
  <Override PartName="/xl/comments7.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3.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4.xml" ContentType="application/vnd.openxmlformats-officedocument.themeOverride+xml"/>
  <Override PartName="/xl/drawings/drawing10.xml" ContentType="application/vnd.openxmlformats-officedocument.drawing+xml"/>
  <Override PartName="/xl/comments8.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5.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6.xml" ContentType="application/vnd.openxmlformats-officedocument.themeOverride+xml"/>
  <Override PartName="/xl/drawings/drawing11.xml" ContentType="application/vnd.openxmlformats-officedocument.drawing+xml"/>
  <Override PartName="/xl/comments9.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17.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18.xml" ContentType="application/vnd.openxmlformats-officedocument.themeOverride+xml"/>
  <Override PartName="/xl/drawings/drawing1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omments10.xml" ContentType="application/vnd.openxmlformats-officedocument.spreadsheetml.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9.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0.xml" ContentType="application/vnd.openxmlformats-officedocument.themeOverride+xml"/>
  <Override PartName="/xl/drawings/drawing14.xml" ContentType="application/vnd.openxmlformats-officedocument.drawing+xml"/>
  <Override PartName="/xl/comments11.xml" ContentType="application/vnd.openxmlformats-officedocument.spreadsheetml.comment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21.xml" ContentType="application/vnd.openxmlformats-officedocument.themeOverrid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22.xml" ContentType="application/vnd.openxmlformats-officedocument.themeOverride+xml"/>
  <Override PartName="/xl/drawings/drawing15.xml" ContentType="application/vnd.openxmlformats-officedocument.drawing+xml"/>
  <Override PartName="/xl/comments12.xml" ContentType="application/vnd.openxmlformats-officedocument.spreadsheetml.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23.xml" ContentType="application/vnd.openxmlformats-officedocument.themeOverrid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theme/themeOverride24.xml" ContentType="application/vnd.openxmlformats-officedocument.themeOverride+xml"/>
  <Override PartName="/xl/drawings/drawing16.xml" ContentType="application/vnd.openxmlformats-officedocument.drawing+xml"/>
  <Override PartName="/xl/comments13.xml" ContentType="application/vnd.openxmlformats-officedocument.spreadsheetml.comment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heme/themeOverride25.xml" ContentType="application/vnd.openxmlformats-officedocument.themeOverrid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26.xml" ContentType="application/vnd.openxmlformats-officedocument.themeOverride+xml"/>
  <Override PartName="/xl/drawings/drawing17.xml" ContentType="application/vnd.openxmlformats-officedocument.drawing+xml"/>
  <Override PartName="/xl/comments14.xml" ContentType="application/vnd.openxmlformats-officedocument.spreadsheetml.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7.xml" ContentType="application/vnd.openxmlformats-officedocument.themeOverrid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8.xml" ContentType="application/vnd.openxmlformats-officedocument.themeOverride+xml"/>
  <Override PartName="/xl/drawings/drawing18.xml" ContentType="application/vnd.openxmlformats-officedocument.drawing+xml"/>
  <Override PartName="/xl/comments15.xml" ContentType="application/vnd.openxmlformats-officedocument.spreadsheetml.comments+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29.xml" ContentType="application/vnd.openxmlformats-officedocument.themeOverrid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30.xml" ContentType="application/vnd.openxmlformats-officedocument.themeOverrid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cpslo-my.sharepoint.com/personal/clbonney_calpoly_edu/Documents/Past Classes/ME 329 Mechanical Systems Design/"/>
    </mc:Choice>
  </mc:AlternateContent>
  <xr:revisionPtr revIDLastSave="1916" documentId="11_0B1D56BE9CDCCE836B02CE7A5FB0D4A9BBFD1C62" xr6:coauthVersionLast="47" xr6:coauthVersionMax="47" xr10:uidLastSave="{DEE61284-F6CE-4E7E-B467-5BFF5DAF6D63}"/>
  <bookViews>
    <workbookView xWindow="-120" yWindow="-120" windowWidth="38640" windowHeight="21120" tabRatio="841" xr2:uid="{00000000-000D-0000-FFFF-FFFF00000000}"/>
  </bookViews>
  <sheets>
    <sheet name="L18 Combined Loads Bearings" sheetId="3" r:id="rId1"/>
    <sheet name="Sprdsht Quiz 6 1" sheetId="18" r:id="rId2"/>
    <sheet name="Sprdsht Quiz 6 2" sheetId="19" r:id="rId3"/>
    <sheet name="Shaft Moments Sprdsht Quiz 6 P3" sheetId="14" r:id="rId4"/>
    <sheet name="Cmb Ld Brgs Sprdsht Quiz 6 P3 O" sheetId="15" r:id="rId5"/>
    <sheet name="Cmb Ld Brgs Sprdsht Quiz 6 P3 C" sheetId="20" r:id="rId6"/>
    <sheet name="Shaft Moments Sprdsht Quiz 6 P4" sheetId="17" r:id="rId7"/>
    <sheet name="Cmb Ld Brgs Sprdsht Quiz 6 P4 O" sheetId="16" r:id="rId8"/>
    <sheet name="Cmb Ld Brgs Sprdsht Quiz 6 P4 C" sheetId="21" r:id="rId9"/>
    <sheet name="Cmd Sprdsht Quiz 6 P4 C + Axial" sheetId="22" r:id="rId10"/>
    <sheet name="L18 Quiz" sheetId="13" r:id="rId11"/>
    <sheet name="L1 Shaft Design-Moments" sheetId="12" r:id="rId12"/>
    <sheet name="Sample Prob 0 (expectations pg)" sheetId="6" r:id="rId13"/>
    <sheet name="Sample Prob 1 (11-22)" sheetId="7" r:id="rId14"/>
    <sheet name="Sample Prob 2 (11-23)" sheetId="8" r:id="rId15"/>
    <sheet name="Sample Prob 3 (11-24)" sheetId="9" r:id="rId16"/>
    <sheet name="Sample Prob 4 (11-25)" sheetId="10" r:id="rId17"/>
    <sheet name="Sample Prob 5 (11-26)" sheetId="11"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2" l="1"/>
  <c r="C37" i="22"/>
  <c r="C31" i="22"/>
  <c r="C30" i="22"/>
  <c r="C29" i="22"/>
  <c r="C34" i="22" s="1"/>
  <c r="F27" i="22"/>
  <c r="C24" i="22"/>
  <c r="C18" i="22"/>
  <c r="D17" i="22"/>
  <c r="D15" i="22"/>
  <c r="C15" i="22"/>
  <c r="C16" i="22" s="1"/>
  <c r="C11" i="22"/>
  <c r="C9" i="22"/>
  <c r="U7" i="22"/>
  <c r="C28" i="22" s="1"/>
  <c r="U6" i="22"/>
  <c r="C6" i="22"/>
  <c r="F34" i="22" s="1"/>
  <c r="C15" i="21"/>
  <c r="C40" i="21"/>
  <c r="C37" i="21"/>
  <c r="C31" i="21"/>
  <c r="C30" i="21"/>
  <c r="C29" i="21"/>
  <c r="C34" i="21" s="1"/>
  <c r="C24" i="21"/>
  <c r="C18" i="21"/>
  <c r="D17" i="21"/>
  <c r="C16" i="21"/>
  <c r="J20" i="21" s="1"/>
  <c r="D15" i="21"/>
  <c r="C11" i="21"/>
  <c r="C9" i="21"/>
  <c r="U7" i="21"/>
  <c r="C28" i="21" s="1"/>
  <c r="U6" i="21"/>
  <c r="C6" i="21"/>
  <c r="F34" i="21" s="1"/>
  <c r="C15" i="16"/>
  <c r="C6" i="16"/>
  <c r="C15" i="20"/>
  <c r="C40" i="20"/>
  <c r="C37" i="20"/>
  <c r="C31" i="20"/>
  <c r="C30" i="20"/>
  <c r="C29" i="20"/>
  <c r="C34" i="20" s="1"/>
  <c r="F27" i="20"/>
  <c r="C24" i="20"/>
  <c r="C18" i="20"/>
  <c r="J20" i="20" s="1"/>
  <c r="D17" i="20"/>
  <c r="C16" i="20"/>
  <c r="D15" i="20"/>
  <c r="C11" i="20"/>
  <c r="C9" i="20"/>
  <c r="U7" i="20"/>
  <c r="C28" i="20" s="1"/>
  <c r="U6" i="20"/>
  <c r="C6" i="20"/>
  <c r="F34" i="20" s="1"/>
  <c r="C15" i="15"/>
  <c r="C40" i="19"/>
  <c r="C37" i="19"/>
  <c r="F34" i="19"/>
  <c r="C31" i="19"/>
  <c r="C30" i="19"/>
  <c r="C29" i="19"/>
  <c r="C34" i="19" s="1"/>
  <c r="C24" i="19"/>
  <c r="C18" i="19"/>
  <c r="D17" i="19"/>
  <c r="C16" i="19"/>
  <c r="D15" i="19"/>
  <c r="C11" i="19"/>
  <c r="C9" i="19"/>
  <c r="U7" i="19"/>
  <c r="C28" i="19" s="1"/>
  <c r="U6" i="19"/>
  <c r="C40" i="18"/>
  <c r="C37" i="18"/>
  <c r="F34" i="18"/>
  <c r="C31" i="18"/>
  <c r="C30" i="18"/>
  <c r="C29" i="18"/>
  <c r="C34" i="18" s="1"/>
  <c r="C24" i="18"/>
  <c r="C18" i="18"/>
  <c r="D17" i="18"/>
  <c r="C16" i="18"/>
  <c r="D15" i="18"/>
  <c r="C11" i="18"/>
  <c r="C9" i="18"/>
  <c r="U7" i="18"/>
  <c r="C28" i="18" s="1"/>
  <c r="U6" i="18"/>
  <c r="C6" i="15"/>
  <c r="D30" i="17"/>
  <c r="D29" i="17"/>
  <c r="D26" i="17"/>
  <c r="D25" i="17"/>
  <c r="D19" i="17" s="1"/>
  <c r="E29" i="14"/>
  <c r="E30" i="14"/>
  <c r="E29" i="17"/>
  <c r="E30" i="17"/>
  <c r="E12" i="17"/>
  <c r="D12" i="17"/>
  <c r="D11" i="17"/>
  <c r="D10" i="17"/>
  <c r="D21" i="17"/>
  <c r="D30" i="14"/>
  <c r="E20" i="14"/>
  <c r="D5" i="17"/>
  <c r="I335" i="17"/>
  <c r="I334" i="17"/>
  <c r="I319" i="17"/>
  <c r="I308" i="17"/>
  <c r="I293" i="17"/>
  <c r="I281" i="17"/>
  <c r="I280" i="17"/>
  <c r="I266" i="17"/>
  <c r="I254" i="17"/>
  <c r="E45" i="17"/>
  <c r="E44" i="17"/>
  <c r="E42" i="17"/>
  <c r="E41" i="17"/>
  <c r="E39" i="17"/>
  <c r="E38" i="17"/>
  <c r="E36" i="17"/>
  <c r="E35" i="17"/>
  <c r="D35" i="17"/>
  <c r="E34" i="17"/>
  <c r="D34" i="17"/>
  <c r="D36" i="17" s="1"/>
  <c r="H30" i="17"/>
  <c r="F30" i="17"/>
  <c r="H29" i="17"/>
  <c r="F29" i="17"/>
  <c r="E26" i="17"/>
  <c r="E25" i="17"/>
  <c r="G22" i="17"/>
  <c r="G21" i="17"/>
  <c r="G20" i="17"/>
  <c r="G19" i="17"/>
  <c r="E16" i="17"/>
  <c r="E15" i="17"/>
  <c r="E11" i="17"/>
  <c r="E10" i="17"/>
  <c r="E9" i="17"/>
  <c r="E8" i="17"/>
  <c r="E5" i="17"/>
  <c r="G2" i="17"/>
  <c r="I1" i="17" s="1"/>
  <c r="I239" i="17"/>
  <c r="L1" i="17"/>
  <c r="K1" i="17"/>
  <c r="J1" i="17"/>
  <c r="C40" i="16"/>
  <c r="C37" i="16"/>
  <c r="F34" i="16"/>
  <c r="C31" i="16"/>
  <c r="C30" i="16"/>
  <c r="C29" i="16"/>
  <c r="C24" i="16"/>
  <c r="C18" i="16"/>
  <c r="D17" i="16"/>
  <c r="D15" i="16"/>
  <c r="C11" i="16"/>
  <c r="C9" i="16"/>
  <c r="U7" i="16"/>
  <c r="C28" i="16" s="1"/>
  <c r="U6" i="16"/>
  <c r="J3" i="14"/>
  <c r="I1002" i="14"/>
  <c r="J1002" i="14" s="1"/>
  <c r="F2" i="14"/>
  <c r="I1001" i="14" s="1"/>
  <c r="J1001" i="14" s="1"/>
  <c r="I5" i="14"/>
  <c r="J5" i="14" s="1"/>
  <c r="I6" i="14"/>
  <c r="I7" i="14"/>
  <c r="J7" i="14" s="1"/>
  <c r="I8" i="14"/>
  <c r="J8" i="14" s="1"/>
  <c r="I9" i="14"/>
  <c r="J9" i="14" s="1"/>
  <c r="I10" i="14"/>
  <c r="J10" i="14" s="1"/>
  <c r="I11" i="14"/>
  <c r="J11" i="14" s="1"/>
  <c r="I12" i="14"/>
  <c r="J12" i="14" s="1"/>
  <c r="I13" i="14"/>
  <c r="J13" i="14" s="1"/>
  <c r="I14" i="14"/>
  <c r="I15" i="14"/>
  <c r="J15" i="14" s="1"/>
  <c r="I16" i="14"/>
  <c r="I17" i="14"/>
  <c r="J17" i="14"/>
  <c r="I18" i="14"/>
  <c r="J18" i="14" s="1"/>
  <c r="I19" i="14"/>
  <c r="J19" i="14" s="1"/>
  <c r="I20" i="14"/>
  <c r="J20" i="14" s="1"/>
  <c r="I21" i="14"/>
  <c r="J21" i="14" s="1"/>
  <c r="I22" i="14"/>
  <c r="J22" i="14" s="1"/>
  <c r="I23" i="14"/>
  <c r="I24" i="14"/>
  <c r="J24" i="14"/>
  <c r="I25" i="14"/>
  <c r="I26" i="14"/>
  <c r="I27" i="14"/>
  <c r="J27" i="14" s="1"/>
  <c r="I28" i="14"/>
  <c r="J28" i="14" s="1"/>
  <c r="I29" i="14"/>
  <c r="J29" i="14" s="1"/>
  <c r="I30" i="14"/>
  <c r="J30" i="14" s="1"/>
  <c r="I31" i="14"/>
  <c r="J31" i="14"/>
  <c r="I32" i="14"/>
  <c r="I33" i="14"/>
  <c r="J33" i="14"/>
  <c r="I34" i="14"/>
  <c r="I35" i="14"/>
  <c r="I36" i="14"/>
  <c r="J36" i="14" s="1"/>
  <c r="I37" i="14"/>
  <c r="J37" i="14" s="1"/>
  <c r="I38" i="14"/>
  <c r="J38" i="14" s="1"/>
  <c r="I39" i="14"/>
  <c r="J39" i="14" s="1"/>
  <c r="I40" i="14"/>
  <c r="J40" i="14" s="1"/>
  <c r="I41" i="14"/>
  <c r="I42" i="14"/>
  <c r="J42" i="14"/>
  <c r="I43" i="14"/>
  <c r="J43" i="14" s="1"/>
  <c r="I44" i="14"/>
  <c r="J44" i="14" s="1"/>
  <c r="I45" i="14"/>
  <c r="I46" i="14"/>
  <c r="J46" i="14" s="1"/>
  <c r="I47" i="14"/>
  <c r="J47" i="14" s="1"/>
  <c r="I48" i="14"/>
  <c r="J48" i="14" s="1"/>
  <c r="I49" i="14"/>
  <c r="J49" i="14" s="1"/>
  <c r="I50" i="14"/>
  <c r="I51" i="14"/>
  <c r="J51" i="14" s="1"/>
  <c r="I52" i="14"/>
  <c r="J52" i="14" s="1"/>
  <c r="I53" i="14"/>
  <c r="J53" i="14" s="1"/>
  <c r="I54" i="14"/>
  <c r="I55" i="14"/>
  <c r="J55" i="14" s="1"/>
  <c r="I56" i="14"/>
  <c r="I57" i="14"/>
  <c r="J57" i="14" s="1"/>
  <c r="I58" i="14"/>
  <c r="J58" i="14" s="1"/>
  <c r="I59" i="14"/>
  <c r="I60" i="14"/>
  <c r="J60" i="14" s="1"/>
  <c r="I61" i="14"/>
  <c r="J61" i="14" s="1"/>
  <c r="I62" i="14"/>
  <c r="J62" i="14"/>
  <c r="I63" i="14"/>
  <c r="I64" i="14"/>
  <c r="J64" i="14" s="1"/>
  <c r="I65" i="14"/>
  <c r="J65" i="14" s="1"/>
  <c r="I66" i="14"/>
  <c r="J66" i="14" s="1"/>
  <c r="I67" i="14"/>
  <c r="J67" i="14"/>
  <c r="I68" i="14"/>
  <c r="J68" i="14" s="1"/>
  <c r="I69" i="14"/>
  <c r="J69" i="14" s="1"/>
  <c r="I70" i="14"/>
  <c r="J70" i="14"/>
  <c r="I71" i="14"/>
  <c r="J71" i="14"/>
  <c r="I72" i="14"/>
  <c r="I73" i="14"/>
  <c r="J73" i="14" s="1"/>
  <c r="I74" i="14"/>
  <c r="J74" i="14"/>
  <c r="I75" i="14"/>
  <c r="J75" i="14"/>
  <c r="I76" i="14"/>
  <c r="J76" i="14" s="1"/>
  <c r="I77" i="14"/>
  <c r="J77" i="14" s="1"/>
  <c r="I78" i="14"/>
  <c r="I79" i="14"/>
  <c r="J79" i="14"/>
  <c r="I80" i="14"/>
  <c r="J80" i="14"/>
  <c r="I81" i="14"/>
  <c r="I82" i="14"/>
  <c r="J82" i="14" s="1"/>
  <c r="I83" i="14"/>
  <c r="J83" i="14" s="1"/>
  <c r="I84" i="14"/>
  <c r="J84" i="14" s="1"/>
  <c r="I85" i="14"/>
  <c r="J85" i="14" s="1"/>
  <c r="I86" i="14"/>
  <c r="J86" i="14"/>
  <c r="I87" i="14"/>
  <c r="I88" i="14"/>
  <c r="J88" i="14" s="1"/>
  <c r="I89" i="14"/>
  <c r="I90" i="14"/>
  <c r="I91" i="14"/>
  <c r="J91" i="14" s="1"/>
  <c r="I92" i="14"/>
  <c r="J92" i="14" s="1"/>
  <c r="I93" i="14"/>
  <c r="J93" i="14" s="1"/>
  <c r="I94" i="14"/>
  <c r="J94" i="14"/>
  <c r="I95" i="14"/>
  <c r="J95" i="14"/>
  <c r="I96" i="14"/>
  <c r="I97" i="14"/>
  <c r="J97" i="14" s="1"/>
  <c r="I98" i="14"/>
  <c r="J98" i="14" s="1"/>
  <c r="I99" i="14"/>
  <c r="I100" i="14"/>
  <c r="J100" i="14" s="1"/>
  <c r="I101" i="14"/>
  <c r="J101" i="14" s="1"/>
  <c r="I102" i="14"/>
  <c r="J102" i="14" s="1"/>
  <c r="I103" i="14"/>
  <c r="J103" i="14"/>
  <c r="I104" i="14"/>
  <c r="I105" i="14"/>
  <c r="I106" i="14"/>
  <c r="J106" i="14" s="1"/>
  <c r="I107" i="14"/>
  <c r="J107" i="14" s="1"/>
  <c r="I108" i="14"/>
  <c r="J108" i="14" s="1"/>
  <c r="I109" i="14"/>
  <c r="I110" i="14"/>
  <c r="J110" i="14" s="1"/>
  <c r="I111" i="14"/>
  <c r="J111" i="14" s="1"/>
  <c r="I112" i="14"/>
  <c r="J112" i="14" s="1"/>
  <c r="I113" i="14"/>
  <c r="J113" i="14" s="1"/>
  <c r="I114" i="14"/>
  <c r="I115" i="14"/>
  <c r="J115" i="14" s="1"/>
  <c r="I116" i="14"/>
  <c r="J116" i="14" s="1"/>
  <c r="I117" i="14"/>
  <c r="J117" i="14" s="1"/>
  <c r="I118" i="14"/>
  <c r="J118" i="14"/>
  <c r="I119" i="14"/>
  <c r="J119" i="14" s="1"/>
  <c r="I120" i="14"/>
  <c r="J120" i="14"/>
  <c r="I121" i="14"/>
  <c r="J121" i="14" s="1"/>
  <c r="I122" i="14"/>
  <c r="J122" i="14"/>
  <c r="I123" i="14"/>
  <c r="I124" i="14"/>
  <c r="J124" i="14" s="1"/>
  <c r="I125" i="14"/>
  <c r="J125" i="14" s="1"/>
  <c r="I126" i="14"/>
  <c r="J126" i="14" s="1"/>
  <c r="I127" i="14"/>
  <c r="I128" i="14"/>
  <c r="J128" i="14" s="1"/>
  <c r="I129" i="14"/>
  <c r="J129" i="14"/>
  <c r="I130" i="14"/>
  <c r="J130" i="14" s="1"/>
  <c r="I131" i="14"/>
  <c r="J131" i="14"/>
  <c r="I132" i="14"/>
  <c r="J132" i="14" s="1"/>
  <c r="I133" i="14"/>
  <c r="J133" i="14" s="1"/>
  <c r="I134" i="14"/>
  <c r="J134" i="14" s="1"/>
  <c r="I135" i="14"/>
  <c r="J135" i="14" s="1"/>
  <c r="I136" i="14"/>
  <c r="J136" i="14"/>
  <c r="I137" i="14"/>
  <c r="J137" i="14" s="1"/>
  <c r="I138" i="14"/>
  <c r="J138" i="14"/>
  <c r="I139" i="14"/>
  <c r="J139" i="14" s="1"/>
  <c r="I140" i="14"/>
  <c r="J140" i="14" s="1"/>
  <c r="I141" i="14"/>
  <c r="J141" i="14" s="1"/>
  <c r="I142" i="14"/>
  <c r="I143" i="14"/>
  <c r="J143" i="14" s="1"/>
  <c r="I144" i="14"/>
  <c r="J144" i="14" s="1"/>
  <c r="I145" i="14"/>
  <c r="J145" i="14"/>
  <c r="I146" i="14"/>
  <c r="J146" i="14" s="1"/>
  <c r="I147" i="14"/>
  <c r="J147" i="14" s="1"/>
  <c r="I148" i="14"/>
  <c r="J148" i="14" s="1"/>
  <c r="I149" i="14"/>
  <c r="J149" i="14" s="1"/>
  <c r="I150" i="14"/>
  <c r="J150" i="14" s="1"/>
  <c r="I151" i="14"/>
  <c r="I152" i="14"/>
  <c r="J152" i="14" s="1"/>
  <c r="I153" i="14"/>
  <c r="J153" i="14" s="1"/>
  <c r="I154" i="14"/>
  <c r="I155" i="14"/>
  <c r="J155" i="14" s="1"/>
  <c r="I156" i="14"/>
  <c r="J156" i="14" s="1"/>
  <c r="I157" i="14"/>
  <c r="J157" i="14" s="1"/>
  <c r="I158" i="14"/>
  <c r="J158" i="14" s="1"/>
  <c r="I159" i="14"/>
  <c r="J159" i="14" s="1"/>
  <c r="I160" i="14"/>
  <c r="I161" i="14"/>
  <c r="J161" i="14" s="1"/>
  <c r="I162" i="14"/>
  <c r="J162" i="14" s="1"/>
  <c r="I163" i="14"/>
  <c r="J163" i="14"/>
  <c r="I164" i="14"/>
  <c r="J164" i="14" s="1"/>
  <c r="I165" i="14"/>
  <c r="J165" i="14" s="1"/>
  <c r="I166" i="14"/>
  <c r="J166" i="14" s="1"/>
  <c r="I167" i="14"/>
  <c r="I168" i="14"/>
  <c r="J168" i="14"/>
  <c r="I169" i="14"/>
  <c r="I170" i="14"/>
  <c r="J170" i="14" s="1"/>
  <c r="I171" i="14"/>
  <c r="J171" i="14"/>
  <c r="I172" i="14"/>
  <c r="J172" i="14" s="1"/>
  <c r="I173" i="14"/>
  <c r="I174" i="14"/>
  <c r="J174" i="14"/>
  <c r="I175" i="14"/>
  <c r="J175" i="14"/>
  <c r="I176" i="14"/>
  <c r="J176" i="14" s="1"/>
  <c r="I177" i="14"/>
  <c r="J177" i="14" s="1"/>
  <c r="I178" i="14"/>
  <c r="I179" i="14"/>
  <c r="J179" i="14"/>
  <c r="I180" i="14"/>
  <c r="J180" i="14" s="1"/>
  <c r="I181" i="14"/>
  <c r="J181" i="14" s="1"/>
  <c r="I182" i="14"/>
  <c r="I183" i="14"/>
  <c r="J183" i="14" s="1"/>
  <c r="I184" i="14"/>
  <c r="J184" i="14"/>
  <c r="I185" i="14"/>
  <c r="J185" i="14" s="1"/>
  <c r="I186" i="14"/>
  <c r="J186" i="14" s="1"/>
  <c r="I187" i="14"/>
  <c r="I188" i="14"/>
  <c r="J188" i="14" s="1"/>
  <c r="I189" i="14"/>
  <c r="J189" i="14" s="1"/>
  <c r="I190" i="14"/>
  <c r="J190" i="14" s="1"/>
  <c r="I191" i="14"/>
  <c r="J191" i="14"/>
  <c r="I192" i="14"/>
  <c r="J192" i="14"/>
  <c r="I193" i="14"/>
  <c r="J193" i="14"/>
  <c r="I194" i="14"/>
  <c r="J194" i="14" s="1"/>
  <c r="I195" i="14"/>
  <c r="I196" i="14"/>
  <c r="J196" i="14" s="1"/>
  <c r="I197" i="14"/>
  <c r="J197" i="14" s="1"/>
  <c r="I198" i="14"/>
  <c r="I199" i="14"/>
  <c r="J199" i="14" s="1"/>
  <c r="I200" i="14"/>
  <c r="J200" i="14"/>
  <c r="I201" i="14"/>
  <c r="J201" i="14" s="1"/>
  <c r="I202" i="14"/>
  <c r="J202" i="14"/>
  <c r="I203" i="14"/>
  <c r="J203" i="14"/>
  <c r="I204" i="14"/>
  <c r="J204" i="14" s="1"/>
  <c r="I205" i="14"/>
  <c r="J205" i="14" s="1"/>
  <c r="I206" i="14"/>
  <c r="I207" i="14"/>
  <c r="J207" i="14" s="1"/>
  <c r="I208" i="14"/>
  <c r="I209" i="14"/>
  <c r="I210" i="14"/>
  <c r="J210" i="14" s="1"/>
  <c r="I211" i="14"/>
  <c r="I212" i="14"/>
  <c r="J212" i="14" s="1"/>
  <c r="I213" i="14"/>
  <c r="J213" i="14" s="1"/>
  <c r="I214" i="14"/>
  <c r="J214" i="14" s="1"/>
  <c r="I215" i="14"/>
  <c r="I216" i="14"/>
  <c r="J216" i="14" s="1"/>
  <c r="I217" i="14"/>
  <c r="J217" i="14"/>
  <c r="I218" i="14"/>
  <c r="I219" i="14"/>
  <c r="J219" i="14"/>
  <c r="I220" i="14"/>
  <c r="J220" i="14" s="1"/>
  <c r="I221" i="14"/>
  <c r="I222" i="14"/>
  <c r="J222" i="14" s="1"/>
  <c r="I223" i="14"/>
  <c r="J223" i="14" s="1"/>
  <c r="I224" i="14"/>
  <c r="I225" i="14"/>
  <c r="J225" i="14"/>
  <c r="I226" i="14"/>
  <c r="J226" i="14" s="1"/>
  <c r="I227" i="14"/>
  <c r="J227" i="14"/>
  <c r="I228" i="14"/>
  <c r="J228" i="14" s="1"/>
  <c r="I229" i="14"/>
  <c r="J229" i="14" s="1"/>
  <c r="I230" i="14"/>
  <c r="J230" i="14" s="1"/>
  <c r="I231" i="14"/>
  <c r="I232" i="14"/>
  <c r="J232" i="14" s="1"/>
  <c r="I233" i="14"/>
  <c r="I234" i="14"/>
  <c r="J234" i="14" s="1"/>
  <c r="I235" i="14"/>
  <c r="J235" i="14" s="1"/>
  <c r="I236" i="14"/>
  <c r="J236" i="14" s="1"/>
  <c r="I237" i="14"/>
  <c r="I238" i="14"/>
  <c r="J238" i="14"/>
  <c r="I239" i="14"/>
  <c r="I240" i="14"/>
  <c r="J240" i="14" s="1"/>
  <c r="I241" i="14"/>
  <c r="I242" i="14"/>
  <c r="I243" i="14"/>
  <c r="J243" i="14" s="1"/>
  <c r="I244" i="14"/>
  <c r="J244" i="14" s="1"/>
  <c r="I245" i="14"/>
  <c r="J245" i="14" s="1"/>
  <c r="I246" i="14"/>
  <c r="I247" i="14"/>
  <c r="J247" i="14" s="1"/>
  <c r="I248" i="14"/>
  <c r="J248" i="14" s="1"/>
  <c r="I249" i="14"/>
  <c r="J249" i="14" s="1"/>
  <c r="I250" i="14"/>
  <c r="J250" i="14"/>
  <c r="I251" i="14"/>
  <c r="I252" i="14"/>
  <c r="J252" i="14" s="1"/>
  <c r="I253" i="14"/>
  <c r="J253" i="14" s="1"/>
  <c r="I254" i="14"/>
  <c r="J254" i="14" s="1"/>
  <c r="I255" i="14"/>
  <c r="I256" i="14"/>
  <c r="J256" i="14" s="1"/>
  <c r="I257" i="14"/>
  <c r="J257" i="14" s="1"/>
  <c r="I258" i="14"/>
  <c r="J258" i="14" s="1"/>
  <c r="I259" i="14"/>
  <c r="J259" i="14" s="1"/>
  <c r="I260" i="14"/>
  <c r="J260" i="14" s="1"/>
  <c r="I261" i="14"/>
  <c r="J261" i="14" s="1"/>
  <c r="I262" i="14"/>
  <c r="J262" i="14" s="1"/>
  <c r="I263" i="14"/>
  <c r="J263" i="14" s="1"/>
  <c r="I264" i="14"/>
  <c r="J264" i="14"/>
  <c r="I265" i="14"/>
  <c r="J265" i="14"/>
  <c r="I266" i="14"/>
  <c r="J266" i="14" s="1"/>
  <c r="I267" i="14"/>
  <c r="I268" i="14"/>
  <c r="J268" i="14" s="1"/>
  <c r="I269" i="14"/>
  <c r="J269" i="14" s="1"/>
  <c r="I270" i="14"/>
  <c r="I271" i="14"/>
  <c r="J271" i="14" s="1"/>
  <c r="I272" i="14"/>
  <c r="J272" i="14"/>
  <c r="I273" i="14"/>
  <c r="J273" i="14"/>
  <c r="I274" i="14"/>
  <c r="I275" i="14"/>
  <c r="I276" i="14"/>
  <c r="J276" i="14" s="1"/>
  <c r="I277" i="14"/>
  <c r="J277" i="14" s="1"/>
  <c r="I278" i="14"/>
  <c r="J278" i="14" s="1"/>
  <c r="I279" i="14"/>
  <c r="I280" i="14"/>
  <c r="J280" i="14" s="1"/>
  <c r="I281" i="14"/>
  <c r="I282" i="14"/>
  <c r="J282" i="14"/>
  <c r="I283" i="14"/>
  <c r="J283" i="14" s="1"/>
  <c r="I284" i="14"/>
  <c r="J284" i="14" s="1"/>
  <c r="I285" i="14"/>
  <c r="J285" i="14" s="1"/>
  <c r="I286" i="14"/>
  <c r="J286" i="14" s="1"/>
  <c r="I287" i="14"/>
  <c r="J287" i="14"/>
  <c r="I288" i="14"/>
  <c r="I289" i="14"/>
  <c r="J289" i="14"/>
  <c r="I290" i="14"/>
  <c r="J290" i="14" s="1"/>
  <c r="I291" i="14"/>
  <c r="I292" i="14"/>
  <c r="J292" i="14" s="1"/>
  <c r="I293" i="14"/>
  <c r="I294" i="14"/>
  <c r="I295" i="14"/>
  <c r="J295" i="14" s="1"/>
  <c r="I296" i="14"/>
  <c r="I297" i="14"/>
  <c r="I298" i="14"/>
  <c r="J298" i="14"/>
  <c r="I299" i="14"/>
  <c r="I300" i="14"/>
  <c r="J300" i="14" s="1"/>
  <c r="I301" i="14"/>
  <c r="I302" i="14"/>
  <c r="I303" i="14"/>
  <c r="J303" i="14" s="1"/>
  <c r="I304" i="14"/>
  <c r="J304" i="14" s="1"/>
  <c r="I305" i="14"/>
  <c r="J305" i="14" s="1"/>
  <c r="I306" i="14"/>
  <c r="I307" i="14"/>
  <c r="J307" i="14"/>
  <c r="I308" i="14"/>
  <c r="J308" i="14" s="1"/>
  <c r="I309" i="14"/>
  <c r="J309" i="14" s="1"/>
  <c r="I310" i="14"/>
  <c r="J310" i="14"/>
  <c r="I311" i="14"/>
  <c r="I312" i="14"/>
  <c r="J312" i="14" s="1"/>
  <c r="I313" i="14"/>
  <c r="J313" i="14"/>
  <c r="I314" i="14"/>
  <c r="J314" i="14" s="1"/>
  <c r="I315" i="14"/>
  <c r="I316" i="14"/>
  <c r="J316" i="14" s="1"/>
  <c r="I317" i="14"/>
  <c r="J317" i="14" s="1"/>
  <c r="I318" i="14"/>
  <c r="J318" i="14" s="1"/>
  <c r="I319" i="14"/>
  <c r="I320" i="14"/>
  <c r="J320" i="14"/>
  <c r="I321" i="14"/>
  <c r="J321" i="14" s="1"/>
  <c r="I322" i="14"/>
  <c r="J322" i="14" s="1"/>
  <c r="I323" i="14"/>
  <c r="I324" i="14"/>
  <c r="J324" i="14" s="1"/>
  <c r="I325" i="14"/>
  <c r="J325" i="14" s="1"/>
  <c r="I326" i="14"/>
  <c r="J326" i="14" s="1"/>
  <c r="I327" i="14"/>
  <c r="J327" i="14"/>
  <c r="I328" i="14"/>
  <c r="I329" i="14"/>
  <c r="J329" i="14" s="1"/>
  <c r="I330" i="14"/>
  <c r="J330" i="14" s="1"/>
  <c r="I331" i="14"/>
  <c r="J331" i="14" s="1"/>
  <c r="I332" i="14"/>
  <c r="J332" i="14" s="1"/>
  <c r="I333" i="14"/>
  <c r="J333" i="14" s="1"/>
  <c r="I334" i="14"/>
  <c r="I335" i="14"/>
  <c r="J335" i="14" s="1"/>
  <c r="I336" i="14"/>
  <c r="J336" i="14"/>
  <c r="I337" i="14"/>
  <c r="I338" i="14"/>
  <c r="J338" i="14" s="1"/>
  <c r="I339" i="14"/>
  <c r="I340" i="14"/>
  <c r="J340" i="14" s="1"/>
  <c r="I341" i="14"/>
  <c r="J341" i="14" s="1"/>
  <c r="I342" i="14"/>
  <c r="J342" i="14" s="1"/>
  <c r="I343" i="14"/>
  <c r="I344" i="14"/>
  <c r="I345" i="14"/>
  <c r="J345" i="14"/>
  <c r="I346" i="14"/>
  <c r="I347" i="14"/>
  <c r="J347" i="14" s="1"/>
  <c r="I348" i="14"/>
  <c r="J348" i="14" s="1"/>
  <c r="I349" i="14"/>
  <c r="I350" i="14"/>
  <c r="I351" i="14"/>
  <c r="J351" i="14" s="1"/>
  <c r="I352" i="14"/>
  <c r="I353" i="14"/>
  <c r="J353" i="14" s="1"/>
  <c r="I354" i="14"/>
  <c r="J354" i="14"/>
  <c r="I355" i="14"/>
  <c r="I356" i="14"/>
  <c r="J356" i="14" s="1"/>
  <c r="I357" i="14"/>
  <c r="J357" i="14" s="1"/>
  <c r="I358" i="14"/>
  <c r="J358" i="14" s="1"/>
  <c r="I359" i="14"/>
  <c r="J359" i="14" s="1"/>
  <c r="I360" i="14"/>
  <c r="I361" i="14"/>
  <c r="I362" i="14"/>
  <c r="J362" i="14" s="1"/>
  <c r="I363" i="14"/>
  <c r="I364" i="14"/>
  <c r="J364" i="14" s="1"/>
  <c r="I365" i="14"/>
  <c r="I366" i="14"/>
  <c r="J366" i="14" s="1"/>
  <c r="I367" i="14"/>
  <c r="I368" i="14"/>
  <c r="I369" i="14"/>
  <c r="J369" i="14" s="1"/>
  <c r="I370" i="14"/>
  <c r="I371" i="14"/>
  <c r="J371" i="14"/>
  <c r="I372" i="14"/>
  <c r="J372" i="14" s="1"/>
  <c r="I373" i="14"/>
  <c r="J373" i="14" s="1"/>
  <c r="I374" i="14"/>
  <c r="I375" i="14"/>
  <c r="J375" i="14" s="1"/>
  <c r="I376" i="14"/>
  <c r="J376" i="14"/>
  <c r="I377" i="14"/>
  <c r="J377" i="14" s="1"/>
  <c r="I378" i="14"/>
  <c r="I379" i="14"/>
  <c r="I380" i="14"/>
  <c r="J380" i="14" s="1"/>
  <c r="I381" i="14"/>
  <c r="J381" i="14" s="1"/>
  <c r="I382" i="14"/>
  <c r="I383" i="14"/>
  <c r="I384" i="14"/>
  <c r="I385" i="14"/>
  <c r="I386" i="14"/>
  <c r="J386" i="14" s="1"/>
  <c r="I387" i="14"/>
  <c r="I388" i="14"/>
  <c r="J388" i="14" s="1"/>
  <c r="I389" i="14"/>
  <c r="J389" i="14" s="1"/>
  <c r="I390" i="14"/>
  <c r="J390" i="14"/>
  <c r="I391" i="14"/>
  <c r="J391" i="14" s="1"/>
  <c r="I392" i="14"/>
  <c r="J392" i="14"/>
  <c r="I393" i="14"/>
  <c r="J393" i="14" s="1"/>
  <c r="I394" i="14"/>
  <c r="I395" i="14"/>
  <c r="J395" i="14" s="1"/>
  <c r="I396" i="14"/>
  <c r="J396" i="14" s="1"/>
  <c r="I397" i="14"/>
  <c r="J397" i="14" s="1"/>
  <c r="I398" i="14"/>
  <c r="I399" i="14"/>
  <c r="J399" i="14" s="1"/>
  <c r="I400" i="14"/>
  <c r="I401" i="14"/>
  <c r="I402" i="14"/>
  <c r="I403" i="14"/>
  <c r="J403" i="14" s="1"/>
  <c r="I404" i="14"/>
  <c r="J404" i="14" s="1"/>
  <c r="I405" i="14"/>
  <c r="J405" i="14" s="1"/>
  <c r="I406" i="14"/>
  <c r="I407" i="14"/>
  <c r="I408" i="14"/>
  <c r="J408" i="14" s="1"/>
  <c r="I409" i="14"/>
  <c r="J409" i="14" s="1"/>
  <c r="I410" i="14"/>
  <c r="I411" i="14"/>
  <c r="I412" i="14"/>
  <c r="J412" i="14" s="1"/>
  <c r="I413" i="14"/>
  <c r="J413" i="14" s="1"/>
  <c r="I414" i="14"/>
  <c r="J414" i="14" s="1"/>
  <c r="I415" i="14"/>
  <c r="J415" i="14" s="1"/>
  <c r="I416" i="14"/>
  <c r="I417" i="14"/>
  <c r="J417" i="14" s="1"/>
  <c r="I418" i="14"/>
  <c r="I419" i="14"/>
  <c r="I420" i="14"/>
  <c r="J420" i="14" s="1"/>
  <c r="I421" i="14"/>
  <c r="J421" i="14" s="1"/>
  <c r="I422" i="14"/>
  <c r="J422" i="14"/>
  <c r="I423" i="14"/>
  <c r="J423" i="14" s="1"/>
  <c r="I424" i="14"/>
  <c r="I425" i="14"/>
  <c r="I426" i="14"/>
  <c r="J426" i="14"/>
  <c r="I427" i="14"/>
  <c r="J427" i="14" s="1"/>
  <c r="I428" i="14"/>
  <c r="J428" i="14" s="1"/>
  <c r="I429" i="14"/>
  <c r="I430" i="14"/>
  <c r="J430" i="14" s="1"/>
  <c r="I431" i="14"/>
  <c r="J431" i="14" s="1"/>
  <c r="I432" i="14"/>
  <c r="J432" i="14"/>
  <c r="I433" i="14"/>
  <c r="I434" i="14"/>
  <c r="I435" i="14"/>
  <c r="J435" i="14" s="1"/>
  <c r="I436" i="14"/>
  <c r="J436" i="14" s="1"/>
  <c r="I437" i="14"/>
  <c r="J437" i="14" s="1"/>
  <c r="I438" i="14"/>
  <c r="J438" i="14"/>
  <c r="I439" i="14"/>
  <c r="J439" i="14"/>
  <c r="I440" i="14"/>
  <c r="J440" i="14" s="1"/>
  <c r="I441" i="14"/>
  <c r="I442" i="14"/>
  <c r="I443" i="14"/>
  <c r="I444" i="14"/>
  <c r="J444" i="14" s="1"/>
  <c r="I445" i="14"/>
  <c r="J445" i="14" s="1"/>
  <c r="I446" i="14"/>
  <c r="I447" i="14"/>
  <c r="I448" i="14"/>
  <c r="J448" i="14"/>
  <c r="I449" i="14"/>
  <c r="J449" i="14"/>
  <c r="I450" i="14"/>
  <c r="J450" i="14"/>
  <c r="I451" i="14"/>
  <c r="J451" i="14" s="1"/>
  <c r="I452" i="14"/>
  <c r="J452" i="14" s="1"/>
  <c r="I453" i="14"/>
  <c r="J453" i="14" s="1"/>
  <c r="I454" i="14"/>
  <c r="J454" i="14" s="1"/>
  <c r="I455" i="14"/>
  <c r="I456" i="14"/>
  <c r="J456" i="14"/>
  <c r="I457" i="14"/>
  <c r="J457" i="14" s="1"/>
  <c r="I458" i="14"/>
  <c r="J458" i="14" s="1"/>
  <c r="I459" i="14"/>
  <c r="J459" i="14"/>
  <c r="I460" i="14"/>
  <c r="J460" i="14" s="1"/>
  <c r="I461" i="14"/>
  <c r="J461" i="14" s="1"/>
  <c r="I462" i="14"/>
  <c r="I463" i="14"/>
  <c r="J463" i="14"/>
  <c r="I464" i="14"/>
  <c r="J464" i="14" s="1"/>
  <c r="I465" i="14"/>
  <c r="I466" i="14"/>
  <c r="J466" i="14" s="1"/>
  <c r="I467" i="14"/>
  <c r="I468" i="14"/>
  <c r="J468" i="14" s="1"/>
  <c r="I469" i="14"/>
  <c r="J469" i="14" s="1"/>
  <c r="I470" i="14"/>
  <c r="J470" i="14" s="1"/>
  <c r="I471" i="14"/>
  <c r="I472" i="14"/>
  <c r="J472" i="14"/>
  <c r="I473" i="14"/>
  <c r="J473" i="14" s="1"/>
  <c r="I474" i="14"/>
  <c r="I475" i="14"/>
  <c r="J475" i="14" s="1"/>
  <c r="I476" i="14"/>
  <c r="J476" i="14" s="1"/>
  <c r="I477" i="14"/>
  <c r="J477" i="14" s="1"/>
  <c r="I478" i="14"/>
  <c r="I479" i="14"/>
  <c r="J479" i="14" s="1"/>
  <c r="I480" i="14"/>
  <c r="I481" i="14"/>
  <c r="J481" i="14"/>
  <c r="I482" i="14"/>
  <c r="I483" i="14"/>
  <c r="J483" i="14"/>
  <c r="I484" i="14"/>
  <c r="J484" i="14" s="1"/>
  <c r="I485" i="14"/>
  <c r="J485" i="14" s="1"/>
  <c r="I486" i="14"/>
  <c r="J486" i="14" s="1"/>
  <c r="I487" i="14"/>
  <c r="I488" i="14"/>
  <c r="I489" i="14"/>
  <c r="I490" i="14"/>
  <c r="J490" i="14"/>
  <c r="I491" i="14"/>
  <c r="I492" i="14"/>
  <c r="J492" i="14" s="1"/>
  <c r="I493" i="14"/>
  <c r="I494" i="14"/>
  <c r="J494" i="14"/>
  <c r="I495" i="14"/>
  <c r="J495" i="14" s="1"/>
  <c r="I496" i="14"/>
  <c r="J496" i="14" s="1"/>
  <c r="I497" i="14"/>
  <c r="I498" i="14"/>
  <c r="I499" i="14"/>
  <c r="I500" i="14"/>
  <c r="J500" i="14" s="1"/>
  <c r="I501" i="14"/>
  <c r="J501" i="14" s="1"/>
  <c r="I502" i="14"/>
  <c r="I503" i="14"/>
  <c r="J503" i="14" s="1"/>
  <c r="I504" i="14"/>
  <c r="I505" i="14"/>
  <c r="I506" i="14"/>
  <c r="J506" i="14"/>
  <c r="I507" i="14"/>
  <c r="I508" i="14"/>
  <c r="J508" i="14" s="1"/>
  <c r="I509" i="14"/>
  <c r="J509" i="14" s="1"/>
  <c r="I510" i="14"/>
  <c r="J510" i="14" s="1"/>
  <c r="I511" i="14"/>
  <c r="I512" i="14"/>
  <c r="J512" i="14" s="1"/>
  <c r="I513" i="14"/>
  <c r="I514" i="14"/>
  <c r="I515" i="14"/>
  <c r="J515" i="14"/>
  <c r="I516" i="14"/>
  <c r="J516" i="14" s="1"/>
  <c r="I517" i="14"/>
  <c r="J517" i="14" s="1"/>
  <c r="I518" i="14"/>
  <c r="J518" i="14"/>
  <c r="I519" i="14"/>
  <c r="J519" i="14" s="1"/>
  <c r="I520" i="14"/>
  <c r="I521" i="14"/>
  <c r="I522" i="14"/>
  <c r="J522" i="14" s="1"/>
  <c r="I523" i="14"/>
  <c r="I524" i="14"/>
  <c r="J524" i="14" s="1"/>
  <c r="I525" i="14"/>
  <c r="I526" i="14"/>
  <c r="I527" i="14"/>
  <c r="J527" i="14" s="1"/>
  <c r="I528" i="14"/>
  <c r="J528" i="14"/>
  <c r="I529" i="14"/>
  <c r="I530" i="14"/>
  <c r="I531" i="14"/>
  <c r="J531" i="14" s="1"/>
  <c r="I532" i="14"/>
  <c r="J532" i="14" s="1"/>
  <c r="I533" i="14"/>
  <c r="J533" i="14" s="1"/>
  <c r="I534" i="14"/>
  <c r="J534" i="14"/>
  <c r="I535" i="14"/>
  <c r="I536" i="14"/>
  <c r="J536" i="14" s="1"/>
  <c r="I537" i="14"/>
  <c r="J537" i="14"/>
  <c r="I538" i="14"/>
  <c r="J538" i="14"/>
  <c r="I539" i="14"/>
  <c r="J539" i="14" s="1"/>
  <c r="I540" i="14"/>
  <c r="J540" i="14" s="1"/>
  <c r="I541" i="14"/>
  <c r="J541" i="14" s="1"/>
  <c r="I542" i="14"/>
  <c r="J542" i="14" s="1"/>
  <c r="I543" i="14"/>
  <c r="J543" i="14" s="1"/>
  <c r="I544" i="14"/>
  <c r="I545" i="14"/>
  <c r="J545" i="14" s="1"/>
  <c r="I546" i="14"/>
  <c r="I547" i="14"/>
  <c r="I548" i="14"/>
  <c r="J548" i="14" s="1"/>
  <c r="I549" i="14"/>
  <c r="J549" i="14" s="1"/>
  <c r="I550" i="14"/>
  <c r="J550" i="14" s="1"/>
  <c r="I551" i="14"/>
  <c r="J551" i="14" s="1"/>
  <c r="I552" i="14"/>
  <c r="J552" i="14" s="1"/>
  <c r="I553" i="14"/>
  <c r="I554" i="14"/>
  <c r="J554" i="14"/>
  <c r="I555" i="14"/>
  <c r="J555" i="14"/>
  <c r="I556" i="14"/>
  <c r="J556" i="14" s="1"/>
  <c r="I557" i="14"/>
  <c r="I558" i="14"/>
  <c r="I559" i="14"/>
  <c r="J559" i="14" s="1"/>
  <c r="I560" i="14"/>
  <c r="J560" i="14" s="1"/>
  <c r="I561" i="14"/>
  <c r="J561" i="14"/>
  <c r="I562" i="14"/>
  <c r="I563" i="14"/>
  <c r="J563" i="14"/>
  <c r="I564" i="14"/>
  <c r="J564" i="14" s="1"/>
  <c r="I565" i="14"/>
  <c r="J565" i="14" s="1"/>
  <c r="I566" i="14"/>
  <c r="I567" i="14"/>
  <c r="J567" i="14"/>
  <c r="I568" i="14"/>
  <c r="J568" i="14" s="1"/>
  <c r="I569" i="14"/>
  <c r="J569" i="14" s="1"/>
  <c r="I570" i="14"/>
  <c r="I571" i="14"/>
  <c r="I572" i="14"/>
  <c r="I573" i="14"/>
  <c r="J573" i="14" s="1"/>
  <c r="I574" i="14"/>
  <c r="I575" i="14"/>
  <c r="I576" i="14"/>
  <c r="J576" i="14" s="1"/>
  <c r="I577" i="14"/>
  <c r="J577" i="14"/>
  <c r="I578" i="14"/>
  <c r="J578" i="14" s="1"/>
  <c r="I579" i="14"/>
  <c r="I580" i="14"/>
  <c r="I581" i="14"/>
  <c r="J581" i="14" s="1"/>
  <c r="I582" i="14"/>
  <c r="J582" i="14"/>
  <c r="I583" i="14"/>
  <c r="J583" i="14" s="1"/>
  <c r="I584" i="14"/>
  <c r="I585" i="14"/>
  <c r="J585" i="14" s="1"/>
  <c r="I586" i="14"/>
  <c r="J586" i="14" s="1"/>
  <c r="I587" i="14"/>
  <c r="J587" i="14" s="1"/>
  <c r="I588" i="14"/>
  <c r="I589" i="14"/>
  <c r="J589" i="14" s="1"/>
  <c r="I590" i="14"/>
  <c r="I591" i="14"/>
  <c r="J591" i="14"/>
  <c r="I592" i="14"/>
  <c r="J592" i="14"/>
  <c r="I593" i="14"/>
  <c r="J593" i="14" s="1"/>
  <c r="I594" i="14"/>
  <c r="J594" i="14" s="1"/>
  <c r="I595" i="14"/>
  <c r="J595" i="14"/>
  <c r="I596" i="14"/>
  <c r="I597" i="14"/>
  <c r="J597" i="14" s="1"/>
  <c r="I598" i="14"/>
  <c r="J598" i="14" s="1"/>
  <c r="I599" i="14"/>
  <c r="I600" i="14"/>
  <c r="J600" i="14"/>
  <c r="I601" i="14"/>
  <c r="J601" i="14" s="1"/>
  <c r="I602" i="14"/>
  <c r="J602" i="14" s="1"/>
  <c r="I603" i="14"/>
  <c r="J603" i="14" s="1"/>
  <c r="I604" i="14"/>
  <c r="I605" i="14"/>
  <c r="J605" i="14" s="1"/>
  <c r="I606" i="14"/>
  <c r="J606" i="14" s="1"/>
  <c r="I607" i="14"/>
  <c r="J607" i="14" s="1"/>
  <c r="I608" i="14"/>
  <c r="I609" i="14"/>
  <c r="I610" i="14"/>
  <c r="J610" i="14" s="1"/>
  <c r="I611" i="14"/>
  <c r="J611" i="14"/>
  <c r="I612" i="14"/>
  <c r="I613" i="14"/>
  <c r="J613" i="14" s="1"/>
  <c r="I614" i="14"/>
  <c r="J614" i="14"/>
  <c r="I615" i="14"/>
  <c r="J615" i="14"/>
  <c r="I616" i="14"/>
  <c r="J616" i="14" s="1"/>
  <c r="I617" i="14"/>
  <c r="I618" i="14"/>
  <c r="J618" i="14"/>
  <c r="I619" i="14"/>
  <c r="J619" i="14" s="1"/>
  <c r="I620" i="14"/>
  <c r="I621" i="14"/>
  <c r="J621" i="14" s="1"/>
  <c r="I622" i="14"/>
  <c r="I623" i="14"/>
  <c r="J623" i="14" s="1"/>
  <c r="I624" i="14"/>
  <c r="I625" i="14"/>
  <c r="J625" i="14" s="1"/>
  <c r="I626" i="14"/>
  <c r="I627" i="14"/>
  <c r="J627" i="14"/>
  <c r="I628" i="14"/>
  <c r="I629" i="14"/>
  <c r="J629" i="14" s="1"/>
  <c r="I630" i="14"/>
  <c r="J630" i="14" s="1"/>
  <c r="I631" i="14"/>
  <c r="J631" i="14" s="1"/>
  <c r="I632" i="14"/>
  <c r="J632" i="14"/>
  <c r="I633" i="14"/>
  <c r="J633" i="14" s="1"/>
  <c r="I634" i="14"/>
  <c r="J634" i="14"/>
  <c r="I635" i="14"/>
  <c r="I636" i="14"/>
  <c r="I637" i="14"/>
  <c r="I638" i="14"/>
  <c r="I639" i="14"/>
  <c r="J639" i="14" s="1"/>
  <c r="I640" i="14"/>
  <c r="J640" i="14"/>
  <c r="I641" i="14"/>
  <c r="J641" i="14" s="1"/>
  <c r="I642" i="14"/>
  <c r="J642" i="14" s="1"/>
  <c r="I643" i="14"/>
  <c r="I644" i="14"/>
  <c r="I645" i="14"/>
  <c r="J645" i="14" s="1"/>
  <c r="I646" i="14"/>
  <c r="I647" i="14"/>
  <c r="J647" i="14" s="1"/>
  <c r="I648" i="14"/>
  <c r="J648" i="14" s="1"/>
  <c r="I649" i="14"/>
  <c r="J649" i="14" s="1"/>
  <c r="I650" i="14"/>
  <c r="J650" i="14" s="1"/>
  <c r="I651" i="14"/>
  <c r="J651" i="14"/>
  <c r="I652" i="14"/>
  <c r="I653" i="14"/>
  <c r="I654" i="14"/>
  <c r="I655" i="14"/>
  <c r="J655" i="14" s="1"/>
  <c r="I656" i="14"/>
  <c r="J656" i="14" s="1"/>
  <c r="I657" i="14"/>
  <c r="I658" i="14"/>
  <c r="J658" i="14" s="1"/>
  <c r="I659" i="14"/>
  <c r="J659" i="14" s="1"/>
  <c r="I660" i="14"/>
  <c r="I661" i="14"/>
  <c r="J661" i="14"/>
  <c r="I662" i="14"/>
  <c r="I663" i="14"/>
  <c r="J663" i="14"/>
  <c r="I664" i="14"/>
  <c r="J664" i="14" s="1"/>
  <c r="I665" i="14"/>
  <c r="J665" i="14"/>
  <c r="I666" i="14"/>
  <c r="J666" i="14" s="1"/>
  <c r="I667" i="14"/>
  <c r="J667" i="14" s="1"/>
  <c r="I668" i="14"/>
  <c r="I669" i="14"/>
  <c r="J669" i="14"/>
  <c r="I670" i="14"/>
  <c r="I671" i="14"/>
  <c r="J671" i="14" s="1"/>
  <c r="I672" i="14"/>
  <c r="J672" i="14"/>
  <c r="I673" i="14"/>
  <c r="I674" i="14"/>
  <c r="J674" i="14" s="1"/>
  <c r="I675" i="14"/>
  <c r="I676" i="14"/>
  <c r="I677" i="14"/>
  <c r="I678" i="14"/>
  <c r="J678" i="14"/>
  <c r="I679" i="14"/>
  <c r="J679" i="14" s="1"/>
  <c r="I680" i="14"/>
  <c r="J680" i="14" s="1"/>
  <c r="I681" i="14"/>
  <c r="J681" i="14" s="1"/>
  <c r="I682" i="14"/>
  <c r="J682" i="14" s="1"/>
  <c r="I683" i="14"/>
  <c r="J683" i="14" s="1"/>
  <c r="I684" i="14"/>
  <c r="J684" i="14" s="1"/>
  <c r="I685" i="14"/>
  <c r="J685" i="14" s="1"/>
  <c r="I686" i="14"/>
  <c r="J686" i="14" s="1"/>
  <c r="I687" i="14"/>
  <c r="J687" i="14"/>
  <c r="I688" i="14"/>
  <c r="J688" i="14" s="1"/>
  <c r="I689" i="14"/>
  <c r="I690" i="14"/>
  <c r="J690" i="14" s="1"/>
  <c r="I691" i="14"/>
  <c r="I692" i="14"/>
  <c r="J692" i="14"/>
  <c r="I693" i="14"/>
  <c r="J693" i="14"/>
  <c r="I694" i="14"/>
  <c r="I695" i="14"/>
  <c r="J695" i="14"/>
  <c r="I696" i="14"/>
  <c r="J696" i="14" s="1"/>
  <c r="I697" i="14"/>
  <c r="J697" i="14" s="1"/>
  <c r="I698" i="14"/>
  <c r="I699" i="14"/>
  <c r="I700" i="14"/>
  <c r="J700" i="14" s="1"/>
  <c r="I701" i="14"/>
  <c r="J701" i="14" s="1"/>
  <c r="I702" i="14"/>
  <c r="J702" i="14"/>
  <c r="I703" i="14"/>
  <c r="I704" i="14"/>
  <c r="J704" i="14" s="1"/>
  <c r="I705" i="14"/>
  <c r="J705" i="14" s="1"/>
  <c r="I706" i="14"/>
  <c r="J706" i="14" s="1"/>
  <c r="I707" i="14"/>
  <c r="I708" i="14"/>
  <c r="I709" i="14"/>
  <c r="J709" i="14" s="1"/>
  <c r="I710" i="14"/>
  <c r="J710" i="14"/>
  <c r="I711" i="14"/>
  <c r="J711" i="14" s="1"/>
  <c r="I712" i="14"/>
  <c r="J712" i="14" s="1"/>
  <c r="I713" i="14"/>
  <c r="J713" i="14"/>
  <c r="I714" i="14"/>
  <c r="J714" i="14" s="1"/>
  <c r="I715" i="14"/>
  <c r="J715" i="14"/>
  <c r="I716" i="14"/>
  <c r="J716" i="14"/>
  <c r="I717" i="14"/>
  <c r="J717" i="14" s="1"/>
  <c r="I718" i="14"/>
  <c r="J718" i="14"/>
  <c r="I719" i="14"/>
  <c r="J719" i="14" s="1"/>
  <c r="I720" i="14"/>
  <c r="J720" i="14" s="1"/>
  <c r="I721" i="14"/>
  <c r="I722" i="14"/>
  <c r="J722" i="14" s="1"/>
  <c r="I723" i="14"/>
  <c r="I724" i="14"/>
  <c r="J724" i="14" s="1"/>
  <c r="I725" i="14"/>
  <c r="J725" i="14" s="1"/>
  <c r="I726" i="14"/>
  <c r="J726" i="14"/>
  <c r="I727" i="14"/>
  <c r="I728" i="14"/>
  <c r="J728" i="14" s="1"/>
  <c r="I729" i="14"/>
  <c r="J729" i="14" s="1"/>
  <c r="I730" i="14"/>
  <c r="I731" i="14"/>
  <c r="J731" i="14" s="1"/>
  <c r="I732" i="14"/>
  <c r="J732" i="14"/>
  <c r="I733" i="14"/>
  <c r="J733" i="14"/>
  <c r="I734" i="14"/>
  <c r="J734" i="14"/>
  <c r="I735" i="14"/>
  <c r="J735" i="14" s="1"/>
  <c r="I736" i="14"/>
  <c r="J736" i="14" s="1"/>
  <c r="I737" i="14"/>
  <c r="J737" i="14" s="1"/>
  <c r="I738" i="14"/>
  <c r="J738" i="14" s="1"/>
  <c r="I739" i="14"/>
  <c r="I740" i="14"/>
  <c r="J740" i="14"/>
  <c r="I741" i="14"/>
  <c r="J741" i="14" s="1"/>
  <c r="I742" i="14"/>
  <c r="I743" i="14"/>
  <c r="J743" i="14"/>
  <c r="I744" i="14"/>
  <c r="J744" i="14" s="1"/>
  <c r="I745" i="14"/>
  <c r="I746" i="14"/>
  <c r="J746" i="14" s="1"/>
  <c r="I747" i="14"/>
  <c r="I748" i="14"/>
  <c r="J748" i="14" s="1"/>
  <c r="I749" i="14"/>
  <c r="J749" i="14"/>
  <c r="I750" i="14"/>
  <c r="J750" i="14" s="1"/>
  <c r="I751" i="14"/>
  <c r="J751" i="14"/>
  <c r="I752" i="14"/>
  <c r="J752" i="14" s="1"/>
  <c r="I753" i="14"/>
  <c r="J753" i="14" s="1"/>
  <c r="I754" i="14"/>
  <c r="J754" i="14" s="1"/>
  <c r="I755" i="14"/>
  <c r="J755" i="14"/>
  <c r="I756" i="14"/>
  <c r="J756" i="14"/>
  <c r="I757" i="14"/>
  <c r="J757" i="14"/>
  <c r="I758" i="14"/>
  <c r="J758" i="14" s="1"/>
  <c r="I759" i="14"/>
  <c r="J759" i="14" s="1"/>
  <c r="I760" i="14"/>
  <c r="J760" i="14" s="1"/>
  <c r="I761" i="14"/>
  <c r="J761" i="14" s="1"/>
  <c r="I762" i="14"/>
  <c r="J762" i="14" s="1"/>
  <c r="I763" i="14"/>
  <c r="J763" i="14"/>
  <c r="I764" i="14"/>
  <c r="J764" i="14" s="1"/>
  <c r="I765" i="14"/>
  <c r="I766" i="14"/>
  <c r="J766" i="14"/>
  <c r="I767" i="14"/>
  <c r="J767" i="14" s="1"/>
  <c r="I768" i="14"/>
  <c r="J768" i="14" s="1"/>
  <c r="I769" i="14"/>
  <c r="J769" i="14"/>
  <c r="I770" i="14"/>
  <c r="J770" i="14" s="1"/>
  <c r="I771" i="14"/>
  <c r="J771" i="14"/>
  <c r="I772" i="14"/>
  <c r="J772" i="14"/>
  <c r="I773" i="14"/>
  <c r="J773" i="14" s="1"/>
  <c r="I774" i="14"/>
  <c r="J774" i="14" s="1"/>
  <c r="I775" i="14"/>
  <c r="J775" i="14" s="1"/>
  <c r="I776" i="14"/>
  <c r="J776" i="14" s="1"/>
  <c r="I777" i="14"/>
  <c r="J777" i="14"/>
  <c r="I778" i="14"/>
  <c r="J778" i="14" s="1"/>
  <c r="I779" i="14"/>
  <c r="J779" i="14" s="1"/>
  <c r="I780" i="14"/>
  <c r="J780" i="14" s="1"/>
  <c r="I781" i="14"/>
  <c r="J781" i="14"/>
  <c r="I782" i="14"/>
  <c r="J782" i="14" s="1"/>
  <c r="I783" i="14"/>
  <c r="J783" i="14" s="1"/>
  <c r="I784" i="14"/>
  <c r="J784" i="14" s="1"/>
  <c r="I785" i="14"/>
  <c r="I786" i="14"/>
  <c r="J786" i="14"/>
  <c r="I787" i="14"/>
  <c r="J787" i="14"/>
  <c r="I788" i="14"/>
  <c r="J788" i="14"/>
  <c r="I789" i="14"/>
  <c r="J789" i="14" s="1"/>
  <c r="I790" i="14"/>
  <c r="I791" i="14"/>
  <c r="J791" i="14" s="1"/>
  <c r="I792" i="14"/>
  <c r="J792" i="14" s="1"/>
  <c r="I793" i="14"/>
  <c r="I794" i="14"/>
  <c r="J794" i="14" s="1"/>
  <c r="I795" i="14"/>
  <c r="J795" i="14" s="1"/>
  <c r="I796" i="14"/>
  <c r="J796" i="14" s="1"/>
  <c r="I797" i="14"/>
  <c r="I798" i="14"/>
  <c r="I799" i="14"/>
  <c r="J799" i="14" s="1"/>
  <c r="I800" i="14"/>
  <c r="J800" i="14" s="1"/>
  <c r="I801" i="14"/>
  <c r="J801" i="14" s="1"/>
  <c r="I802" i="14"/>
  <c r="J802" i="14" s="1"/>
  <c r="I803" i="14"/>
  <c r="I804" i="14"/>
  <c r="J804" i="14"/>
  <c r="I805" i="14"/>
  <c r="J805" i="14" s="1"/>
  <c r="I806" i="14"/>
  <c r="J806" i="14" s="1"/>
  <c r="I807" i="14"/>
  <c r="J807" i="14"/>
  <c r="I808" i="14"/>
  <c r="J808" i="14" s="1"/>
  <c r="I809" i="14"/>
  <c r="J809" i="14"/>
  <c r="I810" i="14"/>
  <c r="I811" i="14"/>
  <c r="J811" i="14" s="1"/>
  <c r="I812" i="14"/>
  <c r="J812" i="14"/>
  <c r="I813" i="14"/>
  <c r="J813" i="14"/>
  <c r="I814" i="14"/>
  <c r="J814" i="14"/>
  <c r="I815" i="14"/>
  <c r="J815" i="14" s="1"/>
  <c r="I816" i="14"/>
  <c r="J816" i="14" s="1"/>
  <c r="I817" i="14"/>
  <c r="I818" i="14"/>
  <c r="I819" i="14"/>
  <c r="J819" i="14"/>
  <c r="I820" i="14"/>
  <c r="J820" i="14" s="1"/>
  <c r="I821" i="14"/>
  <c r="J821" i="14"/>
  <c r="I822" i="14"/>
  <c r="J822" i="14" s="1"/>
  <c r="I823" i="14"/>
  <c r="I824" i="14"/>
  <c r="J824" i="14" s="1"/>
  <c r="I825" i="14"/>
  <c r="I826" i="14"/>
  <c r="I827" i="14"/>
  <c r="I828" i="14"/>
  <c r="J828" i="14" s="1"/>
  <c r="I829" i="14"/>
  <c r="J829" i="14"/>
  <c r="I830" i="14"/>
  <c r="J830" i="14"/>
  <c r="I831" i="14"/>
  <c r="I832" i="14"/>
  <c r="J832" i="14" s="1"/>
  <c r="I833" i="14"/>
  <c r="J833" i="14"/>
  <c r="I834" i="14"/>
  <c r="J834" i="14" s="1"/>
  <c r="I835" i="14"/>
  <c r="J835" i="14" s="1"/>
  <c r="I836" i="14"/>
  <c r="J836" i="14"/>
  <c r="I837" i="14"/>
  <c r="J837" i="14"/>
  <c r="I838" i="14"/>
  <c r="J838" i="14" s="1"/>
  <c r="I839" i="14"/>
  <c r="J839" i="14" s="1"/>
  <c r="I840" i="14"/>
  <c r="J840" i="14" s="1"/>
  <c r="I841" i="14"/>
  <c r="J841" i="14" s="1"/>
  <c r="I842" i="14"/>
  <c r="I843" i="14"/>
  <c r="I844" i="14"/>
  <c r="J844" i="14" s="1"/>
  <c r="I845" i="14"/>
  <c r="J845" i="14"/>
  <c r="I846" i="14"/>
  <c r="J846" i="14" s="1"/>
  <c r="I847" i="14"/>
  <c r="J847" i="14" s="1"/>
  <c r="I848" i="14"/>
  <c r="J848" i="14" s="1"/>
  <c r="I849" i="14"/>
  <c r="J849" i="14" s="1"/>
  <c r="I850" i="14"/>
  <c r="J850" i="14" s="1"/>
  <c r="I851" i="14"/>
  <c r="I852" i="14"/>
  <c r="I853" i="14"/>
  <c r="J853" i="14" s="1"/>
  <c r="I854" i="14"/>
  <c r="J854" i="14"/>
  <c r="I855" i="14"/>
  <c r="J855" i="14" s="1"/>
  <c r="I856" i="14"/>
  <c r="J856" i="14" s="1"/>
  <c r="I857" i="14"/>
  <c r="J857" i="14" s="1"/>
  <c r="I858" i="14"/>
  <c r="J858" i="14"/>
  <c r="I859" i="14"/>
  <c r="J859" i="14"/>
  <c r="I860" i="14"/>
  <c r="J860" i="14"/>
  <c r="I861" i="14"/>
  <c r="J861" i="14" s="1"/>
  <c r="I862" i="14"/>
  <c r="J862" i="14"/>
  <c r="I863" i="14"/>
  <c r="I864" i="14"/>
  <c r="J864" i="14" s="1"/>
  <c r="I865" i="14"/>
  <c r="J865" i="14"/>
  <c r="I866" i="14"/>
  <c r="I867" i="14"/>
  <c r="I868" i="14"/>
  <c r="J868" i="14" s="1"/>
  <c r="I869" i="14"/>
  <c r="I870" i="14"/>
  <c r="J870" i="14"/>
  <c r="I871" i="14"/>
  <c r="J871" i="14" s="1"/>
  <c r="I872" i="14"/>
  <c r="J872" i="14" s="1"/>
  <c r="I873" i="14"/>
  <c r="J873" i="14" s="1"/>
  <c r="I874" i="14"/>
  <c r="J874" i="14" s="1"/>
  <c r="I875" i="14"/>
  <c r="J875" i="14" s="1"/>
  <c r="I876" i="14"/>
  <c r="J876" i="14"/>
  <c r="I877" i="14"/>
  <c r="J877" i="14" s="1"/>
  <c r="I878" i="14"/>
  <c r="J878" i="14"/>
  <c r="I879" i="14"/>
  <c r="J879" i="14"/>
  <c r="I880" i="14"/>
  <c r="J880" i="14" s="1"/>
  <c r="I881" i="14"/>
  <c r="I882" i="14"/>
  <c r="J882" i="14"/>
  <c r="I883" i="14"/>
  <c r="J883" i="14" s="1"/>
  <c r="I884" i="14"/>
  <c r="I885" i="14"/>
  <c r="J885" i="14"/>
  <c r="I886" i="14"/>
  <c r="J886" i="14"/>
  <c r="I887" i="14"/>
  <c r="J887" i="14"/>
  <c r="I888" i="14"/>
  <c r="J888" i="14" s="1"/>
  <c r="I889" i="14"/>
  <c r="I890" i="14"/>
  <c r="J890" i="14" s="1"/>
  <c r="I891" i="14"/>
  <c r="J891" i="14"/>
  <c r="I892" i="14"/>
  <c r="J892" i="14"/>
  <c r="I893" i="14"/>
  <c r="I894" i="14"/>
  <c r="J894" i="14" s="1"/>
  <c r="I895" i="14"/>
  <c r="I896" i="14"/>
  <c r="J896" i="14" s="1"/>
  <c r="I897" i="14"/>
  <c r="J897" i="14"/>
  <c r="I898" i="14"/>
  <c r="J898" i="14" s="1"/>
  <c r="I899" i="14"/>
  <c r="J899" i="14"/>
  <c r="I900" i="14"/>
  <c r="I901" i="14"/>
  <c r="J901" i="14" s="1"/>
  <c r="I902" i="14"/>
  <c r="I903" i="14"/>
  <c r="J903" i="14"/>
  <c r="I904" i="14"/>
  <c r="J904" i="14" s="1"/>
  <c r="I905" i="14"/>
  <c r="J905" i="14" s="1"/>
  <c r="I906" i="14"/>
  <c r="J906" i="14" s="1"/>
  <c r="I907" i="14"/>
  <c r="J907" i="14" s="1"/>
  <c r="I908" i="14"/>
  <c r="I909" i="14"/>
  <c r="J909" i="14"/>
  <c r="I910" i="14"/>
  <c r="J910" i="14" s="1"/>
  <c r="I911" i="14"/>
  <c r="J911" i="14"/>
  <c r="I912" i="14"/>
  <c r="J912" i="14" s="1"/>
  <c r="I913" i="14"/>
  <c r="J913" i="14" s="1"/>
  <c r="I914" i="14"/>
  <c r="I915" i="14"/>
  <c r="J915" i="14"/>
  <c r="I916" i="14"/>
  <c r="J916" i="14"/>
  <c r="I917" i="14"/>
  <c r="I918" i="14"/>
  <c r="I919" i="14"/>
  <c r="J919" i="14"/>
  <c r="I920" i="14"/>
  <c r="J920" i="14" s="1"/>
  <c r="I921" i="14"/>
  <c r="J921" i="14"/>
  <c r="I922" i="14"/>
  <c r="J922" i="14"/>
  <c r="I923" i="14"/>
  <c r="J923" i="14" s="1"/>
  <c r="I924" i="14"/>
  <c r="J924" i="14"/>
  <c r="I925" i="14"/>
  <c r="I926" i="14"/>
  <c r="J926" i="14" s="1"/>
  <c r="I927" i="14"/>
  <c r="J927" i="14" s="1"/>
  <c r="I928" i="14"/>
  <c r="J928" i="14" s="1"/>
  <c r="I929" i="14"/>
  <c r="J929" i="14"/>
  <c r="I930" i="14"/>
  <c r="J930" i="14" s="1"/>
  <c r="I931" i="14"/>
  <c r="I932" i="14"/>
  <c r="J932" i="14"/>
  <c r="I933" i="14"/>
  <c r="J933" i="14"/>
  <c r="I934" i="14"/>
  <c r="J934" i="14" s="1"/>
  <c r="I935" i="14"/>
  <c r="J935" i="14"/>
  <c r="I936" i="14"/>
  <c r="J936" i="14" s="1"/>
  <c r="I937" i="14"/>
  <c r="I938" i="14"/>
  <c r="J938" i="14" s="1"/>
  <c r="I939" i="14"/>
  <c r="J939" i="14" s="1"/>
  <c r="I940" i="14"/>
  <c r="J940" i="14"/>
  <c r="I941" i="14"/>
  <c r="J941" i="14" s="1"/>
  <c r="I942" i="14"/>
  <c r="I943" i="14"/>
  <c r="J943" i="14" s="1"/>
  <c r="I944" i="14"/>
  <c r="J944" i="14" s="1"/>
  <c r="I945" i="14"/>
  <c r="J945" i="14"/>
  <c r="I946" i="14"/>
  <c r="J946" i="14" s="1"/>
  <c r="I947" i="14"/>
  <c r="I948" i="14"/>
  <c r="J948" i="14"/>
  <c r="I949" i="14"/>
  <c r="J949" i="14" s="1"/>
  <c r="I950" i="14"/>
  <c r="I951" i="14"/>
  <c r="I952" i="14"/>
  <c r="J952" i="14" s="1"/>
  <c r="I953" i="14"/>
  <c r="I954" i="14"/>
  <c r="J954" i="14"/>
  <c r="I955" i="14"/>
  <c r="I956" i="14"/>
  <c r="J956" i="14" s="1"/>
  <c r="I957" i="14"/>
  <c r="J957" i="14"/>
  <c r="I958" i="14"/>
  <c r="I959" i="14"/>
  <c r="J959" i="14" s="1"/>
  <c r="I960" i="14"/>
  <c r="J960" i="14" s="1"/>
  <c r="I961" i="14"/>
  <c r="J961" i="14"/>
  <c r="I962" i="14"/>
  <c r="J962" i="14" s="1"/>
  <c r="I963" i="14"/>
  <c r="J963" i="14" s="1"/>
  <c r="I964" i="14"/>
  <c r="J964" i="14" s="1"/>
  <c r="I965" i="14"/>
  <c r="J965" i="14"/>
  <c r="I966" i="14"/>
  <c r="J966" i="14"/>
  <c r="I967" i="14"/>
  <c r="J967" i="14" s="1"/>
  <c r="I968" i="14"/>
  <c r="J968" i="14" s="1"/>
  <c r="I969" i="14"/>
  <c r="J969" i="14" s="1"/>
  <c r="I970" i="14"/>
  <c r="J970" i="14"/>
  <c r="I971" i="14"/>
  <c r="J971" i="14"/>
  <c r="I972" i="14"/>
  <c r="J972" i="14" s="1"/>
  <c r="I973" i="14"/>
  <c r="J973" i="14"/>
  <c r="I974" i="14"/>
  <c r="J974" i="14" s="1"/>
  <c r="I975" i="14"/>
  <c r="J975" i="14"/>
  <c r="I976" i="14"/>
  <c r="J976" i="14" s="1"/>
  <c r="I977" i="14"/>
  <c r="J977" i="14"/>
  <c r="I978" i="14"/>
  <c r="I979" i="14"/>
  <c r="J979" i="14" s="1"/>
  <c r="I980" i="14"/>
  <c r="I981" i="14"/>
  <c r="J981" i="14"/>
  <c r="I982" i="14"/>
  <c r="J982" i="14"/>
  <c r="I983" i="14"/>
  <c r="I984" i="14"/>
  <c r="J984" i="14" s="1"/>
  <c r="I985" i="14"/>
  <c r="J985" i="14" s="1"/>
  <c r="I986" i="14"/>
  <c r="J986" i="14"/>
  <c r="I987" i="14"/>
  <c r="I988" i="14"/>
  <c r="J988" i="14"/>
  <c r="I989" i="14"/>
  <c r="J989" i="14" s="1"/>
  <c r="I990" i="14"/>
  <c r="J990" i="14" s="1"/>
  <c r="I991" i="14"/>
  <c r="I992" i="14"/>
  <c r="J992" i="14" s="1"/>
  <c r="I993" i="14"/>
  <c r="I994" i="14"/>
  <c r="J994" i="14"/>
  <c r="I995" i="14"/>
  <c r="J995" i="14" s="1"/>
  <c r="I996" i="14"/>
  <c r="J996" i="14"/>
  <c r="I997" i="14"/>
  <c r="J997" i="14"/>
  <c r="I998" i="14"/>
  <c r="J998" i="14"/>
  <c r="I999" i="14"/>
  <c r="I1000" i="14"/>
  <c r="J1000" i="14" s="1"/>
  <c r="E21" i="14"/>
  <c r="D26" i="14"/>
  <c r="D25" i="14"/>
  <c r="D11" i="14"/>
  <c r="D10" i="14"/>
  <c r="D5" i="14"/>
  <c r="C40" i="15"/>
  <c r="C37" i="15"/>
  <c r="F34" i="15"/>
  <c r="C31" i="15"/>
  <c r="C30" i="15"/>
  <c r="C29" i="15"/>
  <c r="C34" i="15" s="1"/>
  <c r="F27" i="15"/>
  <c r="C24" i="15"/>
  <c r="C18" i="15"/>
  <c r="D17" i="15"/>
  <c r="C16" i="15"/>
  <c r="D15" i="15"/>
  <c r="C11" i="15"/>
  <c r="C9" i="15"/>
  <c r="U7" i="15"/>
  <c r="C28" i="15" s="1"/>
  <c r="U6" i="15"/>
  <c r="E45" i="14"/>
  <c r="E44" i="14"/>
  <c r="E42" i="14"/>
  <c r="E41" i="14"/>
  <c r="E39" i="14"/>
  <c r="E38" i="14"/>
  <c r="E36" i="14"/>
  <c r="E35" i="14"/>
  <c r="E34" i="14"/>
  <c r="D34" i="14"/>
  <c r="H30" i="14"/>
  <c r="F30" i="14"/>
  <c r="H29" i="14"/>
  <c r="F29" i="14"/>
  <c r="E26" i="14"/>
  <c r="E25" i="14"/>
  <c r="K1" i="14" s="1"/>
  <c r="G21" i="14"/>
  <c r="G20" i="14"/>
  <c r="G19" i="14"/>
  <c r="G18" i="14"/>
  <c r="E15" i="14"/>
  <c r="E14" i="14"/>
  <c r="E11" i="14"/>
  <c r="E10" i="14"/>
  <c r="E9" i="14"/>
  <c r="E8" i="14"/>
  <c r="E5" i="14"/>
  <c r="I3" i="14"/>
  <c r="G2" i="14"/>
  <c r="I1" i="14" s="1"/>
  <c r="L1" i="14"/>
  <c r="J12" i="20" l="1"/>
  <c r="J17" i="20"/>
  <c r="J11" i="22"/>
  <c r="C32" i="22"/>
  <c r="J14" i="22"/>
  <c r="J17" i="22"/>
  <c r="J20" i="22"/>
  <c r="K4" i="22"/>
  <c r="K5" i="22" s="1"/>
  <c r="K6" i="22" s="1"/>
  <c r="J21" i="22"/>
  <c r="J18" i="22"/>
  <c r="J15" i="22"/>
  <c r="J12" i="22"/>
  <c r="J19" i="22"/>
  <c r="J16" i="22"/>
  <c r="J13" i="22"/>
  <c r="J11" i="21"/>
  <c r="J14" i="21"/>
  <c r="J17" i="21"/>
  <c r="C32" i="21"/>
  <c r="K4" i="21" s="1"/>
  <c r="K5" i="21" s="1"/>
  <c r="K6" i="21" s="1"/>
  <c r="J21" i="21"/>
  <c r="J18" i="21"/>
  <c r="J15" i="21"/>
  <c r="J12" i="21"/>
  <c r="F27" i="21"/>
  <c r="J19" i="21"/>
  <c r="J16" i="21"/>
  <c r="J13" i="21"/>
  <c r="C32" i="20"/>
  <c r="K4" i="20" s="1"/>
  <c r="K5" i="20" s="1"/>
  <c r="K6" i="20" s="1"/>
  <c r="J14" i="20"/>
  <c r="J21" i="20"/>
  <c r="J11" i="20"/>
  <c r="J18" i="20"/>
  <c r="J15" i="20"/>
  <c r="J19" i="20"/>
  <c r="J16" i="20"/>
  <c r="J13" i="20"/>
  <c r="J11" i="19"/>
  <c r="J14" i="19"/>
  <c r="J17" i="19"/>
  <c r="J20" i="19"/>
  <c r="C32" i="19"/>
  <c r="K4" i="19" s="1"/>
  <c r="K5" i="19" s="1"/>
  <c r="K6" i="19" s="1"/>
  <c r="J21" i="19"/>
  <c r="J18" i="19"/>
  <c r="J15" i="19"/>
  <c r="J12" i="19"/>
  <c r="F27" i="19"/>
  <c r="J19" i="19"/>
  <c r="J16" i="19"/>
  <c r="J13" i="19"/>
  <c r="J12" i="18"/>
  <c r="J20" i="18"/>
  <c r="J14" i="18"/>
  <c r="J17" i="18"/>
  <c r="C32" i="18"/>
  <c r="K4" i="18" s="1"/>
  <c r="K5" i="18" s="1"/>
  <c r="K6" i="18" s="1"/>
  <c r="J21" i="18"/>
  <c r="J11" i="18"/>
  <c r="J18" i="18"/>
  <c r="J15" i="18"/>
  <c r="F27" i="18"/>
  <c r="J19" i="18"/>
  <c r="J16" i="18"/>
  <c r="J13" i="18"/>
  <c r="J14" i="15"/>
  <c r="J12" i="15"/>
  <c r="D20" i="17"/>
  <c r="J20" i="15"/>
  <c r="J17" i="15"/>
  <c r="K547" i="14"/>
  <c r="K523" i="14"/>
  <c r="K447" i="14"/>
  <c r="K368" i="14"/>
  <c r="K239" i="14"/>
  <c r="K94" i="14"/>
  <c r="K843" i="14"/>
  <c r="K786" i="14"/>
  <c r="K665" i="14"/>
  <c r="K546" i="14"/>
  <c r="K446" i="14"/>
  <c r="K264" i="14"/>
  <c r="K26" i="14"/>
  <c r="K595" i="14"/>
  <c r="K520" i="14"/>
  <c r="K211" i="14"/>
  <c r="K494" i="14"/>
  <c r="L494" i="14" s="1"/>
  <c r="K663" i="14"/>
  <c r="K311" i="14"/>
  <c r="K163" i="14"/>
  <c r="L163" i="14" s="1"/>
  <c r="K24" i="14"/>
  <c r="L24" i="14" s="1"/>
  <c r="K491" i="14"/>
  <c r="K209" i="14"/>
  <c r="K90" i="14"/>
  <c r="K518" i="14"/>
  <c r="K441" i="14"/>
  <c r="K418" i="14"/>
  <c r="K310" i="14"/>
  <c r="L310" i="14" s="1"/>
  <c r="K208" i="14"/>
  <c r="K184" i="14"/>
  <c r="K89" i="14"/>
  <c r="K661" i="14"/>
  <c r="L661" i="14" s="1"/>
  <c r="K336" i="14"/>
  <c r="K70" i="14"/>
  <c r="K182" i="14"/>
  <c r="K726" i="14"/>
  <c r="K918" i="14"/>
  <c r="K954" i="14"/>
  <c r="L954" i="14" s="1"/>
  <c r="K743" i="14"/>
  <c r="K721" i="14"/>
  <c r="K703" i="14"/>
  <c r="K614" i="14"/>
  <c r="K515" i="14"/>
  <c r="L515" i="14" s="1"/>
  <c r="K488" i="14"/>
  <c r="L488" i="14" s="1"/>
  <c r="K387" i="14"/>
  <c r="K817" i="14"/>
  <c r="K634" i="14"/>
  <c r="K514" i="14"/>
  <c r="K487" i="14"/>
  <c r="K339" i="14"/>
  <c r="K804" i="14"/>
  <c r="K935" i="14"/>
  <c r="L935" i="14" s="1"/>
  <c r="K591" i="14"/>
  <c r="K915" i="14"/>
  <c r="K895" i="14"/>
  <c r="K876" i="14"/>
  <c r="K836" i="14"/>
  <c r="K563" i="14"/>
  <c r="K538" i="14"/>
  <c r="L538" i="14" s="1"/>
  <c r="K513" i="14"/>
  <c r="K438" i="14"/>
  <c r="L438" i="14" s="1"/>
  <c r="K385" i="14"/>
  <c r="K203" i="14"/>
  <c r="L203" i="14" s="1"/>
  <c r="K67" i="14"/>
  <c r="L67" i="14" s="1"/>
  <c r="K521" i="14"/>
  <c r="K708" i="14"/>
  <c r="L708" i="14" s="1"/>
  <c r="K966" i="14"/>
  <c r="K702" i="14"/>
  <c r="L702" i="14" s="1"/>
  <c r="K411" i="14"/>
  <c r="K384" i="14"/>
  <c r="K255" i="14"/>
  <c r="K921" i="14"/>
  <c r="L921" i="14" s="1"/>
  <c r="K987" i="14"/>
  <c r="K638" i="14"/>
  <c r="K970" i="14"/>
  <c r="K932" i="14"/>
  <c r="K798" i="14"/>
  <c r="K740" i="14"/>
  <c r="L740" i="14" s="1"/>
  <c r="K678" i="14"/>
  <c r="K632" i="14"/>
  <c r="K611" i="14"/>
  <c r="L611" i="14" s="1"/>
  <c r="L561" i="14"/>
  <c r="K537" i="14"/>
  <c r="K410" i="14"/>
  <c r="K383" i="14"/>
  <c r="K227" i="14"/>
  <c r="L227" i="14" s="1"/>
  <c r="K202" i="14"/>
  <c r="L202" i="14" s="1"/>
  <c r="K17" i="14"/>
  <c r="L17" i="14" s="1"/>
  <c r="K897" i="14"/>
  <c r="K931" i="14"/>
  <c r="K893" i="14"/>
  <c r="K797" i="14"/>
  <c r="K561" i="14"/>
  <c r="K382" i="14"/>
  <c r="K328" i="14"/>
  <c r="K154" i="14"/>
  <c r="K900" i="14"/>
  <c r="K238" i="14"/>
  <c r="K953" i="14"/>
  <c r="K566" i="14"/>
  <c r="K136" i="14"/>
  <c r="L136" i="14" s="1"/>
  <c r="K999" i="14"/>
  <c r="K982" i="14"/>
  <c r="L892" i="14"/>
  <c r="K833" i="14"/>
  <c r="L777" i="14"/>
  <c r="K654" i="14"/>
  <c r="K483" i="14"/>
  <c r="L483" i="14" s="1"/>
  <c r="L200" i="14"/>
  <c r="K971" i="14"/>
  <c r="L971" i="14" s="1"/>
  <c r="K803" i="14"/>
  <c r="K879" i="14"/>
  <c r="L879" i="14" s="1"/>
  <c r="K592" i="14"/>
  <c r="L878" i="14"/>
  <c r="K723" i="14"/>
  <c r="K878" i="14"/>
  <c r="K819" i="14"/>
  <c r="K892" i="14"/>
  <c r="K777" i="14"/>
  <c r="K699" i="14"/>
  <c r="K675" i="14"/>
  <c r="K653" i="14"/>
  <c r="K609" i="14"/>
  <c r="K275" i="14"/>
  <c r="K225" i="14"/>
  <c r="K200" i="14"/>
  <c r="K104" i="14"/>
  <c r="K313" i="14"/>
  <c r="K911" i="14"/>
  <c r="L175" i="14"/>
  <c r="L129" i="14"/>
  <c r="K973" i="14"/>
  <c r="L973" i="14" s="1"/>
  <c r="K118" i="14"/>
  <c r="L118" i="14" s="1"/>
  <c r="K937" i="14"/>
  <c r="K981" i="14"/>
  <c r="L981" i="14" s="1"/>
  <c r="L891" i="14"/>
  <c r="K854" i="14"/>
  <c r="L854" i="14" s="1"/>
  <c r="K891" i="14"/>
  <c r="K813" i="14"/>
  <c r="K793" i="14"/>
  <c r="K534" i="14"/>
  <c r="K378" i="14"/>
  <c r="K198" i="14"/>
  <c r="K175" i="14"/>
  <c r="K129" i="14"/>
  <c r="K103" i="14"/>
  <c r="K757" i="14"/>
  <c r="L757" i="14" s="1"/>
  <c r="K673" i="14"/>
  <c r="K651" i="14"/>
  <c r="K506" i="14"/>
  <c r="L506" i="14" s="1"/>
  <c r="K456" i="14"/>
  <c r="L456" i="14" s="1"/>
  <c r="K432" i="14"/>
  <c r="K298" i="14"/>
  <c r="L298" i="14" s="1"/>
  <c r="K273" i="14"/>
  <c r="L273" i="14" s="1"/>
  <c r="K250" i="14"/>
  <c r="L250" i="14" s="1"/>
  <c r="K812" i="14"/>
  <c r="K582" i="14"/>
  <c r="K505" i="14"/>
  <c r="K350" i="14"/>
  <c r="K174" i="14"/>
  <c r="L174" i="14" s="1"/>
  <c r="K127" i="14"/>
  <c r="K35" i="14"/>
  <c r="K296" i="14"/>
  <c r="K272" i="14"/>
  <c r="K195" i="14"/>
  <c r="K810" i="14"/>
  <c r="K734" i="14"/>
  <c r="K695" i="14"/>
  <c r="K530" i="14"/>
  <c r="K478" i="14"/>
  <c r="K99" i="14"/>
  <c r="K694" i="14"/>
  <c r="K579" i="14"/>
  <c r="K554" i="14"/>
  <c r="K529" i="14"/>
  <c r="K502" i="14"/>
  <c r="K401" i="14"/>
  <c r="K294" i="14"/>
  <c r="K246" i="14"/>
  <c r="K33" i="14"/>
  <c r="L33" i="14" s="1"/>
  <c r="K624" i="14"/>
  <c r="K374" i="14"/>
  <c r="K346" i="14"/>
  <c r="K171" i="14"/>
  <c r="L145" i="14"/>
  <c r="K747" i="14"/>
  <c r="K908" i="14"/>
  <c r="L908" i="14" s="1"/>
  <c r="K670" i="14"/>
  <c r="K867" i="14"/>
  <c r="L867" i="14" s="1"/>
  <c r="K924" i="14"/>
  <c r="K886" i="14"/>
  <c r="L886" i="14" s="1"/>
  <c r="K827" i="14"/>
  <c r="K646" i="14"/>
  <c r="K622" i="14"/>
  <c r="K577" i="14"/>
  <c r="K499" i="14"/>
  <c r="K474" i="14"/>
  <c r="K450" i="14"/>
  <c r="K426" i="14"/>
  <c r="L426" i="14" s="1"/>
  <c r="K345" i="14"/>
  <c r="K319" i="14"/>
  <c r="K291" i="14"/>
  <c r="K218" i="14"/>
  <c r="K122" i="14"/>
  <c r="K31" i="14"/>
  <c r="K72" i="14"/>
  <c r="K887" i="14"/>
  <c r="L887" i="14" s="1"/>
  <c r="K866" i="14"/>
  <c r="K994" i="14"/>
  <c r="K865" i="14"/>
  <c r="K826" i="14"/>
  <c r="K692" i="14"/>
  <c r="K344" i="14"/>
  <c r="K192" i="14"/>
  <c r="L192" i="14" s="1"/>
  <c r="K54" i="14"/>
  <c r="K925" i="14"/>
  <c r="K733" i="14"/>
  <c r="L733" i="14" s="1"/>
  <c r="L450" i="14"/>
  <c r="K993" i="14"/>
  <c r="K885" i="14"/>
  <c r="K825" i="14"/>
  <c r="K751" i="14"/>
  <c r="K691" i="14"/>
  <c r="K575" i="14"/>
  <c r="K497" i="14"/>
  <c r="K449" i="14"/>
  <c r="K371" i="14"/>
  <c r="L371" i="14" s="1"/>
  <c r="K217" i="14"/>
  <c r="K727" i="14"/>
  <c r="K830" i="14"/>
  <c r="L830" i="14" s="1"/>
  <c r="K772" i="14"/>
  <c r="K829" i="14"/>
  <c r="K145" i="14"/>
  <c r="L975" i="14"/>
  <c r="K958" i="14"/>
  <c r="K922" i="14"/>
  <c r="L922" i="14" s="1"/>
  <c r="K903" i="14"/>
  <c r="K863" i="14"/>
  <c r="K643" i="14"/>
  <c r="L643" i="14" s="1"/>
  <c r="K472" i="14"/>
  <c r="L472" i="14" s="1"/>
  <c r="K241" i="14"/>
  <c r="K909" i="14"/>
  <c r="K978" i="14"/>
  <c r="K869" i="14"/>
  <c r="K755" i="14"/>
  <c r="K693" i="14"/>
  <c r="K56" i="14"/>
  <c r="K991" i="14"/>
  <c r="K975" i="14"/>
  <c r="K902" i="14"/>
  <c r="K689" i="14"/>
  <c r="K448" i="14"/>
  <c r="K394" i="14"/>
  <c r="K265" i="14"/>
  <c r="L94" i="14"/>
  <c r="I349" i="17"/>
  <c r="I366" i="17"/>
  <c r="I384" i="17"/>
  <c r="I3" i="17"/>
  <c r="I397" i="17"/>
  <c r="I398" i="17"/>
  <c r="I53" i="17"/>
  <c r="I415" i="17"/>
  <c r="I62" i="17"/>
  <c r="I416" i="17"/>
  <c r="I71" i="17"/>
  <c r="I437" i="17"/>
  <c r="I80" i="17"/>
  <c r="I456" i="17"/>
  <c r="I10" i="17"/>
  <c r="I89" i="17"/>
  <c r="I477" i="17"/>
  <c r="I99" i="17"/>
  <c r="I504" i="17"/>
  <c r="I108" i="17"/>
  <c r="I527" i="17"/>
  <c r="I117" i="17"/>
  <c r="I556" i="17"/>
  <c r="I127" i="17"/>
  <c r="I580" i="17"/>
  <c r="I148" i="17"/>
  <c r="I611" i="17"/>
  <c r="I158" i="17"/>
  <c r="I633" i="17"/>
  <c r="I180" i="17"/>
  <c r="I635" i="17"/>
  <c r="I191" i="17"/>
  <c r="I667" i="17"/>
  <c r="I24" i="17"/>
  <c r="I204" i="17"/>
  <c r="I783" i="17"/>
  <c r="I214" i="17"/>
  <c r="I843" i="17"/>
  <c r="I224" i="17"/>
  <c r="I905" i="17"/>
  <c r="I228" i="17"/>
  <c r="I907" i="17"/>
  <c r="C32" i="16"/>
  <c r="I1002" i="17"/>
  <c r="I994" i="17"/>
  <c r="I986" i="17"/>
  <c r="I978" i="17"/>
  <c r="I970" i="17"/>
  <c r="I962" i="17"/>
  <c r="I954" i="17"/>
  <c r="I946" i="17"/>
  <c r="I938" i="17"/>
  <c r="I930" i="17"/>
  <c r="I922" i="17"/>
  <c r="I914" i="17"/>
  <c r="I906" i="17"/>
  <c r="I898" i="17"/>
  <c r="I890" i="17"/>
  <c r="I882" i="17"/>
  <c r="I874" i="17"/>
  <c r="I866" i="17"/>
  <c r="I858" i="17"/>
  <c r="I850" i="17"/>
  <c r="I842" i="17"/>
  <c r="I834" i="17"/>
  <c r="I826" i="17"/>
  <c r="I818" i="17"/>
  <c r="I810" i="17"/>
  <c r="I802" i="17"/>
  <c r="I794" i="17"/>
  <c r="I786" i="17"/>
  <c r="I778" i="17"/>
  <c r="I770" i="17"/>
  <c r="I762" i="17"/>
  <c r="I754" i="17"/>
  <c r="I746" i="17"/>
  <c r="I738" i="17"/>
  <c r="I730" i="17"/>
  <c r="I722" i="17"/>
  <c r="I714" i="17"/>
  <c r="I706" i="17"/>
  <c r="I698" i="17"/>
  <c r="I690" i="17"/>
  <c r="I682" i="17"/>
  <c r="I674" i="17"/>
  <c r="I666" i="17"/>
  <c r="I658" i="17"/>
  <c r="I650" i="17"/>
  <c r="I642" i="17"/>
  <c r="I634" i="17"/>
  <c r="I626" i="17"/>
  <c r="I618" i="17"/>
  <c r="I610" i="17"/>
  <c r="I602" i="17"/>
  <c r="I594" i="17"/>
  <c r="I586" i="17"/>
  <c r="I578" i="17"/>
  <c r="I570" i="17"/>
  <c r="I562" i="17"/>
  <c r="I554" i="17"/>
  <c r="I546" i="17"/>
  <c r="I538" i="17"/>
  <c r="I530" i="17"/>
  <c r="I522" i="17"/>
  <c r="I514" i="17"/>
  <c r="I506" i="17"/>
  <c r="I498" i="17"/>
  <c r="I490" i="17"/>
  <c r="I482" i="17"/>
  <c r="I474" i="17"/>
  <c r="I466" i="17"/>
  <c r="I458" i="17"/>
  <c r="I450" i="17"/>
  <c r="I442" i="17"/>
  <c r="I434" i="17"/>
  <c r="I426" i="17"/>
  <c r="I418" i="17"/>
  <c r="I410" i="17"/>
  <c r="I402" i="17"/>
  <c r="I394" i="17"/>
  <c r="I386" i="17"/>
  <c r="I378" i="17"/>
  <c r="I370" i="17"/>
  <c r="I362" i="17"/>
  <c r="I354" i="17"/>
  <c r="I346" i="17"/>
  <c r="I338" i="17"/>
  <c r="I330" i="17"/>
  <c r="I1000" i="17"/>
  <c r="I1001" i="17"/>
  <c r="I883" i="17"/>
  <c r="I854" i="17"/>
  <c r="I825" i="17"/>
  <c r="I788" i="17"/>
  <c r="I759" i="17"/>
  <c r="I693" i="17"/>
  <c r="I664" i="17"/>
  <c r="I627" i="17"/>
  <c r="I598" i="17"/>
  <c r="I569" i="17"/>
  <c r="I479" i="17"/>
  <c r="I444" i="17"/>
  <c r="I417" i="17"/>
  <c r="I382" i="17"/>
  <c r="I347" i="17"/>
  <c r="I971" i="17"/>
  <c r="I960" i="17"/>
  <c r="I941" i="17"/>
  <c r="I911" i="17"/>
  <c r="I892" i="17"/>
  <c r="I863" i="17"/>
  <c r="I797" i="17"/>
  <c r="I768" i="17"/>
  <c r="I731" i="17"/>
  <c r="I702" i="17"/>
  <c r="I673" i="17"/>
  <c r="I636" i="17"/>
  <c r="I607" i="17"/>
  <c r="I541" i="17"/>
  <c r="I532" i="17"/>
  <c r="I505" i="17"/>
  <c r="I470" i="17"/>
  <c r="I435" i="17"/>
  <c r="I408" i="17"/>
  <c r="I373" i="17"/>
  <c r="I990" i="17"/>
  <c r="I872" i="17"/>
  <c r="I835" i="17"/>
  <c r="I806" i="17"/>
  <c r="I777" i="17"/>
  <c r="I740" i="17"/>
  <c r="I711" i="17"/>
  <c r="I645" i="17"/>
  <c r="I616" i="17"/>
  <c r="I579" i="17"/>
  <c r="I550" i="17"/>
  <c r="I523" i="17"/>
  <c r="I496" i="17"/>
  <c r="I461" i="17"/>
  <c r="I399" i="17"/>
  <c r="I364" i="17"/>
  <c r="I337" i="17"/>
  <c r="I980" i="17"/>
  <c r="I969" i="17"/>
  <c r="I950" i="17"/>
  <c r="I931" i="17"/>
  <c r="I920" i="17"/>
  <c r="I901" i="17"/>
  <c r="I881" i="17"/>
  <c r="I844" i="17"/>
  <c r="I815" i="17"/>
  <c r="I749" i="17"/>
  <c r="I720" i="17"/>
  <c r="I683" i="17"/>
  <c r="I654" i="17"/>
  <c r="I625" i="17"/>
  <c r="I588" i="17"/>
  <c r="I559" i="17"/>
  <c r="I487" i="17"/>
  <c r="I452" i="17"/>
  <c r="I425" i="17"/>
  <c r="I390" i="17"/>
  <c r="I853" i="17"/>
  <c r="I824" i="17"/>
  <c r="I787" i="17"/>
  <c r="I758" i="17"/>
  <c r="I729" i="17"/>
  <c r="I999" i="17"/>
  <c r="I959" i="17"/>
  <c r="I940" i="17"/>
  <c r="I929" i="17"/>
  <c r="I910" i="17"/>
  <c r="I891" i="17"/>
  <c r="I862" i="17"/>
  <c r="I833" i="17"/>
  <c r="I796" i="17"/>
  <c r="I767" i="17"/>
  <c r="I701" i="17"/>
  <c r="I989" i="17"/>
  <c r="I871" i="17"/>
  <c r="I805" i="17"/>
  <c r="I776" i="17"/>
  <c r="I739" i="17"/>
  <c r="I979" i="17"/>
  <c r="I968" i="17"/>
  <c r="I949" i="17"/>
  <c r="I919" i="17"/>
  <c r="I900" i="17"/>
  <c r="I880" i="17"/>
  <c r="I984" i="17"/>
  <c r="I957" i="17"/>
  <c r="I944" i="17"/>
  <c r="I893" i="17"/>
  <c r="I769" i="17"/>
  <c r="I744" i="17"/>
  <c r="I733" i="17"/>
  <c r="I686" i="17"/>
  <c r="I663" i="17"/>
  <c r="I631" i="17"/>
  <c r="I599" i="17"/>
  <c r="I566" i="17"/>
  <c r="I513" i="17"/>
  <c r="I443" i="17"/>
  <c r="I413" i="17"/>
  <c r="I383" i="17"/>
  <c r="I315" i="17"/>
  <c r="I288" i="17"/>
  <c r="I253" i="17"/>
  <c r="I219" i="17"/>
  <c r="I186" i="17"/>
  <c r="I178" i="17"/>
  <c r="I170" i="17"/>
  <c r="I162" i="17"/>
  <c r="I154" i="17"/>
  <c r="I146" i="17"/>
  <c r="I138" i="17"/>
  <c r="I130" i="17"/>
  <c r="I122" i="17"/>
  <c r="I114" i="17"/>
  <c r="I106" i="17"/>
  <c r="I98" i="17"/>
  <c r="I90" i="17"/>
  <c r="I82" i="17"/>
  <c r="I74" i="17"/>
  <c r="I66" i="17"/>
  <c r="I58" i="17"/>
  <c r="I50" i="17"/>
  <c r="I30" i="17"/>
  <c r="I19" i="17"/>
  <c r="I12" i="17"/>
  <c r="I998" i="17"/>
  <c r="I972" i="17"/>
  <c r="I867" i="17"/>
  <c r="I817" i="17"/>
  <c r="I792" i="17"/>
  <c r="I781" i="17"/>
  <c r="I756" i="17"/>
  <c r="I719" i="17"/>
  <c r="I641" i="17"/>
  <c r="I609" i="17"/>
  <c r="I576" i="17"/>
  <c r="I544" i="17"/>
  <c r="I534" i="17"/>
  <c r="I503" i="17"/>
  <c r="I473" i="17"/>
  <c r="I403" i="17"/>
  <c r="I372" i="17"/>
  <c r="I352" i="17"/>
  <c r="I333" i="17"/>
  <c r="I306" i="17"/>
  <c r="I279" i="17"/>
  <c r="I244" i="17"/>
  <c r="I227" i="17"/>
  <c r="I194" i="17"/>
  <c r="I932" i="17"/>
  <c r="I917" i="17"/>
  <c r="I904" i="17"/>
  <c r="I878" i="17"/>
  <c r="I840" i="17"/>
  <c r="I829" i="17"/>
  <c r="I804" i="17"/>
  <c r="I708" i="17"/>
  <c r="I696" i="17"/>
  <c r="I675" i="17"/>
  <c r="I524" i="17"/>
  <c r="I493" i="17"/>
  <c r="I463" i="17"/>
  <c r="I432" i="17"/>
  <c r="I297" i="17"/>
  <c r="I270" i="17"/>
  <c r="I202" i="17"/>
  <c r="I36" i="17"/>
  <c r="I25" i="17"/>
  <c r="I5" i="17"/>
  <c r="I997" i="17"/>
  <c r="I889" i="17"/>
  <c r="I852" i="17"/>
  <c r="I652" i="17"/>
  <c r="I620" i="17"/>
  <c r="I587" i="17"/>
  <c r="I555" i="17"/>
  <c r="I483" i="17"/>
  <c r="I453" i="17"/>
  <c r="I422" i="17"/>
  <c r="I392" i="17"/>
  <c r="I361" i="17"/>
  <c r="I342" i="17"/>
  <c r="I323" i="17"/>
  <c r="I296" i="17"/>
  <c r="I261" i="17"/>
  <c r="I235" i="17"/>
  <c r="I210" i="17"/>
  <c r="I42" i="17"/>
  <c r="I983" i="17"/>
  <c r="I956" i="17"/>
  <c r="I943" i="17"/>
  <c r="I928" i="17"/>
  <c r="I865" i="17"/>
  <c r="I743" i="17"/>
  <c r="I732" i="17"/>
  <c r="I685" i="17"/>
  <c r="I662" i="17"/>
  <c r="I630" i="17"/>
  <c r="I597" i="17"/>
  <c r="I565" i="17"/>
  <c r="I512" i="17"/>
  <c r="I412" i="17"/>
  <c r="I381" i="17"/>
  <c r="I314" i="17"/>
  <c r="I287" i="17"/>
  <c r="I252" i="17"/>
  <c r="I218" i="17"/>
  <c r="I185" i="17"/>
  <c r="I177" i="17"/>
  <c r="I169" i="17"/>
  <c r="I161" i="17"/>
  <c r="I153" i="17"/>
  <c r="I145" i="17"/>
  <c r="I137" i="17"/>
  <c r="I129" i="17"/>
  <c r="I121" i="17"/>
  <c r="I816" i="17"/>
  <c r="I791" i="17"/>
  <c r="I780" i="17"/>
  <c r="I766" i="17"/>
  <c r="I755" i="17"/>
  <c r="I718" i="17"/>
  <c r="I672" i="17"/>
  <c r="I640" i="17"/>
  <c r="I608" i="17"/>
  <c r="I575" i="17"/>
  <c r="I543" i="17"/>
  <c r="I533" i="17"/>
  <c r="I502" i="17"/>
  <c r="I472" i="17"/>
  <c r="I441" i="17"/>
  <c r="I371" i="17"/>
  <c r="I351" i="17"/>
  <c r="I332" i="17"/>
  <c r="I305" i="17"/>
  <c r="I278" i="17"/>
  <c r="I243" i="17"/>
  <c r="I226" i="17"/>
  <c r="I193" i="17"/>
  <c r="I916" i="17"/>
  <c r="I903" i="17"/>
  <c r="I877" i="17"/>
  <c r="I839" i="17"/>
  <c r="I828" i="17"/>
  <c r="I814" i="17"/>
  <c r="I803" i="17"/>
  <c r="I707" i="17"/>
  <c r="I695" i="17"/>
  <c r="I585" i="17"/>
  <c r="I553" i="17"/>
  <c r="I492" i="17"/>
  <c r="I462" i="17"/>
  <c r="I431" i="17"/>
  <c r="I401" i="17"/>
  <c r="I304" i="17"/>
  <c r="I269" i="17"/>
  <c r="I996" i="17"/>
  <c r="I967" i="17"/>
  <c r="I888" i="17"/>
  <c r="I851" i="17"/>
  <c r="I651" i="17"/>
  <c r="I619" i="17"/>
  <c r="I521" i="17"/>
  <c r="I451" i="17"/>
  <c r="I421" i="17"/>
  <c r="I391" i="17"/>
  <c r="I360" i="17"/>
  <c r="I341" i="17"/>
  <c r="I322" i="17"/>
  <c r="I295" i="17"/>
  <c r="I260" i="17"/>
  <c r="I234" i="17"/>
  <c r="I209" i="17"/>
  <c r="I982" i="17"/>
  <c r="I955" i="17"/>
  <c r="I942" i="17"/>
  <c r="I927" i="17"/>
  <c r="I864" i="17"/>
  <c r="I753" i="17"/>
  <c r="I742" i="17"/>
  <c r="I728" i="17"/>
  <c r="I684" i="17"/>
  <c r="I661" i="17"/>
  <c r="I629" i="17"/>
  <c r="I596" i="17"/>
  <c r="I564" i="17"/>
  <c r="I511" i="17"/>
  <c r="I481" i="17"/>
  <c r="I411" i="17"/>
  <c r="I380" i="17"/>
  <c r="I313" i="17"/>
  <c r="I286" i="17"/>
  <c r="I251" i="17"/>
  <c r="I217" i="17"/>
  <c r="I192" i="17"/>
  <c r="I184" i="17"/>
  <c r="I176" i="17"/>
  <c r="I168" i="17"/>
  <c r="I160" i="17"/>
  <c r="I152" i="17"/>
  <c r="I144" i="17"/>
  <c r="I136" i="17"/>
  <c r="I801" i="17"/>
  <c r="I790" i="17"/>
  <c r="I779" i="17"/>
  <c r="I765" i="17"/>
  <c r="I717" i="17"/>
  <c r="I705" i="17"/>
  <c r="I671" i="17"/>
  <c r="I639" i="17"/>
  <c r="I606" i="17"/>
  <c r="I574" i="17"/>
  <c r="I542" i="17"/>
  <c r="I531" i="17"/>
  <c r="I501" i="17"/>
  <c r="I471" i="17"/>
  <c r="I440" i="17"/>
  <c r="I350" i="17"/>
  <c r="I331" i="17"/>
  <c r="I312" i="17"/>
  <c r="I277" i="17"/>
  <c r="I242" i="17"/>
  <c r="I225" i="17"/>
  <c r="I966" i="17"/>
  <c r="I953" i="17"/>
  <c r="I915" i="17"/>
  <c r="I902" i="17"/>
  <c r="I876" i="17"/>
  <c r="I849" i="17"/>
  <c r="I838" i="17"/>
  <c r="I827" i="17"/>
  <c r="I813" i="17"/>
  <c r="I694" i="17"/>
  <c r="I681" i="17"/>
  <c r="I649" i="17"/>
  <c r="I617" i="17"/>
  <c r="I584" i="17"/>
  <c r="I552" i="17"/>
  <c r="I491" i="17"/>
  <c r="I460" i="17"/>
  <c r="I430" i="17"/>
  <c r="I400" i="17"/>
  <c r="I369" i="17"/>
  <c r="I303" i="17"/>
  <c r="I268" i="17"/>
  <c r="I208" i="17"/>
  <c r="I995" i="17"/>
  <c r="I887" i="17"/>
  <c r="I520" i="17"/>
  <c r="I420" i="17"/>
  <c r="I389" i="17"/>
  <c r="I359" i="17"/>
  <c r="I981" i="17"/>
  <c r="I939" i="17"/>
  <c r="I926" i="17"/>
  <c r="I913" i="17"/>
  <c r="I861" i="17"/>
  <c r="I752" i="17"/>
  <c r="I741" i="17"/>
  <c r="I727" i="17"/>
  <c r="I660" i="17"/>
  <c r="I628" i="17"/>
  <c r="I595" i="17"/>
  <c r="I563" i="17"/>
  <c r="I510" i="17"/>
  <c r="I480" i="17"/>
  <c r="I449" i="17"/>
  <c r="I379" i="17"/>
  <c r="I993" i="17"/>
  <c r="I800" i="17"/>
  <c r="I789" i="17"/>
  <c r="I775" i="17"/>
  <c r="I764" i="17"/>
  <c r="I716" i="17"/>
  <c r="I704" i="17"/>
  <c r="I670" i="17"/>
  <c r="I638" i="17"/>
  <c r="I605" i="17"/>
  <c r="I573" i="17"/>
  <c r="I540" i="17"/>
  <c r="I500" i="17"/>
  <c r="I469" i="17"/>
  <c r="I439" i="17"/>
  <c r="I977" i="17"/>
  <c r="I965" i="17"/>
  <c r="I952" i="17"/>
  <c r="I937" i="17"/>
  <c r="I899" i="17"/>
  <c r="I875" i="17"/>
  <c r="I848" i="17"/>
  <c r="I837" i="17"/>
  <c r="I823" i="17"/>
  <c r="I812" i="17"/>
  <c r="I692" i="17"/>
  <c r="I680" i="17"/>
  <c r="I648" i="17"/>
  <c r="I615" i="17"/>
  <c r="I583" i="17"/>
  <c r="I551" i="17"/>
  <c r="I529" i="17"/>
  <c r="I459" i="17"/>
  <c r="I429" i="17"/>
  <c r="I886" i="17"/>
  <c r="I593" i="17"/>
  <c r="I561" i="17"/>
  <c r="I519" i="17"/>
  <c r="I489" i="17"/>
  <c r="I992" i="17"/>
  <c r="I925" i="17"/>
  <c r="I912" i="17"/>
  <c r="I897" i="17"/>
  <c r="I860" i="17"/>
  <c r="I751" i="17"/>
  <c r="I737" i="17"/>
  <c r="I726" i="17"/>
  <c r="I659" i="17"/>
  <c r="I509" i="17"/>
  <c r="I478" i="17"/>
  <c r="I976" i="17"/>
  <c r="I873" i="17"/>
  <c r="I799" i="17"/>
  <c r="I785" i="17"/>
  <c r="I774" i="17"/>
  <c r="I763" i="17"/>
  <c r="I715" i="17"/>
  <c r="I703" i="17"/>
  <c r="I691" i="17"/>
  <c r="I669" i="17"/>
  <c r="I637" i="17"/>
  <c r="I604" i="17"/>
  <c r="I572" i="17"/>
  <c r="I539" i="17"/>
  <c r="I499" i="17"/>
  <c r="I468" i="17"/>
  <c r="I964" i="17"/>
  <c r="I951" i="17"/>
  <c r="I936" i="17"/>
  <c r="I847" i="17"/>
  <c r="I836" i="17"/>
  <c r="I822" i="17"/>
  <c r="I811" i="17"/>
  <c r="I679" i="17"/>
  <c r="I647" i="17"/>
  <c r="I614" i="17"/>
  <c r="I582" i="17"/>
  <c r="I549" i="17"/>
  <c r="I528" i="17"/>
  <c r="I885" i="17"/>
  <c r="I657" i="17"/>
  <c r="I991" i="17"/>
  <c r="I924" i="17"/>
  <c r="I909" i="17"/>
  <c r="I896" i="17"/>
  <c r="I859" i="17"/>
  <c r="I761" i="17"/>
  <c r="I750" i="17"/>
  <c r="I736" i="17"/>
  <c r="I725" i="17"/>
  <c r="I713" i="17"/>
  <c r="I689" i="17"/>
  <c r="I975" i="17"/>
  <c r="I870" i="17"/>
  <c r="I809" i="17"/>
  <c r="I798" i="17"/>
  <c r="I784" i="17"/>
  <c r="I773" i="17"/>
  <c r="I748" i="17"/>
  <c r="I963" i="17"/>
  <c r="I948" i="17"/>
  <c r="I935" i="17"/>
  <c r="I846" i="17"/>
  <c r="I832" i="17"/>
  <c r="I821" i="17"/>
  <c r="I884" i="17"/>
  <c r="I857" i="17"/>
  <c r="I988" i="17"/>
  <c r="I961" i="17"/>
  <c r="I923" i="17"/>
  <c r="I908" i="17"/>
  <c r="I895" i="17"/>
  <c r="I974" i="17"/>
  <c r="I869" i="17"/>
  <c r="I947" i="17"/>
  <c r="I934" i="17"/>
  <c r="I921" i="17"/>
  <c r="I17" i="17"/>
  <c r="I37" i="17"/>
  <c r="I44" i="17"/>
  <c r="I126" i="17"/>
  <c r="I190" i="17"/>
  <c r="I203" i="17"/>
  <c r="I292" i="17"/>
  <c r="I307" i="17"/>
  <c r="I348" i="17"/>
  <c r="I436" i="17"/>
  <c r="I455" i="17"/>
  <c r="I476" i="17"/>
  <c r="I526" i="17"/>
  <c r="I603" i="17"/>
  <c r="I665" i="17"/>
  <c r="I699" i="17"/>
  <c r="I735" i="17"/>
  <c r="I841" i="17"/>
  <c r="I700" i="17"/>
  <c r="I845" i="17"/>
  <c r="I918" i="17"/>
  <c r="I18" i="17"/>
  <c r="I31" i="17"/>
  <c r="I139" i="17"/>
  <c r="I149" i="17"/>
  <c r="I159" i="17"/>
  <c r="I171" i="17"/>
  <c r="I181" i="17"/>
  <c r="I581" i="17"/>
  <c r="I745" i="17"/>
  <c r="I793" i="17"/>
  <c r="I38" i="17"/>
  <c r="I45" i="17"/>
  <c r="I54" i="17"/>
  <c r="I63" i="17"/>
  <c r="I72" i="17"/>
  <c r="I81" i="17"/>
  <c r="I91" i="17"/>
  <c r="I100" i="17"/>
  <c r="I109" i="17"/>
  <c r="I118" i="17"/>
  <c r="I215" i="17"/>
  <c r="I240" i="17"/>
  <c r="I267" i="17"/>
  <c r="I282" i="17"/>
  <c r="I320" i="17"/>
  <c r="I367" i="17"/>
  <c r="I385" i="17"/>
  <c r="I557" i="17"/>
  <c r="I855" i="17"/>
  <c r="I229" i="17"/>
  <c r="I255" i="17"/>
  <c r="I321" i="17"/>
  <c r="I336" i="17"/>
  <c r="I404" i="17"/>
  <c r="I484" i="17"/>
  <c r="I612" i="17"/>
  <c r="I643" i="17"/>
  <c r="I668" i="17"/>
  <c r="I709" i="17"/>
  <c r="I26" i="17"/>
  <c r="I128" i="17"/>
  <c r="I205" i="17"/>
  <c r="I241" i="17"/>
  <c r="I294" i="17"/>
  <c r="I309" i="17"/>
  <c r="I324" i="17"/>
  <c r="I353" i="17"/>
  <c r="I419" i="17"/>
  <c r="I438" i="17"/>
  <c r="I457" i="17"/>
  <c r="I507" i="17"/>
  <c r="I747" i="17"/>
  <c r="I795" i="17"/>
  <c r="I4" i="17"/>
  <c r="I32" i="17"/>
  <c r="I140" i="17"/>
  <c r="I150" i="17"/>
  <c r="I172" i="17"/>
  <c r="I182" i="17"/>
  <c r="I423" i="17"/>
  <c r="I589" i="17"/>
  <c r="I676" i="17"/>
  <c r="I933" i="17"/>
  <c r="I11" i="17"/>
  <c r="I46" i="17"/>
  <c r="I55" i="17"/>
  <c r="I64" i="17"/>
  <c r="I73" i="17"/>
  <c r="I83" i="17"/>
  <c r="I92" i="17"/>
  <c r="I101" i="17"/>
  <c r="I110" i="17"/>
  <c r="I119" i="17"/>
  <c r="I195" i="17"/>
  <c r="I216" i="17"/>
  <c r="I283" i="17"/>
  <c r="I298" i="17"/>
  <c r="I368" i="17"/>
  <c r="I535" i="17"/>
  <c r="I558" i="17"/>
  <c r="I856" i="17"/>
  <c r="I230" i="17"/>
  <c r="I256" i="17"/>
  <c r="I271" i="17"/>
  <c r="I387" i="17"/>
  <c r="I405" i="17"/>
  <c r="I485" i="17"/>
  <c r="I613" i="17"/>
  <c r="I644" i="17"/>
  <c r="I710" i="17"/>
  <c r="I27" i="17"/>
  <c r="I39" i="17"/>
  <c r="I206" i="17"/>
  <c r="I257" i="17"/>
  <c r="I310" i="17"/>
  <c r="I325" i="17"/>
  <c r="I464" i="17"/>
  <c r="I508" i="17"/>
  <c r="I807" i="17"/>
  <c r="I20" i="17"/>
  <c r="I33" i="17"/>
  <c r="I131" i="17"/>
  <c r="I141" i="17"/>
  <c r="I151" i="17"/>
  <c r="I163" i="17"/>
  <c r="I173" i="17"/>
  <c r="I183" i="17"/>
  <c r="I245" i="17"/>
  <c r="I339" i="17"/>
  <c r="I355" i="17"/>
  <c r="I424" i="17"/>
  <c r="I590" i="17"/>
  <c r="I677" i="17"/>
  <c r="I712" i="17"/>
  <c r="I757" i="17"/>
  <c r="I13" i="17"/>
  <c r="I47" i="17"/>
  <c r="I56" i="17"/>
  <c r="I65" i="17"/>
  <c r="I75" i="17"/>
  <c r="I84" i="17"/>
  <c r="I93" i="17"/>
  <c r="I102" i="17"/>
  <c r="I111" i="17"/>
  <c r="I120" i="17"/>
  <c r="I196" i="17"/>
  <c r="I284" i="17"/>
  <c r="I299" i="17"/>
  <c r="I356" i="17"/>
  <c r="I374" i="17"/>
  <c r="I445" i="17"/>
  <c r="I515" i="17"/>
  <c r="I536" i="17"/>
  <c r="I560" i="17"/>
  <c r="I621" i="17"/>
  <c r="I868" i="17"/>
  <c r="I220" i="17"/>
  <c r="I231" i="17"/>
  <c r="I272" i="17"/>
  <c r="I388" i="17"/>
  <c r="I406" i="17"/>
  <c r="I486" i="17"/>
  <c r="I646" i="17"/>
  <c r="I6" i="17"/>
  <c r="I28" i="17"/>
  <c r="I40" i="17"/>
  <c r="I207" i="17"/>
  <c r="I258" i="17"/>
  <c r="I273" i="17"/>
  <c r="I311" i="17"/>
  <c r="I326" i="17"/>
  <c r="I465" i="17"/>
  <c r="I721" i="17"/>
  <c r="I808" i="17"/>
  <c r="I945" i="17"/>
  <c r="I132" i="17"/>
  <c r="I142" i="17"/>
  <c r="I164" i="17"/>
  <c r="I174" i="17"/>
  <c r="I246" i="17"/>
  <c r="I340" i="17"/>
  <c r="I591" i="17"/>
  <c r="I678" i="17"/>
  <c r="I48" i="17"/>
  <c r="I57" i="17"/>
  <c r="I67" i="17"/>
  <c r="I76" i="17"/>
  <c r="I85" i="17"/>
  <c r="I94" i="17"/>
  <c r="I103" i="17"/>
  <c r="I112" i="17"/>
  <c r="I197" i="17"/>
  <c r="I285" i="17"/>
  <c r="I300" i="17"/>
  <c r="I343" i="17"/>
  <c r="I357" i="17"/>
  <c r="I375" i="17"/>
  <c r="I393" i="17"/>
  <c r="I427" i="17"/>
  <c r="I446" i="17"/>
  <c r="I516" i="17"/>
  <c r="I537" i="17"/>
  <c r="I567" i="17"/>
  <c r="I622" i="17"/>
  <c r="I653" i="17"/>
  <c r="I760" i="17"/>
  <c r="I819" i="17"/>
  <c r="I14" i="17"/>
  <c r="I21" i="17"/>
  <c r="I34" i="17"/>
  <c r="I221" i="17"/>
  <c r="I232" i="17"/>
  <c r="I407" i="17"/>
  <c r="I488" i="17"/>
  <c r="I723" i="17"/>
  <c r="I879" i="17"/>
  <c r="F27" i="16"/>
  <c r="I7" i="17"/>
  <c r="I123" i="17"/>
  <c r="I187" i="17"/>
  <c r="I259" i="17"/>
  <c r="I274" i="17"/>
  <c r="I289" i="17"/>
  <c r="I327" i="17"/>
  <c r="I41" i="17"/>
  <c r="I133" i="17"/>
  <c r="I143" i="17"/>
  <c r="I155" i="17"/>
  <c r="I165" i="17"/>
  <c r="I175" i="17"/>
  <c r="I233" i="17"/>
  <c r="I247" i="17"/>
  <c r="I262" i="17"/>
  <c r="I467" i="17"/>
  <c r="I494" i="17"/>
  <c r="I592" i="17"/>
  <c r="I687" i="17"/>
  <c r="I771" i="17"/>
  <c r="I958" i="17"/>
  <c r="I49" i="17"/>
  <c r="I59" i="17"/>
  <c r="I68" i="17"/>
  <c r="I77" i="17"/>
  <c r="I86" i="17"/>
  <c r="I95" i="17"/>
  <c r="I104" i="17"/>
  <c r="I113" i="17"/>
  <c r="I198" i="17"/>
  <c r="I211" i="17"/>
  <c r="I236" i="17"/>
  <c r="I301" i="17"/>
  <c r="I316" i="17"/>
  <c r="I344" i="17"/>
  <c r="I358" i="17"/>
  <c r="I376" i="17"/>
  <c r="I428" i="17"/>
  <c r="I447" i="17"/>
  <c r="I517" i="17"/>
  <c r="I568" i="17"/>
  <c r="I623" i="17"/>
  <c r="I655" i="17"/>
  <c r="I820" i="17"/>
  <c r="I22" i="17"/>
  <c r="I222" i="17"/>
  <c r="I395" i="17"/>
  <c r="I409" i="17"/>
  <c r="I545" i="17"/>
  <c r="I724" i="17"/>
  <c r="C34" i="16"/>
  <c r="I15" i="17"/>
  <c r="I124" i="17"/>
  <c r="I188" i="17"/>
  <c r="I275" i="17"/>
  <c r="I290" i="17"/>
  <c r="I328" i="17"/>
  <c r="I8" i="17"/>
  <c r="I134" i="17"/>
  <c r="I156" i="17"/>
  <c r="I166" i="17"/>
  <c r="I248" i="17"/>
  <c r="I263" i="17"/>
  <c r="I329" i="17"/>
  <c r="I495" i="17"/>
  <c r="I571" i="17"/>
  <c r="I600" i="17"/>
  <c r="I624" i="17"/>
  <c r="I688" i="17"/>
  <c r="I772" i="17"/>
  <c r="I830" i="17"/>
  <c r="I973" i="17"/>
  <c r="I35" i="17"/>
  <c r="I29" i="17"/>
  <c r="I51" i="17"/>
  <c r="I60" i="17"/>
  <c r="I69" i="17"/>
  <c r="I78" i="17"/>
  <c r="I87" i="17"/>
  <c r="I96" i="17"/>
  <c r="I105" i="17"/>
  <c r="I115" i="17"/>
  <c r="I199" i="17"/>
  <c r="I212" i="17"/>
  <c r="I237" i="17"/>
  <c r="I249" i="17"/>
  <c r="I302" i="17"/>
  <c r="I317" i="17"/>
  <c r="I345" i="17"/>
  <c r="I363" i="17"/>
  <c r="I377" i="17"/>
  <c r="I448" i="17"/>
  <c r="I518" i="17"/>
  <c r="I547" i="17"/>
  <c r="I656" i="17"/>
  <c r="I23" i="17"/>
  <c r="I43" i="17"/>
  <c r="I223" i="17"/>
  <c r="I396" i="17"/>
  <c r="I414" i="17"/>
  <c r="I433" i="17"/>
  <c r="I894" i="17"/>
  <c r="I16" i="17"/>
  <c r="I125" i="17"/>
  <c r="I189" i="17"/>
  <c r="I276" i="17"/>
  <c r="I291" i="17"/>
  <c r="I454" i="17"/>
  <c r="I475" i="17"/>
  <c r="I525" i="17"/>
  <c r="I734" i="17"/>
  <c r="I135" i="17"/>
  <c r="I147" i="17"/>
  <c r="I157" i="17"/>
  <c r="I167" i="17"/>
  <c r="I179" i="17"/>
  <c r="I200" i="17"/>
  <c r="I264" i="17"/>
  <c r="I497" i="17"/>
  <c r="I601" i="17"/>
  <c r="I632" i="17"/>
  <c r="I697" i="17"/>
  <c r="I782" i="17"/>
  <c r="I831" i="17"/>
  <c r="I985" i="17"/>
  <c r="I9" i="17"/>
  <c r="I52" i="17"/>
  <c r="I61" i="17"/>
  <c r="I70" i="17"/>
  <c r="I79" i="17"/>
  <c r="I88" i="17"/>
  <c r="I97" i="17"/>
  <c r="I107" i="17"/>
  <c r="I116" i="17"/>
  <c r="I201" i="17"/>
  <c r="I213" i="17"/>
  <c r="I238" i="17"/>
  <c r="I250" i="17"/>
  <c r="I265" i="17"/>
  <c r="I318" i="17"/>
  <c r="I365" i="17"/>
  <c r="I548" i="17"/>
  <c r="I577" i="17"/>
  <c r="I987" i="17"/>
  <c r="J1" i="14"/>
  <c r="K1002" i="14"/>
  <c r="L1002" i="14" s="1"/>
  <c r="L932" i="14"/>
  <c r="L911" i="14"/>
  <c r="L795" i="14"/>
  <c r="L634" i="14"/>
  <c r="K938" i="14"/>
  <c r="K910" i="14"/>
  <c r="L910" i="14" s="1"/>
  <c r="J895" i="14"/>
  <c r="L895" i="14" s="1"/>
  <c r="K848" i="14"/>
  <c r="L848" i="14" s="1"/>
  <c r="K816" i="14"/>
  <c r="L816" i="14" s="1"/>
  <c r="K690" i="14"/>
  <c r="L690" i="14" s="1"/>
  <c r="K613" i="14"/>
  <c r="K594" i="14"/>
  <c r="L594" i="14" s="1"/>
  <c r="J383" i="14"/>
  <c r="L383" i="14" s="1"/>
  <c r="J294" i="14"/>
  <c r="L294" i="14" s="1"/>
  <c r="K64" i="14"/>
  <c r="J442" i="14"/>
  <c r="K423" i="14"/>
  <c r="L423" i="14" s="1"/>
  <c r="K405" i="14"/>
  <c r="L405" i="14" s="1"/>
  <c r="J382" i="14"/>
  <c r="J337" i="14"/>
  <c r="L614" i="14"/>
  <c r="K650" i="14"/>
  <c r="L650" i="14" s="1"/>
  <c r="J953" i="14"/>
  <c r="K923" i="14"/>
  <c r="L923" i="14" s="1"/>
  <c r="J908" i="14"/>
  <c r="J893" i="14"/>
  <c r="K753" i="14"/>
  <c r="J703" i="14"/>
  <c r="L703" i="14" s="1"/>
  <c r="J570" i="14"/>
  <c r="J441" i="14"/>
  <c r="K358" i="14"/>
  <c r="K223" i="14"/>
  <c r="K162" i="14"/>
  <c r="L162" i="14" s="1"/>
  <c r="K119" i="14"/>
  <c r="L119" i="14" s="1"/>
  <c r="L313" i="14"/>
  <c r="L591" i="14"/>
  <c r="K568" i="14"/>
  <c r="J547" i="14"/>
  <c r="L547" i="14" s="1"/>
  <c r="K245" i="14"/>
  <c r="L938" i="14"/>
  <c r="K905" i="14"/>
  <c r="L905" i="14" s="1"/>
  <c r="K685" i="14"/>
  <c r="L685" i="14" s="1"/>
  <c r="K545" i="14"/>
  <c r="K874" i="14"/>
  <c r="L874" i="14" s="1"/>
  <c r="J978" i="14"/>
  <c r="L978" i="14" s="1"/>
  <c r="J843" i="14"/>
  <c r="L843" i="14" s="1"/>
  <c r="K828" i="14"/>
  <c r="L828" i="14" s="1"/>
  <c r="K795" i="14"/>
  <c r="K700" i="14"/>
  <c r="L700" i="14" s="1"/>
  <c r="J646" i="14"/>
  <c r="K606" i="14"/>
  <c r="L606" i="14" s="1"/>
  <c r="K458" i="14"/>
  <c r="J419" i="14"/>
  <c r="K331" i="14"/>
  <c r="L331" i="14" s="1"/>
  <c r="K309" i="14"/>
  <c r="L309" i="14" s="1"/>
  <c r="K37" i="14"/>
  <c r="L37" i="14" s="1"/>
  <c r="K904" i="14"/>
  <c r="L904" i="14" s="1"/>
  <c r="K873" i="14"/>
  <c r="L873" i="14" s="1"/>
  <c r="J842" i="14"/>
  <c r="J827" i="14"/>
  <c r="L827" i="14" s="1"/>
  <c r="K794" i="14"/>
  <c r="L794" i="14" s="1"/>
  <c r="J747" i="14"/>
  <c r="J699" i="14"/>
  <c r="L699" i="14" s="1"/>
  <c r="K645" i="14"/>
  <c r="L645" i="14" s="1"/>
  <c r="J624" i="14"/>
  <c r="K586" i="14"/>
  <c r="J523" i="14"/>
  <c r="L523" i="14" s="1"/>
  <c r="J499" i="14"/>
  <c r="K457" i="14"/>
  <c r="L457" i="14" s="1"/>
  <c r="J418" i="14"/>
  <c r="K330" i="14"/>
  <c r="J241" i="14"/>
  <c r="K112" i="14"/>
  <c r="L112" i="14" s="1"/>
  <c r="J56" i="14"/>
  <c r="L924" i="14"/>
  <c r="K263" i="14"/>
  <c r="J195" i="14"/>
  <c r="J90" i="14"/>
  <c r="L90" i="14" s="1"/>
  <c r="K73" i="14"/>
  <c r="L73" i="14" s="1"/>
  <c r="L56" i="14"/>
  <c r="K841" i="14"/>
  <c r="L841" i="14" s="1"/>
  <c r="K683" i="14"/>
  <c r="L683" i="14" s="1"/>
  <c r="K435" i="14"/>
  <c r="L435" i="14" s="1"/>
  <c r="K417" i="14"/>
  <c r="L417" i="14" s="1"/>
  <c r="K393" i="14"/>
  <c r="J991" i="14"/>
  <c r="L991" i="14" s="1"/>
  <c r="J931" i="14"/>
  <c r="L931" i="14" s="1"/>
  <c r="J793" i="14"/>
  <c r="L793" i="14" s="1"/>
  <c r="K778" i="14"/>
  <c r="L778" i="14" s="1"/>
  <c r="K729" i="14"/>
  <c r="L729" i="14" s="1"/>
  <c r="K697" i="14"/>
  <c r="L697" i="14" s="1"/>
  <c r="J643" i="14"/>
  <c r="K603" i="14"/>
  <c r="L603" i="14" s="1"/>
  <c r="L563" i="14"/>
  <c r="J521" i="14"/>
  <c r="J497" i="14"/>
  <c r="K475" i="14"/>
  <c r="L475" i="14" s="1"/>
  <c r="J239" i="14"/>
  <c r="L239" i="14" s="1"/>
  <c r="J89" i="14"/>
  <c r="L582" i="14"/>
  <c r="K415" i="14"/>
  <c r="L238" i="14"/>
  <c r="K760" i="14"/>
  <c r="J727" i="14"/>
  <c r="L727" i="14" s="1"/>
  <c r="K680" i="14"/>
  <c r="L680" i="14" s="1"/>
  <c r="K560" i="14"/>
  <c r="L560" i="14" s="1"/>
  <c r="K213" i="14"/>
  <c r="L213" i="14" s="1"/>
  <c r="K9" i="14"/>
  <c r="L9" i="14" s="1"/>
  <c r="L432" i="14"/>
  <c r="K278" i="14"/>
  <c r="L278" i="14" s="1"/>
  <c r="K170" i="14"/>
  <c r="L170" i="14" s="1"/>
  <c r="K49" i="14"/>
  <c r="L49" i="14" s="1"/>
  <c r="K578" i="14"/>
  <c r="L578" i="14" s="1"/>
  <c r="J867" i="14"/>
  <c r="J852" i="14"/>
  <c r="K774" i="14"/>
  <c r="K470" i="14"/>
  <c r="L470" i="14" s="1"/>
  <c r="K430" i="14"/>
  <c r="L430" i="14" s="1"/>
  <c r="K322" i="14"/>
  <c r="L322" i="14" s="1"/>
  <c r="J104" i="14"/>
  <c r="K85" i="14"/>
  <c r="L85" i="14" s="1"/>
  <c r="J6" i="14"/>
  <c r="L678" i="14"/>
  <c r="K927" i="14"/>
  <c r="L927" i="14" s="1"/>
  <c r="J866" i="14"/>
  <c r="L866" i="14" s="1"/>
  <c r="J723" i="14"/>
  <c r="J708" i="14"/>
  <c r="K656" i="14"/>
  <c r="L656" i="14" s="1"/>
  <c r="K597" i="14"/>
  <c r="L597" i="14" s="1"/>
  <c r="K469" i="14"/>
  <c r="L469" i="14" s="1"/>
  <c r="J363" i="14"/>
  <c r="K189" i="14"/>
  <c r="L189" i="14" s="1"/>
  <c r="L577" i="14"/>
  <c r="I4" i="14"/>
  <c r="J4" i="14" s="1"/>
  <c r="L695" i="14"/>
  <c r="K926" i="14"/>
  <c r="K849" i="14"/>
  <c r="L849" i="14" s="1"/>
  <c r="K834" i="14"/>
  <c r="L834" i="14" s="1"/>
  <c r="L692" i="14"/>
  <c r="L448" i="14"/>
  <c r="K362" i="14"/>
  <c r="L362" i="14" s="1"/>
  <c r="K207" i="14"/>
  <c r="L207" i="14" s="1"/>
  <c r="K66" i="14"/>
  <c r="L66" i="14" s="1"/>
  <c r="L915" i="14"/>
  <c r="L774" i="14"/>
  <c r="K880" i="14"/>
  <c r="L880" i="14" s="1"/>
  <c r="J803" i="14"/>
  <c r="L803" i="14" s="1"/>
  <c r="K738" i="14"/>
  <c r="L738" i="14" s="1"/>
  <c r="J721" i="14"/>
  <c r="L721" i="14" s="1"/>
  <c r="J691" i="14"/>
  <c r="J654" i="14"/>
  <c r="K576" i="14"/>
  <c r="L576" i="14" s="1"/>
  <c r="K512" i="14"/>
  <c r="K408" i="14"/>
  <c r="L408" i="14" s="1"/>
  <c r="J385" i="14"/>
  <c r="L385" i="14" s="1"/>
  <c r="J319" i="14"/>
  <c r="L319" i="14" s="1"/>
  <c r="J274" i="14"/>
  <c r="K144" i="14"/>
  <c r="L144" i="14" s="1"/>
  <c r="K101" i="14"/>
  <c r="L101" i="14" s="1"/>
  <c r="L496" i="14"/>
  <c r="L804" i="14"/>
  <c r="L865" i="14"/>
  <c r="L789" i="14"/>
  <c r="K974" i="14"/>
  <c r="L974" i="14" s="1"/>
  <c r="J937" i="14"/>
  <c r="L937" i="14" s="1"/>
  <c r="J900" i="14"/>
  <c r="L900" i="14" s="1"/>
  <c r="K875" i="14"/>
  <c r="L875" i="14" s="1"/>
  <c r="J825" i="14"/>
  <c r="L825" i="14" s="1"/>
  <c r="J798" i="14"/>
  <c r="L798" i="14" s="1"/>
  <c r="K784" i="14"/>
  <c r="L784" i="14" s="1"/>
  <c r="K759" i="14"/>
  <c r="J694" i="14"/>
  <c r="J609" i="14"/>
  <c r="K593" i="14"/>
  <c r="L593" i="14" s="1"/>
  <c r="J546" i="14"/>
  <c r="J530" i="14"/>
  <c r="L530" i="14" s="1"/>
  <c r="K496" i="14"/>
  <c r="J478" i="14"/>
  <c r="L478" i="14" s="1"/>
  <c r="K427" i="14"/>
  <c r="J394" i="14"/>
  <c r="L394" i="14" s="1"/>
  <c r="J378" i="14"/>
  <c r="L378" i="14" s="1"/>
  <c r="J360" i="14"/>
  <c r="J344" i="14"/>
  <c r="J296" i="14"/>
  <c r="L296" i="14" s="1"/>
  <c r="K262" i="14"/>
  <c r="L262" i="14" s="1"/>
  <c r="J198" i="14"/>
  <c r="L198" i="14" s="1"/>
  <c r="K165" i="14"/>
  <c r="L165" i="14" s="1"/>
  <c r="K147" i="14"/>
  <c r="L147" i="14" s="1"/>
  <c r="K53" i="14"/>
  <c r="L53" i="14" s="1"/>
  <c r="L545" i="14"/>
  <c r="K912" i="14"/>
  <c r="L912" i="14" s="1"/>
  <c r="K888" i="14"/>
  <c r="L888" i="14" s="1"/>
  <c r="J810" i="14"/>
  <c r="L810" i="14" s="1"/>
  <c r="K719" i="14"/>
  <c r="L719" i="14" s="1"/>
  <c r="K706" i="14"/>
  <c r="L706" i="14" s="1"/>
  <c r="J622" i="14"/>
  <c r="L622" i="14" s="1"/>
  <c r="J579" i="14"/>
  <c r="L579" i="14" s="1"/>
  <c r="J513" i="14"/>
  <c r="L513" i="14" s="1"/>
  <c r="J328" i="14"/>
  <c r="L328" i="14" s="1"/>
  <c r="K229" i="14"/>
  <c r="L229" i="14" s="1"/>
  <c r="K82" i="14"/>
  <c r="L82" i="14" s="1"/>
  <c r="K21" i="14"/>
  <c r="L21" i="14" s="1"/>
  <c r="L458" i="14"/>
  <c r="L441" i="14"/>
  <c r="L195" i="14"/>
  <c r="K111" i="14"/>
  <c r="L111" i="14" s="1"/>
  <c r="J745" i="14"/>
  <c r="L663" i="14"/>
  <c r="K559" i="14"/>
  <c r="L559" i="14" s="1"/>
  <c r="K543" i="14"/>
  <c r="K527" i="14"/>
  <c r="L527" i="14" s="1"/>
  <c r="K510" i="14"/>
  <c r="L510" i="14" s="1"/>
  <c r="L358" i="14"/>
  <c r="K341" i="14"/>
  <c r="L341" i="14" s="1"/>
  <c r="K326" i="14"/>
  <c r="L326" i="14" s="1"/>
  <c r="J311" i="14"/>
  <c r="L311" i="14" s="1"/>
  <c r="K226" i="14"/>
  <c r="L226" i="14" s="1"/>
  <c r="L734" i="14"/>
  <c r="L543" i="14"/>
  <c r="J474" i="14"/>
  <c r="L474" i="14" s="1"/>
  <c r="K391" i="14"/>
  <c r="L391" i="14" s="1"/>
  <c r="J374" i="14"/>
  <c r="L374" i="14" s="1"/>
  <c r="J291" i="14"/>
  <c r="L291" i="14" s="1"/>
  <c r="J209" i="14"/>
  <c r="L209" i="14" s="1"/>
  <c r="K633" i="14"/>
  <c r="L633" i="14" s="1"/>
  <c r="J558" i="14"/>
  <c r="K509" i="14"/>
  <c r="L509" i="14" s="1"/>
  <c r="J491" i="14"/>
  <c r="K373" i="14"/>
  <c r="J339" i="14"/>
  <c r="L339" i="14" s="1"/>
  <c r="K290" i="14"/>
  <c r="J208" i="14"/>
  <c r="L208" i="14" s="1"/>
  <c r="K93" i="14"/>
  <c r="L64" i="14"/>
  <c r="L290" i="14"/>
  <c r="L225" i="14"/>
  <c r="L93" i="14"/>
  <c r="L693" i="14"/>
  <c r="L31" i="14"/>
  <c r="L970" i="14"/>
  <c r="L819" i="14"/>
  <c r="K616" i="14"/>
  <c r="L616" i="14" s="1"/>
  <c r="K539" i="14"/>
  <c r="L539" i="14" s="1"/>
  <c r="K454" i="14"/>
  <c r="L454" i="14" s="1"/>
  <c r="K353" i="14"/>
  <c r="L353" i="14" s="1"/>
  <c r="K271" i="14"/>
  <c r="L271" i="14" s="1"/>
  <c r="K256" i="14"/>
  <c r="L256" i="14" s="1"/>
  <c r="L223" i="14"/>
  <c r="K158" i="14"/>
  <c r="L158" i="14" s="1"/>
  <c r="K106" i="14"/>
  <c r="L106" i="14" s="1"/>
  <c r="K47" i="14"/>
  <c r="L47" i="14" s="1"/>
  <c r="K30" i="14"/>
  <c r="L30" i="14" s="1"/>
  <c r="L885" i="14"/>
  <c r="K805" i="14"/>
  <c r="L805" i="14" s="1"/>
  <c r="K791" i="14"/>
  <c r="L791" i="14" s="1"/>
  <c r="K779" i="14"/>
  <c r="L779" i="14" s="1"/>
  <c r="K754" i="14"/>
  <c r="L754" i="14" s="1"/>
  <c r="K741" i="14"/>
  <c r="L741" i="14" s="1"/>
  <c r="K688" i="14"/>
  <c r="L688" i="14" s="1"/>
  <c r="K658" i="14"/>
  <c r="L658" i="14" s="1"/>
  <c r="K587" i="14"/>
  <c r="L587" i="14" s="1"/>
  <c r="K522" i="14"/>
  <c r="L522" i="14" s="1"/>
  <c r="J387" i="14"/>
  <c r="L387" i="14" s="1"/>
  <c r="K321" i="14"/>
  <c r="L321" i="14" s="1"/>
  <c r="K190" i="14"/>
  <c r="L190" i="14" s="1"/>
  <c r="K13" i="14"/>
  <c r="L13" i="14" s="1"/>
  <c r="L691" i="14"/>
  <c r="J993" i="14"/>
  <c r="L993" i="14" s="1"/>
  <c r="K968" i="14"/>
  <c r="L968" i="14" s="1"/>
  <c r="J942" i="14"/>
  <c r="J869" i="14"/>
  <c r="L869" i="14" s="1"/>
  <c r="K844" i="14"/>
  <c r="L844" i="14" s="1"/>
  <c r="J817" i="14"/>
  <c r="L817" i="14" s="1"/>
  <c r="J673" i="14"/>
  <c r="L673" i="14" s="1"/>
  <c r="L554" i="14"/>
  <c r="J505" i="14"/>
  <c r="J488" i="14"/>
  <c r="K369" i="14"/>
  <c r="L122" i="14"/>
  <c r="L665" i="14"/>
  <c r="L505" i="14"/>
  <c r="L369" i="14"/>
  <c r="L753" i="14"/>
  <c r="K630" i="14"/>
  <c r="L630" i="14" s="1"/>
  <c r="K403" i="14"/>
  <c r="L403" i="14" s="1"/>
  <c r="K351" i="14"/>
  <c r="L351" i="14" s="1"/>
  <c r="K254" i="14"/>
  <c r="K139" i="14"/>
  <c r="L139" i="14" s="1"/>
  <c r="K121" i="14"/>
  <c r="L121" i="14" s="1"/>
  <c r="K88" i="14"/>
  <c r="L88" i="14" s="1"/>
  <c r="K58" i="14"/>
  <c r="L58" i="14" s="1"/>
  <c r="L512" i="14"/>
  <c r="L836" i="14"/>
  <c r="K941" i="14"/>
  <c r="L941" i="14" s="1"/>
  <c r="K992" i="14"/>
  <c r="L992" i="14" s="1"/>
  <c r="J955" i="14"/>
  <c r="J918" i="14"/>
  <c r="K856" i="14"/>
  <c r="K789" i="14"/>
  <c r="K752" i="14"/>
  <c r="L752" i="14" s="1"/>
  <c r="L586" i="14"/>
  <c r="K269" i="14"/>
  <c r="L269" i="14" s="1"/>
  <c r="K155" i="14"/>
  <c r="L155" i="14" s="1"/>
  <c r="K10" i="14"/>
  <c r="L10" i="14" s="1"/>
  <c r="K598" i="14"/>
  <c r="L598" i="14" s="1"/>
  <c r="K585" i="14"/>
  <c r="L585" i="14" s="1"/>
  <c r="K519" i="14"/>
  <c r="L519" i="14" s="1"/>
  <c r="K335" i="14"/>
  <c r="L335" i="14" s="1"/>
  <c r="K303" i="14"/>
  <c r="L303" i="14" s="1"/>
  <c r="K286" i="14"/>
  <c r="L286" i="14" s="1"/>
  <c r="K235" i="14"/>
  <c r="L235" i="14" s="1"/>
  <c r="L893" i="14"/>
  <c r="J670" i="14"/>
  <c r="L568" i="14"/>
  <c r="J502" i="14"/>
  <c r="L502" i="14" s="1"/>
  <c r="K466" i="14"/>
  <c r="L466" i="14" s="1"/>
  <c r="J350" i="14"/>
  <c r="K186" i="14"/>
  <c r="J154" i="14"/>
  <c r="L154" i="14" s="1"/>
  <c r="L103" i="14"/>
  <c r="K27" i="14"/>
  <c r="L186" i="14"/>
  <c r="L27" i="14"/>
  <c r="L918" i="14"/>
  <c r="L449" i="14"/>
  <c r="L518" i="14"/>
  <c r="K464" i="14"/>
  <c r="L464" i="14" s="1"/>
  <c r="K399" i="14"/>
  <c r="L399" i="14" s="1"/>
  <c r="K318" i="14"/>
  <c r="K234" i="14"/>
  <c r="L234" i="14" s="1"/>
  <c r="K185" i="14"/>
  <c r="L185" i="14" s="1"/>
  <c r="K152" i="14"/>
  <c r="L152" i="14" s="1"/>
  <c r="K750" i="14"/>
  <c r="L750" i="14" s="1"/>
  <c r="K655" i="14"/>
  <c r="L655" i="14" s="1"/>
  <c r="K583" i="14"/>
  <c r="K550" i="14"/>
  <c r="L550" i="14" s="1"/>
  <c r="K840" i="14"/>
  <c r="L840" i="14" s="1"/>
  <c r="L613" i="14"/>
  <c r="K431" i="14"/>
  <c r="L431" i="14" s="1"/>
  <c r="K347" i="14"/>
  <c r="K201" i="14"/>
  <c r="L201" i="14" s="1"/>
  <c r="L347" i="14"/>
  <c r="L265" i="14"/>
  <c r="L217" i="14"/>
  <c r="L70" i="14"/>
  <c r="L499" i="14"/>
  <c r="J951" i="14"/>
  <c r="J902" i="14"/>
  <c r="L902" i="14" s="1"/>
  <c r="K877" i="14"/>
  <c r="L877" i="14" s="1"/>
  <c r="K864" i="14"/>
  <c r="J826" i="14"/>
  <c r="L826" i="14" s="1"/>
  <c r="K761" i="14"/>
  <c r="L761" i="14" s="1"/>
  <c r="J447" i="14"/>
  <c r="L447" i="14" s="1"/>
  <c r="L264" i="14"/>
  <c r="K216" i="14"/>
  <c r="L216" i="14" s="1"/>
  <c r="L184" i="14"/>
  <c r="K55" i="14"/>
  <c r="L55" i="14" s="1"/>
  <c r="L747" i="14"/>
  <c r="L726" i="14"/>
  <c r="L812" i="14"/>
  <c r="L624" i="14"/>
  <c r="L345" i="14"/>
  <c r="L330" i="14"/>
  <c r="K199" i="14"/>
  <c r="L199" i="14" s="1"/>
  <c r="K83" i="14"/>
  <c r="L83" i="14" s="1"/>
  <c r="L595" i="14"/>
  <c r="L926" i="14"/>
  <c r="K838" i="14"/>
  <c r="L838" i="14" s="1"/>
  <c r="L786" i="14"/>
  <c r="K773" i="14"/>
  <c r="L773" i="14" s="1"/>
  <c r="K666" i="14"/>
  <c r="L666" i="14" s="1"/>
  <c r="K639" i="14"/>
  <c r="L639" i="14" s="1"/>
  <c r="K479" i="14"/>
  <c r="L479" i="14" s="1"/>
  <c r="K414" i="14"/>
  <c r="L414" i="14" s="1"/>
  <c r="K329" i="14"/>
  <c r="L329" i="14" s="1"/>
  <c r="K314" i="14"/>
  <c r="L314" i="14" s="1"/>
  <c r="K280" i="14"/>
  <c r="L280" i="14" s="1"/>
  <c r="K166" i="14"/>
  <c r="L166" i="14" s="1"/>
  <c r="K134" i="14"/>
  <c r="L134" i="14" s="1"/>
  <c r="K115" i="14"/>
  <c r="L115" i="14" s="1"/>
  <c r="K97" i="14"/>
  <c r="L97" i="14" s="1"/>
  <c r="J54" i="14"/>
  <c r="K39" i="14"/>
  <c r="L39" i="14" s="1"/>
  <c r="K22" i="14"/>
  <c r="L22" i="14" s="1"/>
  <c r="L856" i="14"/>
  <c r="L903" i="14"/>
  <c r="L415" i="14"/>
  <c r="K963" i="14"/>
  <c r="L963" i="14" s="1"/>
  <c r="J999" i="14"/>
  <c r="L999" i="14" s="1"/>
  <c r="J987" i="14"/>
  <c r="L987" i="14" s="1"/>
  <c r="K949" i="14"/>
  <c r="L949" i="14" s="1"/>
  <c r="J889" i="14"/>
  <c r="J863" i="14"/>
  <c r="K811" i="14"/>
  <c r="L811" i="14" s="1"/>
  <c r="L760" i="14"/>
  <c r="K748" i="14"/>
  <c r="L748" i="14" s="1"/>
  <c r="K735" i="14"/>
  <c r="L735" i="14" s="1"/>
  <c r="K720" i="14"/>
  <c r="L720" i="14" s="1"/>
  <c r="K682" i="14"/>
  <c r="L682" i="14" s="1"/>
  <c r="J653" i="14"/>
  <c r="L653" i="14" s="1"/>
  <c r="K623" i="14"/>
  <c r="L623" i="14" s="1"/>
  <c r="J514" i="14"/>
  <c r="L514" i="14" s="1"/>
  <c r="L263" i="14"/>
  <c r="K247" i="14"/>
  <c r="L247" i="14" s="1"/>
  <c r="K230" i="14"/>
  <c r="L230" i="14" s="1"/>
  <c r="J182" i="14"/>
  <c r="L182" i="14" s="1"/>
  <c r="K1001" i="14"/>
  <c r="L1001" i="14" s="1"/>
  <c r="L982" i="14"/>
  <c r="L833" i="14"/>
  <c r="L994" i="14"/>
  <c r="L829" i="14"/>
  <c r="L953" i="14"/>
  <c r="L813" i="14"/>
  <c r="K871" i="14"/>
  <c r="L871" i="14" s="1"/>
  <c r="K796" i="14"/>
  <c r="L796" i="14" s="1"/>
  <c r="J785" i="14"/>
  <c r="K785" i="14"/>
  <c r="K684" i="14"/>
  <c r="L684" i="14" s="1"/>
  <c r="J525" i="14"/>
  <c r="K525" i="14"/>
  <c r="K946" i="14"/>
  <c r="L946" i="14" s="1"/>
  <c r="J925" i="14"/>
  <c r="L925" i="14" s="1"/>
  <c r="J914" i="14"/>
  <c r="K914" i="14"/>
  <c r="J742" i="14"/>
  <c r="K742" i="14"/>
  <c r="L632" i="14"/>
  <c r="J480" i="14"/>
  <c r="K480" i="14"/>
  <c r="J465" i="14"/>
  <c r="L393" i="14"/>
  <c r="J365" i="14"/>
  <c r="K365" i="14"/>
  <c r="J211" i="14"/>
  <c r="L211" i="14" s="1"/>
  <c r="K551" i="14"/>
  <c r="L551" i="14" s="1"/>
  <c r="L241" i="14"/>
  <c r="K605" i="14"/>
  <c r="L605" i="14" s="1"/>
  <c r="J507" i="14"/>
  <c r="K507" i="14"/>
  <c r="J493" i="14"/>
  <c r="K493" i="14"/>
  <c r="K377" i="14"/>
  <c r="L377" i="14" s="1"/>
  <c r="J349" i="14"/>
  <c r="K349" i="14"/>
  <c r="J434" i="14"/>
  <c r="K434" i="14"/>
  <c r="J334" i="14"/>
  <c r="K334" i="14"/>
  <c r="J406" i="14"/>
  <c r="K406" i="14"/>
  <c r="J562" i="14"/>
  <c r="K562" i="14"/>
  <c r="J433" i="14"/>
  <c r="K433" i="14"/>
  <c r="J730" i="14"/>
  <c r="K730" i="14"/>
  <c r="J604" i="14"/>
  <c r="K604" i="14"/>
  <c r="L534" i="14"/>
  <c r="J657" i="14"/>
  <c r="K657" i="14"/>
  <c r="J535" i="14"/>
  <c r="K535" i="14"/>
  <c r="K995" i="14"/>
  <c r="L995" i="14" s="1"/>
  <c r="K846" i="14"/>
  <c r="L846" i="14" s="1"/>
  <c r="L759" i="14"/>
  <c r="L909" i="14"/>
  <c r="K503" i="14"/>
  <c r="L503" i="14" s="1"/>
  <c r="J446" i="14"/>
  <c r="L446" i="14" s="1"/>
  <c r="J302" i="14"/>
  <c r="K302" i="14"/>
  <c r="L772" i="14"/>
  <c r="J739" i="14"/>
  <c r="K739" i="14"/>
  <c r="J301" i="14"/>
  <c r="K301" i="14"/>
  <c r="L285" i="14"/>
  <c r="J267" i="14"/>
  <c r="K267" i="14"/>
  <c r="J221" i="14"/>
  <c r="K221" i="14"/>
  <c r="L646" i="14"/>
  <c r="K724" i="14"/>
  <c r="L724" i="14" s="1"/>
  <c r="L546" i="14"/>
  <c r="J983" i="14"/>
  <c r="K983" i="14"/>
  <c r="L876" i="14"/>
  <c r="J823" i="14"/>
  <c r="K823" i="14"/>
  <c r="K801" i="14"/>
  <c r="L801" i="14" s="1"/>
  <c r="J689" i="14"/>
  <c r="L689" i="14" s="1"/>
  <c r="K625" i="14"/>
  <c r="L625" i="14" s="1"/>
  <c r="J575" i="14"/>
  <c r="L575" i="14" s="1"/>
  <c r="K531" i="14"/>
  <c r="L531" i="14" s="1"/>
  <c r="J487" i="14"/>
  <c r="L487" i="14" s="1"/>
  <c r="J402" i="14"/>
  <c r="K402" i="14"/>
  <c r="J343" i="14"/>
  <c r="K343" i="14"/>
  <c r="J299" i="14"/>
  <c r="K299" i="14"/>
  <c r="L104" i="14"/>
  <c r="L966" i="14"/>
  <c r="K962" i="14"/>
  <c r="L962" i="14" s="1"/>
  <c r="J790" i="14"/>
  <c r="K790" i="14"/>
  <c r="J677" i="14"/>
  <c r="K677" i="14"/>
  <c r="K664" i="14"/>
  <c r="L664" i="14" s="1"/>
  <c r="L651" i="14"/>
  <c r="J416" i="14"/>
  <c r="K416" i="14"/>
  <c r="J401" i="14"/>
  <c r="L401" i="14" s="1"/>
  <c r="J504" i="14"/>
  <c r="K504" i="14"/>
  <c r="K930" i="14"/>
  <c r="L930" i="14" s="1"/>
  <c r="K822" i="14"/>
  <c r="L822" i="14" s="1"/>
  <c r="K711" i="14"/>
  <c r="L711" i="14" s="1"/>
  <c r="J676" i="14"/>
  <c r="K676" i="14"/>
  <c r="J574" i="14"/>
  <c r="K574" i="14"/>
  <c r="J443" i="14"/>
  <c r="K443" i="14"/>
  <c r="L723" i="14"/>
  <c r="K486" i="14"/>
  <c r="L486" i="14" s="1"/>
  <c r="J471" i="14"/>
  <c r="K471" i="14"/>
  <c r="J400" i="14"/>
  <c r="K400" i="14"/>
  <c r="J281" i="14"/>
  <c r="K281" i="14"/>
  <c r="J675" i="14"/>
  <c r="L675" i="14" s="1"/>
  <c r="J638" i="14"/>
  <c r="L638" i="14" s="1"/>
  <c r="K573" i="14"/>
  <c r="L573" i="14" s="1"/>
  <c r="K357" i="14"/>
  <c r="L357" i="14" s="1"/>
  <c r="J233" i="14"/>
  <c r="K233" i="14"/>
  <c r="J370" i="14"/>
  <c r="K370" i="14"/>
  <c r="J297" i="14"/>
  <c r="K297" i="14"/>
  <c r="J529" i="14"/>
  <c r="L529" i="14" s="1"/>
  <c r="L427" i="14"/>
  <c r="J384" i="14"/>
  <c r="L384" i="14" s="1"/>
  <c r="K355" i="14"/>
  <c r="J355" i="14"/>
  <c r="J950" i="14"/>
  <c r="K950" i="14"/>
  <c r="J917" i="14"/>
  <c r="K917" i="14"/>
  <c r="J698" i="14"/>
  <c r="K698" i="14"/>
  <c r="J637" i="14"/>
  <c r="K637" i="14"/>
  <c r="J571" i="14"/>
  <c r="K571" i="14"/>
  <c r="J831" i="14"/>
  <c r="J584" i="14"/>
  <c r="J398" i="14"/>
  <c r="K398" i="14"/>
  <c r="J368" i="14"/>
  <c r="L368" i="14" s="1"/>
  <c r="K312" i="14"/>
  <c r="L312" i="14" s="1"/>
  <c r="J231" i="14"/>
  <c r="K231" i="14"/>
  <c r="L497" i="14"/>
  <c r="J455" i="14"/>
  <c r="K455" i="14"/>
  <c r="K413" i="14"/>
  <c r="L413" i="14" s="1"/>
  <c r="J881" i="14"/>
  <c r="K881" i="14"/>
  <c r="J167" i="14"/>
  <c r="K167" i="14"/>
  <c r="J980" i="14"/>
  <c r="K980" i="14"/>
  <c r="J884" i="14"/>
  <c r="K884" i="14"/>
  <c r="J660" i="14"/>
  <c r="K660" i="14"/>
  <c r="J851" i="14"/>
  <c r="K851" i="14"/>
  <c r="L609" i="14"/>
  <c r="L583" i="14"/>
  <c r="J482" i="14"/>
  <c r="K482" i="14"/>
  <c r="J467" i="14"/>
  <c r="L467" i="14" s="1"/>
  <c r="K467" i="14"/>
  <c r="L382" i="14"/>
  <c r="J367" i="14"/>
  <c r="K367" i="14"/>
  <c r="J293" i="14"/>
  <c r="K293" i="14"/>
  <c r="J797" i="14"/>
  <c r="L797" i="14" s="1"/>
  <c r="J765" i="14"/>
  <c r="K765" i="14"/>
  <c r="K621" i="14"/>
  <c r="L621" i="14" s="1"/>
  <c r="J411" i="14"/>
  <c r="L411" i="14" s="1"/>
  <c r="L245" i="14"/>
  <c r="K775" i="14"/>
  <c r="L775" i="14" s="1"/>
  <c r="K511" i="14"/>
  <c r="J511" i="14"/>
  <c r="J424" i="14"/>
  <c r="K424" i="14"/>
  <c r="K366" i="14"/>
  <c r="L366" i="14" s="1"/>
  <c r="J323" i="14"/>
  <c r="K323" i="14"/>
  <c r="L694" i="14"/>
  <c r="L897" i="14"/>
  <c r="L864" i="14"/>
  <c r="J635" i="14"/>
  <c r="K635" i="14"/>
  <c r="L755" i="14"/>
  <c r="K969" i="14"/>
  <c r="L969" i="14" s="1"/>
  <c r="K850" i="14"/>
  <c r="L850" i="14" s="1"/>
  <c r="J958" i="14"/>
  <c r="L958" i="14" s="1"/>
  <c r="J947" i="14"/>
  <c r="K947" i="14"/>
  <c r="J818" i="14"/>
  <c r="K818" i="14"/>
  <c r="K764" i="14"/>
  <c r="L764" i="14" s="1"/>
  <c r="J707" i="14"/>
  <c r="K707" i="14"/>
  <c r="K647" i="14"/>
  <c r="L647" i="14" s="1"/>
  <c r="J553" i="14"/>
  <c r="K553" i="14"/>
  <c r="J410" i="14"/>
  <c r="L410" i="14" s="1"/>
  <c r="J275" i="14"/>
  <c r="L275" i="14" s="1"/>
  <c r="J32" i="14"/>
  <c r="K32" i="14"/>
  <c r="J626" i="14"/>
  <c r="K626" i="14"/>
  <c r="J520" i="14"/>
  <c r="L520" i="14" s="1"/>
  <c r="J498" i="14"/>
  <c r="K498" i="14"/>
  <c r="K477" i="14"/>
  <c r="L477" i="14" s="1"/>
  <c r="K445" i="14"/>
  <c r="L445" i="14" s="1"/>
  <c r="K333" i="14"/>
  <c r="L333" i="14" s="1"/>
  <c r="K232" i="14"/>
  <c r="L232" i="14" s="1"/>
  <c r="K210" i="14"/>
  <c r="L210" i="14" s="1"/>
  <c r="J288" i="14"/>
  <c r="K288" i="14"/>
  <c r="K277" i="14"/>
  <c r="L277" i="14" s="1"/>
  <c r="J255" i="14"/>
  <c r="L255" i="14" s="1"/>
  <c r="J187" i="14"/>
  <c r="K187" i="14"/>
  <c r="K176" i="14"/>
  <c r="L176" i="14" s="1"/>
  <c r="K153" i="14"/>
  <c r="L153" i="14" s="1"/>
  <c r="J142" i="14"/>
  <c r="K142" i="14"/>
  <c r="K130" i="14"/>
  <c r="L130" i="14" s="1"/>
  <c r="J45" i="14"/>
  <c r="K45" i="14"/>
  <c r="J105" i="14"/>
  <c r="K105" i="14"/>
  <c r="L254" i="14"/>
  <c r="J242" i="14"/>
  <c r="K242" i="14"/>
  <c r="J81" i="14"/>
  <c r="K43" i="14"/>
  <c r="L43" i="14" s="1"/>
  <c r="J16" i="14"/>
  <c r="K16" i="14"/>
  <c r="K117" i="14"/>
  <c r="L117" i="14" s="1"/>
  <c r="J151" i="14"/>
  <c r="K151" i="14"/>
  <c r="J14" i="14"/>
  <c r="K14" i="14"/>
  <c r="K770" i="14"/>
  <c r="L770" i="14" s="1"/>
  <c r="K485" i="14"/>
  <c r="L485" i="14" s="1"/>
  <c r="K397" i="14"/>
  <c r="L397" i="14" s="1"/>
  <c r="J218" i="14"/>
  <c r="L218" i="14" s="1"/>
  <c r="K128" i="14"/>
  <c r="L128" i="14" s="1"/>
  <c r="K717" i="14"/>
  <c r="L717" i="14" s="1"/>
  <c r="K602" i="14"/>
  <c r="L602" i="14" s="1"/>
  <c r="L592" i="14"/>
  <c r="K473" i="14"/>
  <c r="L473" i="14" s="1"/>
  <c r="K451" i="14"/>
  <c r="L451" i="14" s="1"/>
  <c r="K375" i="14"/>
  <c r="L375" i="14" s="1"/>
  <c r="J352" i="14"/>
  <c r="K352" i="14"/>
  <c r="J251" i="14"/>
  <c r="K251" i="14"/>
  <c r="K240" i="14"/>
  <c r="L240" i="14" s="1"/>
  <c r="K150" i="14"/>
  <c r="L150" i="14" s="1"/>
  <c r="J41" i="14"/>
  <c r="K41" i="14"/>
  <c r="K549" i="14"/>
  <c r="L549" i="14" s="1"/>
  <c r="L396" i="14"/>
  <c r="K285" i="14"/>
  <c r="J127" i="14"/>
  <c r="J114" i="14"/>
  <c r="K114" i="14"/>
  <c r="J662" i="14"/>
  <c r="K662" i="14"/>
  <c r="J652" i="14"/>
  <c r="K652" i="14"/>
  <c r="J612" i="14"/>
  <c r="K612" i="14"/>
  <c r="J580" i="14"/>
  <c r="K580" i="14"/>
  <c r="J462" i="14"/>
  <c r="K462" i="14"/>
  <c r="J206" i="14"/>
  <c r="K206" i="14"/>
  <c r="J173" i="14"/>
  <c r="K173" i="14"/>
  <c r="J78" i="14"/>
  <c r="K78" i="14"/>
  <c r="L743" i="14"/>
  <c r="K934" i="14"/>
  <c r="L934" i="14" s="1"/>
  <c r="K868" i="14"/>
  <c r="L868" i="14" s="1"/>
  <c r="K802" i="14"/>
  <c r="L802" i="14" s="1"/>
  <c r="K725" i="14"/>
  <c r="L725" i="14" s="1"/>
  <c r="K642" i="14"/>
  <c r="L642" i="14" s="1"/>
  <c r="K601" i="14"/>
  <c r="L601" i="14" s="1"/>
  <c r="K569" i="14"/>
  <c r="L569" i="14" s="1"/>
  <c r="L537" i="14"/>
  <c r="K440" i="14"/>
  <c r="L440" i="14" s="1"/>
  <c r="L418" i="14"/>
  <c r="J407" i="14"/>
  <c r="K407" i="14"/>
  <c r="K395" i="14"/>
  <c r="L395" i="14" s="1"/>
  <c r="L318" i="14"/>
  <c r="J306" i="14"/>
  <c r="K306" i="14"/>
  <c r="K295" i="14"/>
  <c r="L295" i="14" s="1"/>
  <c r="K194" i="14"/>
  <c r="L194" i="14" s="1"/>
  <c r="K126" i="14"/>
  <c r="L126" i="14" s="1"/>
  <c r="K113" i="14"/>
  <c r="L113" i="14" s="1"/>
  <c r="K102" i="14"/>
  <c r="L102" i="14" s="1"/>
  <c r="K967" i="14"/>
  <c r="L967" i="14" s="1"/>
  <c r="K901" i="14"/>
  <c r="L901" i="14" s="1"/>
  <c r="K835" i="14"/>
  <c r="L835" i="14" s="1"/>
  <c r="K681" i="14"/>
  <c r="L681" i="14" s="1"/>
  <c r="J526" i="14"/>
  <c r="K526" i="14"/>
  <c r="K461" i="14"/>
  <c r="L461" i="14" s="1"/>
  <c r="K205" i="14"/>
  <c r="L205" i="14" s="1"/>
  <c r="K149" i="14"/>
  <c r="L149" i="14" s="1"/>
  <c r="K77" i="14"/>
  <c r="L77" i="14" s="1"/>
  <c r="J26" i="14"/>
  <c r="L26" i="14" s="1"/>
  <c r="K11" i="14"/>
  <c r="L11" i="14" s="1"/>
  <c r="L751" i="14"/>
  <c r="K305" i="14"/>
  <c r="L305" i="14" s="1"/>
  <c r="K283" i="14"/>
  <c r="L283" i="14" s="1"/>
  <c r="L272" i="14"/>
  <c r="K183" i="14"/>
  <c r="L183" i="14" s="1"/>
  <c r="L171" i="14"/>
  <c r="J160" i="14"/>
  <c r="K160" i="14"/>
  <c r="L89" i="14"/>
  <c r="K65" i="14"/>
  <c r="L65" i="14" s="1"/>
  <c r="J590" i="14"/>
  <c r="K590" i="14"/>
  <c r="J429" i="14"/>
  <c r="K429" i="14"/>
  <c r="L373" i="14"/>
  <c r="J361" i="14"/>
  <c r="K361" i="14"/>
  <c r="K317" i="14"/>
  <c r="L317" i="14" s="1"/>
  <c r="K249" i="14"/>
  <c r="L249" i="14" s="1"/>
  <c r="K125" i="14"/>
  <c r="L125" i="14" s="1"/>
  <c r="J25" i="14"/>
  <c r="K25" i="14"/>
  <c r="J215" i="14"/>
  <c r="K215" i="14"/>
  <c r="J315" i="14"/>
  <c r="K315" i="14"/>
  <c r="K304" i="14"/>
  <c r="L304" i="14" s="1"/>
  <c r="K135" i="14"/>
  <c r="L135" i="14" s="1"/>
  <c r="J123" i="14"/>
  <c r="K123" i="14"/>
  <c r="J50" i="14"/>
  <c r="K50" i="14"/>
  <c r="J620" i="14"/>
  <c r="K620" i="14"/>
  <c r="J599" i="14"/>
  <c r="K599" i="14"/>
  <c r="J588" i="14"/>
  <c r="K588" i="14"/>
  <c r="J557" i="14"/>
  <c r="K557" i="14"/>
  <c r="K248" i="14"/>
  <c r="L248" i="14" s="1"/>
  <c r="K214" i="14"/>
  <c r="L214" i="14" s="1"/>
  <c r="K181" i="14"/>
  <c r="L181" i="14" s="1"/>
  <c r="J99" i="14"/>
  <c r="L99" i="14" s="1"/>
  <c r="J87" i="14"/>
  <c r="K87" i="14"/>
  <c r="J63" i="14"/>
  <c r="K38" i="14"/>
  <c r="L38" i="14" s="1"/>
  <c r="J23" i="14"/>
  <c r="K23" i="14"/>
  <c r="J270" i="14"/>
  <c r="K270" i="14"/>
  <c r="J237" i="14"/>
  <c r="K237" i="14"/>
  <c r="J169" i="14"/>
  <c r="K169" i="14"/>
  <c r="J224" i="14"/>
  <c r="K224" i="14"/>
  <c r="L336" i="14"/>
  <c r="K722" i="14"/>
  <c r="L722" i="14" s="1"/>
  <c r="K629" i="14"/>
  <c r="L629" i="14" s="1"/>
  <c r="J566" i="14"/>
  <c r="L566" i="14" s="1"/>
  <c r="K533" i="14"/>
  <c r="L533" i="14" s="1"/>
  <c r="K501" i="14"/>
  <c r="L501" i="14" s="1"/>
  <c r="J425" i="14"/>
  <c r="K425" i="14"/>
  <c r="K381" i="14"/>
  <c r="L381" i="14" s="1"/>
  <c r="K157" i="14"/>
  <c r="L157" i="14" s="1"/>
  <c r="K110" i="14"/>
  <c r="L110" i="14" s="1"/>
  <c r="K61" i="14"/>
  <c r="L61" i="14" s="1"/>
  <c r="J35" i="14"/>
  <c r="J668" i="14"/>
  <c r="K668" i="14"/>
  <c r="J628" i="14"/>
  <c r="K628" i="14"/>
  <c r="K565" i="14"/>
  <c r="L565" i="14" s="1"/>
  <c r="J489" i="14"/>
  <c r="K489" i="14"/>
  <c r="J346" i="14"/>
  <c r="L346" i="14" s="1"/>
  <c r="J279" i="14"/>
  <c r="K279" i="14"/>
  <c r="J246" i="14"/>
  <c r="L246" i="14" s="1"/>
  <c r="J178" i="14"/>
  <c r="K178" i="14"/>
  <c r="J109" i="14"/>
  <c r="K109" i="14"/>
  <c r="J72" i="14"/>
  <c r="L72" i="14" s="1"/>
  <c r="J34" i="14"/>
  <c r="K34" i="14"/>
  <c r="J608" i="14"/>
  <c r="K608" i="14"/>
  <c r="J544" i="14"/>
  <c r="K544" i="14"/>
  <c r="J617" i="14"/>
  <c r="K617" i="14"/>
  <c r="J596" i="14"/>
  <c r="K596" i="14"/>
  <c r="J379" i="14"/>
  <c r="K379" i="14"/>
  <c r="L108" i="14"/>
  <c r="J96" i="14"/>
  <c r="K96" i="14"/>
  <c r="J59" i="14"/>
  <c r="K59" i="14"/>
  <c r="K8" i="14"/>
  <c r="L8" i="14" s="1"/>
  <c r="K7" i="14"/>
  <c r="L7" i="14" s="1"/>
  <c r="J572" i="14"/>
  <c r="K572" i="14"/>
  <c r="J636" i="14"/>
  <c r="K636" i="14"/>
  <c r="K671" i="14"/>
  <c r="L671" i="14" s="1"/>
  <c r="K581" i="14"/>
  <c r="L581" i="14" s="1"/>
  <c r="K517" i="14"/>
  <c r="L517" i="14" s="1"/>
  <c r="K453" i="14"/>
  <c r="L453" i="14" s="1"/>
  <c r="K389" i="14"/>
  <c r="L389" i="14" s="1"/>
  <c r="K325" i="14"/>
  <c r="L325" i="14" s="1"/>
  <c r="K261" i="14"/>
  <c r="L261" i="14" s="1"/>
  <c r="K197" i="14"/>
  <c r="L197" i="14" s="1"/>
  <c r="K133" i="14"/>
  <c r="L133" i="14" s="1"/>
  <c r="J644" i="14"/>
  <c r="K644" i="14"/>
  <c r="K5" i="14"/>
  <c r="L5" i="14" s="1"/>
  <c r="K564" i="14"/>
  <c r="L564" i="14" s="1"/>
  <c r="K556" i="14"/>
  <c r="L556" i="14" s="1"/>
  <c r="K548" i="14"/>
  <c r="L548" i="14" s="1"/>
  <c r="K540" i="14"/>
  <c r="L540" i="14" s="1"/>
  <c r="K532" i="14"/>
  <c r="L532" i="14" s="1"/>
  <c r="K524" i="14"/>
  <c r="L524" i="14" s="1"/>
  <c r="K516" i="14"/>
  <c r="L516" i="14" s="1"/>
  <c r="K508" i="14"/>
  <c r="L508" i="14" s="1"/>
  <c r="K500" i="14"/>
  <c r="L500" i="14" s="1"/>
  <c r="K492" i="14"/>
  <c r="L492" i="14" s="1"/>
  <c r="K484" i="14"/>
  <c r="L484" i="14" s="1"/>
  <c r="K476" i="14"/>
  <c r="L476" i="14" s="1"/>
  <c r="K468" i="14"/>
  <c r="L468" i="14" s="1"/>
  <c r="K460" i="14"/>
  <c r="L460" i="14" s="1"/>
  <c r="K452" i="14"/>
  <c r="L452" i="14" s="1"/>
  <c r="K444" i="14"/>
  <c r="L444" i="14" s="1"/>
  <c r="K436" i="14"/>
  <c r="L436" i="14" s="1"/>
  <c r="K428" i="14"/>
  <c r="L428" i="14" s="1"/>
  <c r="K420" i="14"/>
  <c r="L420" i="14" s="1"/>
  <c r="K412" i="14"/>
  <c r="L412" i="14" s="1"/>
  <c r="K404" i="14"/>
  <c r="L404" i="14" s="1"/>
  <c r="K396" i="14"/>
  <c r="K388" i="14"/>
  <c r="L388" i="14" s="1"/>
  <c r="K380" i="14"/>
  <c r="L380" i="14" s="1"/>
  <c r="K372" i="14"/>
  <c r="L372" i="14" s="1"/>
  <c r="K364" i="14"/>
  <c r="L364" i="14" s="1"/>
  <c r="K356" i="14"/>
  <c r="L356" i="14" s="1"/>
  <c r="K348" i="14"/>
  <c r="L348" i="14" s="1"/>
  <c r="K340" i="14"/>
  <c r="L340" i="14" s="1"/>
  <c r="K332" i="14"/>
  <c r="L332" i="14" s="1"/>
  <c r="K324" i="14"/>
  <c r="L324" i="14" s="1"/>
  <c r="K316" i="14"/>
  <c r="L316" i="14" s="1"/>
  <c r="K308" i="14"/>
  <c r="L308" i="14" s="1"/>
  <c r="K300" i="14"/>
  <c r="L300" i="14" s="1"/>
  <c r="K292" i="14"/>
  <c r="L292" i="14" s="1"/>
  <c r="K284" i="14"/>
  <c r="L284" i="14" s="1"/>
  <c r="K276" i="14"/>
  <c r="L276" i="14" s="1"/>
  <c r="K268" i="14"/>
  <c r="L268" i="14" s="1"/>
  <c r="K260" i="14"/>
  <c r="L260" i="14" s="1"/>
  <c r="K252" i="14"/>
  <c r="L252" i="14" s="1"/>
  <c r="D42" i="14" s="1"/>
  <c r="K244" i="14"/>
  <c r="L244" i="14" s="1"/>
  <c r="K236" i="14"/>
  <c r="L236" i="14" s="1"/>
  <c r="K228" i="14"/>
  <c r="L228" i="14" s="1"/>
  <c r="K220" i="14"/>
  <c r="L220" i="14" s="1"/>
  <c r="K212" i="14"/>
  <c r="L212" i="14" s="1"/>
  <c r="K204" i="14"/>
  <c r="L204" i="14" s="1"/>
  <c r="K196" i="14"/>
  <c r="L196" i="14" s="1"/>
  <c r="K188" i="14"/>
  <c r="L188" i="14" s="1"/>
  <c r="K180" i="14"/>
  <c r="L180" i="14" s="1"/>
  <c r="K172" i="14"/>
  <c r="L172" i="14" s="1"/>
  <c r="K164" i="14"/>
  <c r="L164" i="14" s="1"/>
  <c r="K156" i="14"/>
  <c r="L156" i="14" s="1"/>
  <c r="K148" i="14"/>
  <c r="L148" i="14" s="1"/>
  <c r="K140" i="14"/>
  <c r="L140" i="14" s="1"/>
  <c r="K132" i="14"/>
  <c r="L132" i="14" s="1"/>
  <c r="K124" i="14"/>
  <c r="L124" i="14" s="1"/>
  <c r="K116" i="14"/>
  <c r="L116" i="14" s="1"/>
  <c r="K108" i="14"/>
  <c r="K100" i="14"/>
  <c r="L100" i="14" s="1"/>
  <c r="K92" i="14"/>
  <c r="L92" i="14" s="1"/>
  <c r="K84" i="14"/>
  <c r="L84" i="14" s="1"/>
  <c r="K76" i="14"/>
  <c r="L76" i="14" s="1"/>
  <c r="K68" i="14"/>
  <c r="L68" i="14" s="1"/>
  <c r="K60" i="14"/>
  <c r="L60" i="14" s="1"/>
  <c r="K52" i="14"/>
  <c r="L52" i="14" s="1"/>
  <c r="K44" i="14"/>
  <c r="L44" i="14" s="1"/>
  <c r="K36" i="14"/>
  <c r="L36" i="14" s="1"/>
  <c r="K28" i="14"/>
  <c r="L28" i="14" s="1"/>
  <c r="K20" i="14"/>
  <c r="L20" i="14" s="1"/>
  <c r="K12" i="14"/>
  <c r="L12" i="14" s="1"/>
  <c r="K4" i="14"/>
  <c r="L4" i="14" s="1"/>
  <c r="C32" i="15"/>
  <c r="K4" i="15" s="1"/>
  <c r="K5" i="15" s="1"/>
  <c r="K6" i="15" s="1"/>
  <c r="K7" i="15" s="1"/>
  <c r="J21" i="15"/>
  <c r="J11" i="15"/>
  <c r="J18" i="15"/>
  <c r="J15" i="15"/>
  <c r="J16" i="15"/>
  <c r="J19" i="15"/>
  <c r="J13" i="15"/>
  <c r="K11" i="13"/>
  <c r="J11" i="13"/>
  <c r="I11" i="13"/>
  <c r="C17" i="13"/>
  <c r="C15" i="13"/>
  <c r="C6" i="13"/>
  <c r="C40" i="13"/>
  <c r="C37" i="13"/>
  <c r="F34" i="13"/>
  <c r="C31" i="13"/>
  <c r="C30" i="13"/>
  <c r="C29" i="13"/>
  <c r="C34" i="13" s="1"/>
  <c r="C24" i="13"/>
  <c r="C18" i="13"/>
  <c r="K7" i="13" s="1"/>
  <c r="D17" i="13"/>
  <c r="C16" i="13"/>
  <c r="D15" i="13"/>
  <c r="C11" i="13"/>
  <c r="C9" i="13"/>
  <c r="U7" i="13"/>
  <c r="C28" i="13" s="1"/>
  <c r="U6" i="13"/>
  <c r="D36" i="12"/>
  <c r="E36" i="12"/>
  <c r="D35" i="12"/>
  <c r="D34" i="12"/>
  <c r="G29" i="12" a="1"/>
  <c r="G29" i="12" s="1"/>
  <c r="E35" i="12"/>
  <c r="E34" i="12"/>
  <c r="I1000" i="12"/>
  <c r="I999" i="12"/>
  <c r="I998" i="12"/>
  <c r="I997" i="12"/>
  <c r="I996" i="12"/>
  <c r="I995" i="12"/>
  <c r="I994" i="12"/>
  <c r="I993" i="12"/>
  <c r="I992" i="12"/>
  <c r="I991" i="12"/>
  <c r="I990" i="12"/>
  <c r="I989" i="12"/>
  <c r="I988" i="12"/>
  <c r="I987" i="12"/>
  <c r="I986" i="12"/>
  <c r="I985" i="12"/>
  <c r="I984" i="12"/>
  <c r="I983" i="12"/>
  <c r="I982" i="12"/>
  <c r="I981" i="12"/>
  <c r="I980" i="12"/>
  <c r="I979" i="12"/>
  <c r="I978" i="12"/>
  <c r="I977" i="12"/>
  <c r="I976" i="12"/>
  <c r="I975" i="12"/>
  <c r="I974" i="12"/>
  <c r="I973" i="12"/>
  <c r="I972" i="12"/>
  <c r="I971" i="12"/>
  <c r="I970" i="12"/>
  <c r="I969" i="12"/>
  <c r="I968" i="12"/>
  <c r="I967" i="12"/>
  <c r="I966" i="12"/>
  <c r="I965" i="12"/>
  <c r="I964" i="12"/>
  <c r="I963" i="12"/>
  <c r="I962" i="12"/>
  <c r="I961" i="12"/>
  <c r="I960" i="12"/>
  <c r="I959" i="12"/>
  <c r="I958" i="12"/>
  <c r="I957" i="12"/>
  <c r="I956" i="12"/>
  <c r="I955" i="12"/>
  <c r="I954" i="12"/>
  <c r="I953" i="12"/>
  <c r="I952" i="12"/>
  <c r="I951" i="12"/>
  <c r="I950" i="12"/>
  <c r="I949" i="12"/>
  <c r="I948" i="12"/>
  <c r="I947" i="12"/>
  <c r="I946" i="12"/>
  <c r="I945" i="12"/>
  <c r="I944" i="12"/>
  <c r="I943" i="12"/>
  <c r="I942" i="12"/>
  <c r="I941" i="12"/>
  <c r="I940" i="12"/>
  <c r="I939" i="12"/>
  <c r="I938" i="12"/>
  <c r="I937" i="12"/>
  <c r="I936" i="12"/>
  <c r="I935" i="12"/>
  <c r="I934" i="12"/>
  <c r="I933" i="12"/>
  <c r="I932" i="12"/>
  <c r="I931" i="12"/>
  <c r="I930" i="12"/>
  <c r="I929" i="12"/>
  <c r="I928" i="12"/>
  <c r="I927" i="12"/>
  <c r="I926" i="12"/>
  <c r="I925" i="12"/>
  <c r="I924" i="12"/>
  <c r="I923" i="12"/>
  <c r="I922" i="12"/>
  <c r="I921" i="12"/>
  <c r="I920" i="12"/>
  <c r="I919" i="12"/>
  <c r="I918" i="12"/>
  <c r="I917" i="12"/>
  <c r="I916" i="12"/>
  <c r="I915" i="12"/>
  <c r="I914" i="12"/>
  <c r="I913" i="12"/>
  <c r="I912" i="12"/>
  <c r="I911" i="12"/>
  <c r="I910" i="12"/>
  <c r="I909" i="12"/>
  <c r="I908" i="12"/>
  <c r="I907" i="12"/>
  <c r="I906" i="12"/>
  <c r="I905" i="12"/>
  <c r="I904" i="12"/>
  <c r="I903" i="12"/>
  <c r="I902" i="12"/>
  <c r="I901" i="12"/>
  <c r="I900" i="12"/>
  <c r="I899" i="12"/>
  <c r="I898" i="12"/>
  <c r="I897" i="12"/>
  <c r="I896" i="12"/>
  <c r="I895" i="12"/>
  <c r="I894" i="12"/>
  <c r="I893" i="12"/>
  <c r="I892" i="12"/>
  <c r="I891" i="12"/>
  <c r="I890" i="12"/>
  <c r="I889" i="12"/>
  <c r="I888" i="12"/>
  <c r="I887" i="12"/>
  <c r="I886" i="12"/>
  <c r="I885" i="12"/>
  <c r="I884" i="12"/>
  <c r="I883" i="12"/>
  <c r="I882" i="12"/>
  <c r="I881" i="12"/>
  <c r="I880" i="12"/>
  <c r="I879" i="12"/>
  <c r="I878" i="12"/>
  <c r="I877" i="12"/>
  <c r="I876" i="12"/>
  <c r="I875" i="12"/>
  <c r="I874" i="12"/>
  <c r="I873" i="12"/>
  <c r="I872" i="12"/>
  <c r="I871" i="12"/>
  <c r="I870" i="12"/>
  <c r="I869" i="12"/>
  <c r="I868" i="12"/>
  <c r="I867" i="12"/>
  <c r="I866" i="12"/>
  <c r="I865" i="12"/>
  <c r="I864" i="12"/>
  <c r="I863" i="12"/>
  <c r="I862" i="12"/>
  <c r="I861" i="12"/>
  <c r="I860" i="12"/>
  <c r="I859" i="12"/>
  <c r="I858" i="12"/>
  <c r="I857" i="12"/>
  <c r="I856" i="12"/>
  <c r="I855" i="12"/>
  <c r="I854" i="12"/>
  <c r="I853" i="12"/>
  <c r="I852" i="12"/>
  <c r="I851" i="12"/>
  <c r="I850" i="12"/>
  <c r="I849" i="12"/>
  <c r="I848" i="12"/>
  <c r="I847" i="12"/>
  <c r="I846" i="12"/>
  <c r="I845" i="12"/>
  <c r="I844" i="12"/>
  <c r="I843" i="12"/>
  <c r="I842" i="12"/>
  <c r="I841" i="12"/>
  <c r="I840" i="12"/>
  <c r="I839" i="12"/>
  <c r="I838" i="12"/>
  <c r="I837" i="12"/>
  <c r="I836" i="12"/>
  <c r="I835" i="12"/>
  <c r="I834" i="12"/>
  <c r="I833" i="12"/>
  <c r="I832" i="12"/>
  <c r="I831" i="12"/>
  <c r="I830" i="12"/>
  <c r="I829" i="12"/>
  <c r="I828" i="12"/>
  <c r="I827" i="12"/>
  <c r="I826" i="12"/>
  <c r="I825" i="12"/>
  <c r="I824" i="12"/>
  <c r="I823" i="12"/>
  <c r="I822" i="12"/>
  <c r="I821" i="12"/>
  <c r="I820" i="12"/>
  <c r="I819" i="12"/>
  <c r="I818" i="12"/>
  <c r="I817" i="12"/>
  <c r="I816" i="12"/>
  <c r="I815" i="12"/>
  <c r="I814" i="12"/>
  <c r="I813" i="12"/>
  <c r="I812" i="12"/>
  <c r="I811" i="12"/>
  <c r="I810" i="12"/>
  <c r="I809" i="12"/>
  <c r="I808" i="12"/>
  <c r="I807" i="12"/>
  <c r="I806" i="12"/>
  <c r="I805" i="12"/>
  <c r="I804" i="12"/>
  <c r="I803" i="12"/>
  <c r="I802" i="12"/>
  <c r="I801" i="12"/>
  <c r="I800" i="12"/>
  <c r="I799" i="12"/>
  <c r="I798" i="12"/>
  <c r="I797" i="12"/>
  <c r="I796" i="12"/>
  <c r="I795" i="12"/>
  <c r="I794" i="12"/>
  <c r="I793" i="12"/>
  <c r="I792" i="12"/>
  <c r="I791" i="12"/>
  <c r="I790" i="12"/>
  <c r="I789" i="12"/>
  <c r="I788" i="12"/>
  <c r="I787" i="12"/>
  <c r="I786" i="12"/>
  <c r="I785" i="12"/>
  <c r="I784" i="12"/>
  <c r="I783" i="12"/>
  <c r="I782" i="12"/>
  <c r="I781" i="12"/>
  <c r="I780" i="12"/>
  <c r="I779" i="12"/>
  <c r="I778" i="12"/>
  <c r="I777" i="12"/>
  <c r="I776" i="12"/>
  <c r="I775" i="12"/>
  <c r="I774" i="12"/>
  <c r="I773" i="12"/>
  <c r="I772" i="12"/>
  <c r="I771" i="12"/>
  <c r="I770" i="12"/>
  <c r="I769" i="12"/>
  <c r="I768" i="12"/>
  <c r="I767" i="12"/>
  <c r="I766" i="12"/>
  <c r="I765" i="12"/>
  <c r="I764" i="12"/>
  <c r="I763" i="12"/>
  <c r="I762" i="12"/>
  <c r="I761" i="12"/>
  <c r="I760" i="12"/>
  <c r="I759" i="12"/>
  <c r="I758" i="12"/>
  <c r="I757" i="12"/>
  <c r="I756" i="12"/>
  <c r="I755" i="12"/>
  <c r="I754" i="12"/>
  <c r="I753" i="12"/>
  <c r="I752" i="12"/>
  <c r="I751" i="12"/>
  <c r="I750" i="12"/>
  <c r="I749" i="12"/>
  <c r="I748" i="12"/>
  <c r="I747" i="12"/>
  <c r="I746" i="12"/>
  <c r="I745" i="12"/>
  <c r="I744" i="12"/>
  <c r="I743" i="12"/>
  <c r="I742" i="12"/>
  <c r="I741" i="12"/>
  <c r="I740" i="12"/>
  <c r="I739" i="12"/>
  <c r="I738" i="12"/>
  <c r="I737" i="12"/>
  <c r="I736" i="12"/>
  <c r="I735" i="12"/>
  <c r="I734" i="12"/>
  <c r="I733" i="12"/>
  <c r="I732" i="12"/>
  <c r="I731" i="12"/>
  <c r="I730" i="12"/>
  <c r="I729" i="12"/>
  <c r="I728" i="12"/>
  <c r="I727" i="12"/>
  <c r="I726" i="12"/>
  <c r="I725" i="12"/>
  <c r="I724" i="12"/>
  <c r="I723" i="12"/>
  <c r="I722" i="12"/>
  <c r="I721" i="12"/>
  <c r="I720" i="12"/>
  <c r="I719" i="12"/>
  <c r="I718" i="12"/>
  <c r="I717" i="12"/>
  <c r="I716" i="12"/>
  <c r="I715" i="12"/>
  <c r="I714" i="12"/>
  <c r="I713" i="12"/>
  <c r="I712" i="12"/>
  <c r="I711" i="12"/>
  <c r="I710" i="12"/>
  <c r="I709" i="12"/>
  <c r="I708" i="12"/>
  <c r="I707" i="12"/>
  <c r="I706" i="12"/>
  <c r="I705" i="12"/>
  <c r="I704" i="12"/>
  <c r="I703" i="12"/>
  <c r="I702" i="12"/>
  <c r="I701" i="12"/>
  <c r="I700" i="12"/>
  <c r="I699" i="12"/>
  <c r="I698" i="12"/>
  <c r="I697" i="12"/>
  <c r="I696" i="12"/>
  <c r="I695" i="12"/>
  <c r="I694" i="12"/>
  <c r="I693" i="12"/>
  <c r="I692" i="12"/>
  <c r="I691" i="12"/>
  <c r="I690" i="12"/>
  <c r="I689" i="12"/>
  <c r="I688" i="12"/>
  <c r="I687" i="12"/>
  <c r="I686" i="12"/>
  <c r="I685" i="12"/>
  <c r="I684" i="12"/>
  <c r="I683" i="12"/>
  <c r="I682" i="12"/>
  <c r="I681" i="12"/>
  <c r="I680" i="12"/>
  <c r="I679" i="12"/>
  <c r="I678" i="12"/>
  <c r="I677" i="12"/>
  <c r="I676" i="12"/>
  <c r="I675" i="12"/>
  <c r="I674" i="12"/>
  <c r="I673" i="12"/>
  <c r="I672" i="12"/>
  <c r="I671" i="12"/>
  <c r="I670" i="12"/>
  <c r="I669" i="12"/>
  <c r="I668" i="12"/>
  <c r="I667" i="12"/>
  <c r="I666" i="12"/>
  <c r="I665" i="12"/>
  <c r="I664" i="12"/>
  <c r="I663" i="12"/>
  <c r="I662" i="12"/>
  <c r="I661" i="12"/>
  <c r="I660" i="12"/>
  <c r="I659" i="12"/>
  <c r="I658" i="12"/>
  <c r="I657" i="12"/>
  <c r="I656" i="12"/>
  <c r="I655" i="12"/>
  <c r="I654" i="12"/>
  <c r="I653" i="12"/>
  <c r="I652" i="12"/>
  <c r="I651" i="12"/>
  <c r="I650" i="12"/>
  <c r="I649" i="12"/>
  <c r="I648" i="12"/>
  <c r="I647" i="12"/>
  <c r="I646" i="12"/>
  <c r="I645" i="12"/>
  <c r="I644" i="12"/>
  <c r="I643" i="12"/>
  <c r="I642" i="12"/>
  <c r="I641" i="12"/>
  <c r="I640" i="12"/>
  <c r="I639" i="12"/>
  <c r="I638" i="12"/>
  <c r="I637" i="12"/>
  <c r="I636" i="12"/>
  <c r="I635" i="12"/>
  <c r="I634" i="12"/>
  <c r="I633" i="12"/>
  <c r="I632" i="12"/>
  <c r="I631" i="12"/>
  <c r="I630" i="12"/>
  <c r="I629" i="12"/>
  <c r="I628" i="12"/>
  <c r="I627" i="12"/>
  <c r="I626" i="12"/>
  <c r="I625" i="12"/>
  <c r="I624" i="12"/>
  <c r="I623" i="12"/>
  <c r="I622" i="12"/>
  <c r="I621" i="12"/>
  <c r="I620" i="12"/>
  <c r="I619" i="12"/>
  <c r="I618" i="12"/>
  <c r="I617" i="12"/>
  <c r="I616" i="12"/>
  <c r="I615" i="12"/>
  <c r="I614" i="12"/>
  <c r="I613" i="12"/>
  <c r="I612" i="12"/>
  <c r="I611" i="12"/>
  <c r="I610" i="12"/>
  <c r="I609" i="12"/>
  <c r="I608" i="12"/>
  <c r="I607" i="12"/>
  <c r="I606" i="12"/>
  <c r="I605" i="12"/>
  <c r="I604" i="12"/>
  <c r="I603" i="12"/>
  <c r="I602" i="12"/>
  <c r="I601" i="12"/>
  <c r="I600" i="12"/>
  <c r="I599" i="12"/>
  <c r="I598" i="12"/>
  <c r="I597" i="12"/>
  <c r="I596" i="12"/>
  <c r="I595" i="12"/>
  <c r="I594" i="12"/>
  <c r="I593" i="12"/>
  <c r="I592" i="12"/>
  <c r="I591" i="12"/>
  <c r="I590" i="12"/>
  <c r="I589" i="12"/>
  <c r="I588" i="12"/>
  <c r="I587" i="12"/>
  <c r="I586" i="12"/>
  <c r="I585" i="12"/>
  <c r="I584" i="12"/>
  <c r="I583" i="12"/>
  <c r="I582" i="12"/>
  <c r="I581" i="12"/>
  <c r="I580" i="12"/>
  <c r="I579" i="12"/>
  <c r="I578" i="12"/>
  <c r="I577" i="12"/>
  <c r="I576" i="12"/>
  <c r="I575" i="12"/>
  <c r="I574" i="12"/>
  <c r="I573" i="12"/>
  <c r="I572" i="12"/>
  <c r="I571" i="12"/>
  <c r="I570" i="12"/>
  <c r="I569" i="12"/>
  <c r="I568" i="12"/>
  <c r="I567" i="12"/>
  <c r="I566" i="12"/>
  <c r="I565" i="12"/>
  <c r="I564" i="12"/>
  <c r="I563" i="12"/>
  <c r="I562" i="12"/>
  <c r="I561" i="12"/>
  <c r="I560" i="12"/>
  <c r="I559" i="12"/>
  <c r="I558" i="12"/>
  <c r="I557" i="12"/>
  <c r="I556" i="12"/>
  <c r="I555" i="12"/>
  <c r="I554" i="12"/>
  <c r="I553" i="12"/>
  <c r="I552" i="12"/>
  <c r="I551" i="12"/>
  <c r="I550" i="12"/>
  <c r="I549" i="12"/>
  <c r="I548" i="12"/>
  <c r="I547" i="12"/>
  <c r="I546" i="12"/>
  <c r="I545" i="12"/>
  <c r="I544" i="12"/>
  <c r="I543" i="12"/>
  <c r="I542" i="12"/>
  <c r="I541" i="12"/>
  <c r="I540" i="12"/>
  <c r="I539" i="12"/>
  <c r="I538" i="12"/>
  <c r="I537" i="12"/>
  <c r="I536" i="12"/>
  <c r="I535" i="12"/>
  <c r="I534" i="12"/>
  <c r="I533" i="12"/>
  <c r="I532" i="12"/>
  <c r="I531" i="12"/>
  <c r="I530" i="12"/>
  <c r="I529" i="12"/>
  <c r="I528" i="12"/>
  <c r="I527" i="12"/>
  <c r="I526" i="12"/>
  <c r="I525" i="12"/>
  <c r="I524" i="12"/>
  <c r="I523" i="12"/>
  <c r="I522" i="12"/>
  <c r="I521" i="12"/>
  <c r="I520" i="12"/>
  <c r="I519" i="12"/>
  <c r="I518" i="12"/>
  <c r="I517" i="12"/>
  <c r="I516" i="12"/>
  <c r="I515" i="12"/>
  <c r="I514" i="12"/>
  <c r="I513" i="12"/>
  <c r="I512" i="12"/>
  <c r="I511" i="12"/>
  <c r="I510" i="12"/>
  <c r="I509" i="12"/>
  <c r="I508" i="12"/>
  <c r="I507" i="12"/>
  <c r="I506" i="12"/>
  <c r="I505" i="12"/>
  <c r="I504" i="12"/>
  <c r="I503" i="12"/>
  <c r="I502" i="12"/>
  <c r="I501" i="12"/>
  <c r="I500" i="12"/>
  <c r="I499" i="12"/>
  <c r="I498" i="12"/>
  <c r="I497" i="12"/>
  <c r="I496" i="12"/>
  <c r="I495" i="12"/>
  <c r="I494" i="12"/>
  <c r="I493" i="12"/>
  <c r="I492" i="12"/>
  <c r="I491" i="12"/>
  <c r="I490" i="12"/>
  <c r="I489" i="12"/>
  <c r="I488" i="12"/>
  <c r="I487" i="12"/>
  <c r="I486" i="12"/>
  <c r="I485" i="12"/>
  <c r="I484" i="12"/>
  <c r="I483" i="12"/>
  <c r="I482" i="12"/>
  <c r="I481" i="12"/>
  <c r="I480" i="12"/>
  <c r="I479" i="12"/>
  <c r="I478" i="12"/>
  <c r="I477" i="12"/>
  <c r="I476" i="12"/>
  <c r="I475" i="12"/>
  <c r="I474" i="12"/>
  <c r="I473" i="12"/>
  <c r="I472" i="12"/>
  <c r="I471" i="12"/>
  <c r="I470" i="12"/>
  <c r="I469" i="12"/>
  <c r="I468" i="12"/>
  <c r="I467" i="12"/>
  <c r="I466" i="12"/>
  <c r="I465" i="12"/>
  <c r="I464" i="12"/>
  <c r="I463" i="12"/>
  <c r="I462" i="12"/>
  <c r="I461" i="12"/>
  <c r="I460" i="12"/>
  <c r="I459" i="12"/>
  <c r="I458" i="12"/>
  <c r="I457" i="12"/>
  <c r="I456" i="12"/>
  <c r="I455" i="12"/>
  <c r="I454" i="12"/>
  <c r="I453" i="12"/>
  <c r="I452" i="12"/>
  <c r="I451" i="12"/>
  <c r="I450" i="12"/>
  <c r="I449" i="12"/>
  <c r="I448" i="12"/>
  <c r="I447" i="12"/>
  <c r="I446" i="12"/>
  <c r="I445" i="12"/>
  <c r="I444" i="12"/>
  <c r="I443" i="12"/>
  <c r="I442" i="12"/>
  <c r="I441" i="12"/>
  <c r="I440" i="12"/>
  <c r="I439" i="12"/>
  <c r="I438" i="12"/>
  <c r="I437" i="12"/>
  <c r="I436" i="12"/>
  <c r="I435" i="12"/>
  <c r="I434" i="12"/>
  <c r="I433" i="12"/>
  <c r="I432" i="12"/>
  <c r="I431" i="12"/>
  <c r="I430" i="12"/>
  <c r="I429" i="12"/>
  <c r="I428" i="12"/>
  <c r="I427" i="12"/>
  <c r="I426" i="12"/>
  <c r="I425" i="12"/>
  <c r="I424" i="12"/>
  <c r="I423" i="12"/>
  <c r="I422" i="12"/>
  <c r="I421" i="12"/>
  <c r="I420" i="12"/>
  <c r="I419" i="12"/>
  <c r="I418" i="12"/>
  <c r="I417" i="12"/>
  <c r="I416" i="12"/>
  <c r="I415" i="12"/>
  <c r="I414" i="12"/>
  <c r="I413" i="12"/>
  <c r="I412" i="12"/>
  <c r="I411" i="12"/>
  <c r="I410" i="12"/>
  <c r="I409" i="12"/>
  <c r="I408" i="12"/>
  <c r="I407" i="12"/>
  <c r="I406" i="12"/>
  <c r="I405" i="12"/>
  <c r="I404" i="12"/>
  <c r="I403" i="12"/>
  <c r="I402" i="12"/>
  <c r="I401" i="12"/>
  <c r="I400" i="12"/>
  <c r="I399" i="12"/>
  <c r="I398" i="12"/>
  <c r="I397" i="12"/>
  <c r="I396" i="12"/>
  <c r="I395" i="12"/>
  <c r="I394" i="12"/>
  <c r="I393" i="12"/>
  <c r="I392" i="12"/>
  <c r="I391" i="12"/>
  <c r="I390" i="12"/>
  <c r="I389" i="12"/>
  <c r="I388" i="12"/>
  <c r="I387" i="12"/>
  <c r="I386" i="12"/>
  <c r="I385" i="12"/>
  <c r="I384" i="12"/>
  <c r="I383" i="12"/>
  <c r="I382" i="12"/>
  <c r="I381" i="12"/>
  <c r="I380" i="12"/>
  <c r="I379" i="12"/>
  <c r="I378" i="12"/>
  <c r="I377" i="12"/>
  <c r="I376" i="12"/>
  <c r="I375" i="12"/>
  <c r="I374" i="12"/>
  <c r="I373" i="12"/>
  <c r="I372" i="12"/>
  <c r="I371" i="12"/>
  <c r="I370" i="12"/>
  <c r="I369" i="12"/>
  <c r="I368" i="12"/>
  <c r="I367" i="12"/>
  <c r="I366" i="12"/>
  <c r="I365" i="12"/>
  <c r="I364" i="12"/>
  <c r="I363" i="12"/>
  <c r="I362" i="12"/>
  <c r="I361" i="12"/>
  <c r="I360" i="12"/>
  <c r="I359" i="12"/>
  <c r="I358" i="12"/>
  <c r="I357" i="12"/>
  <c r="I356" i="12"/>
  <c r="I355" i="12"/>
  <c r="I354" i="12"/>
  <c r="I353" i="12"/>
  <c r="I352" i="12"/>
  <c r="I351" i="12"/>
  <c r="I350" i="12"/>
  <c r="I349" i="12"/>
  <c r="I348" i="12"/>
  <c r="I347" i="12"/>
  <c r="I346" i="12"/>
  <c r="I345" i="12"/>
  <c r="I344" i="12"/>
  <c r="I343" i="12"/>
  <c r="I342" i="12"/>
  <c r="I341" i="12"/>
  <c r="I340" i="12"/>
  <c r="I339" i="12"/>
  <c r="I338" i="12"/>
  <c r="I337" i="12"/>
  <c r="I336" i="12"/>
  <c r="I335" i="12"/>
  <c r="I334" i="12"/>
  <c r="I333" i="12"/>
  <c r="I332" i="12"/>
  <c r="I331" i="12"/>
  <c r="I330" i="12"/>
  <c r="I329" i="12"/>
  <c r="I328" i="12"/>
  <c r="I327" i="12"/>
  <c r="I326" i="12"/>
  <c r="I325" i="12"/>
  <c r="I324" i="12"/>
  <c r="I323" i="12"/>
  <c r="I322" i="12"/>
  <c r="I321" i="12"/>
  <c r="I320" i="12"/>
  <c r="I319" i="12"/>
  <c r="I318" i="12"/>
  <c r="I317" i="12"/>
  <c r="I316" i="12"/>
  <c r="I315" i="12"/>
  <c r="I314" i="12"/>
  <c r="I313" i="12"/>
  <c r="I312" i="12"/>
  <c r="I311" i="12"/>
  <c r="I310" i="12"/>
  <c r="I309" i="12"/>
  <c r="I308" i="12"/>
  <c r="I307" i="12"/>
  <c r="I306" i="12"/>
  <c r="I305" i="12"/>
  <c r="I304" i="12"/>
  <c r="I303" i="12"/>
  <c r="I302" i="12"/>
  <c r="I301" i="12"/>
  <c r="I300" i="12"/>
  <c r="I299" i="12"/>
  <c r="I298" i="12"/>
  <c r="I297" i="12"/>
  <c r="I296" i="12"/>
  <c r="I295" i="12"/>
  <c r="I294" i="12"/>
  <c r="I293" i="12"/>
  <c r="I292" i="12"/>
  <c r="I291" i="12"/>
  <c r="I290" i="12"/>
  <c r="I289" i="12"/>
  <c r="I288" i="12"/>
  <c r="I287" i="12"/>
  <c r="I286" i="12"/>
  <c r="I285" i="12"/>
  <c r="I284" i="12"/>
  <c r="I283" i="12"/>
  <c r="I282" i="12"/>
  <c r="I281" i="12"/>
  <c r="I280" i="12"/>
  <c r="I279" i="12"/>
  <c r="I278" i="12"/>
  <c r="I277" i="12"/>
  <c r="I276" i="12"/>
  <c r="I275" i="12"/>
  <c r="I274" i="12"/>
  <c r="I273" i="12"/>
  <c r="I272" i="12"/>
  <c r="I271" i="12"/>
  <c r="I270" i="12"/>
  <c r="I269" i="12"/>
  <c r="I268" i="12"/>
  <c r="I267" i="12"/>
  <c r="I266" i="12"/>
  <c r="I265" i="12"/>
  <c r="I264" i="12"/>
  <c r="I263" i="12"/>
  <c r="I262" i="12"/>
  <c r="I261" i="12"/>
  <c r="I260" i="12"/>
  <c r="I259" i="12"/>
  <c r="I258" i="12"/>
  <c r="I257" i="12"/>
  <c r="I256" i="12"/>
  <c r="I255" i="12"/>
  <c r="I254" i="12"/>
  <c r="I253" i="12"/>
  <c r="I252" i="12"/>
  <c r="I251" i="12"/>
  <c r="I250" i="12"/>
  <c r="I249" i="12"/>
  <c r="I248" i="12"/>
  <c r="I247" i="12"/>
  <c r="I246" i="12"/>
  <c r="I245" i="12"/>
  <c r="I244" i="12"/>
  <c r="I243" i="12"/>
  <c r="I242" i="12"/>
  <c r="I241" i="12"/>
  <c r="I240" i="12"/>
  <c r="I239" i="12"/>
  <c r="I238" i="12"/>
  <c r="I237" i="12"/>
  <c r="I236" i="12"/>
  <c r="I235" i="12"/>
  <c r="I234" i="12"/>
  <c r="I233" i="12"/>
  <c r="I232" i="12"/>
  <c r="I231" i="12"/>
  <c r="I230" i="12"/>
  <c r="I229" i="12"/>
  <c r="I228" i="12"/>
  <c r="I227" i="12"/>
  <c r="I226" i="12"/>
  <c r="I225" i="12"/>
  <c r="I224" i="12"/>
  <c r="I223" i="12"/>
  <c r="I222" i="12"/>
  <c r="I221" i="12"/>
  <c r="I220" i="12"/>
  <c r="I219" i="12"/>
  <c r="I218" i="12"/>
  <c r="I217" i="12"/>
  <c r="I216" i="12"/>
  <c r="I215" i="12"/>
  <c r="I214" i="12"/>
  <c r="I213" i="12"/>
  <c r="I212" i="12"/>
  <c r="I211" i="12"/>
  <c r="I210" i="12"/>
  <c r="I209" i="12"/>
  <c r="I208" i="12"/>
  <c r="I207" i="12"/>
  <c r="I206" i="12"/>
  <c r="I205"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E45" i="12"/>
  <c r="I39" i="12"/>
  <c r="E44" i="12"/>
  <c r="I38" i="12"/>
  <c r="I37" i="12"/>
  <c r="E42" i="12"/>
  <c r="I36" i="12"/>
  <c r="E41" i="12"/>
  <c r="I35" i="12"/>
  <c r="I34" i="12"/>
  <c r="E39" i="12"/>
  <c r="I33" i="12"/>
  <c r="E38" i="12"/>
  <c r="I32" i="12"/>
  <c r="I31" i="12"/>
  <c r="I30" i="12"/>
  <c r="H30" i="12"/>
  <c r="F30" i="12"/>
  <c r="I29" i="12"/>
  <c r="H29" i="12"/>
  <c r="F29" i="12"/>
  <c r="I28" i="12"/>
  <c r="I27" i="12"/>
  <c r="I26" i="12"/>
  <c r="E26" i="12"/>
  <c r="I25" i="12"/>
  <c r="E25" i="12"/>
  <c r="D25" i="12"/>
  <c r="F19" i="12" s="1"/>
  <c r="I24" i="12"/>
  <c r="I23" i="12"/>
  <c r="I22" i="12"/>
  <c r="I21" i="12"/>
  <c r="G21" i="12"/>
  <c r="I20" i="12"/>
  <c r="G20" i="12"/>
  <c r="I19" i="12"/>
  <c r="G19" i="12"/>
  <c r="I18" i="12"/>
  <c r="G18" i="12"/>
  <c r="E18" i="12"/>
  <c r="D18" i="12"/>
  <c r="I17" i="12"/>
  <c r="I16" i="12"/>
  <c r="I15" i="12"/>
  <c r="E15" i="12"/>
  <c r="I14" i="12"/>
  <c r="E14" i="12"/>
  <c r="I13" i="12"/>
  <c r="I12" i="12"/>
  <c r="I11" i="12"/>
  <c r="E11" i="12"/>
  <c r="I10" i="12"/>
  <c r="E10" i="12"/>
  <c r="I9" i="12"/>
  <c r="E9" i="12"/>
  <c r="I8" i="12"/>
  <c r="E8" i="12"/>
  <c r="I7" i="12"/>
  <c r="I6" i="12"/>
  <c r="I5" i="12"/>
  <c r="E5" i="12"/>
  <c r="I4" i="12"/>
  <c r="I3" i="12"/>
  <c r="G2" i="12"/>
  <c r="L1" i="12"/>
  <c r="K1" i="12"/>
  <c r="J1" i="12"/>
  <c r="I1" i="12"/>
  <c r="C40" i="11"/>
  <c r="C37" i="11"/>
  <c r="F34" i="11"/>
  <c r="C31" i="11"/>
  <c r="C30" i="11"/>
  <c r="C29" i="11"/>
  <c r="C34" i="11" s="1"/>
  <c r="C25" i="11"/>
  <c r="C24" i="11"/>
  <c r="C18" i="11"/>
  <c r="D17" i="11"/>
  <c r="C16" i="11"/>
  <c r="D15" i="11"/>
  <c r="C11" i="11"/>
  <c r="C9" i="11"/>
  <c r="U7" i="11"/>
  <c r="C28" i="11" s="1"/>
  <c r="U6" i="11"/>
  <c r="C40" i="10"/>
  <c r="C37" i="10"/>
  <c r="F34" i="10"/>
  <c r="C31" i="10"/>
  <c r="C30" i="10"/>
  <c r="C29" i="10"/>
  <c r="C34" i="10" s="1"/>
  <c r="C25" i="10"/>
  <c r="C24" i="10" s="1"/>
  <c r="C18" i="10"/>
  <c r="D17" i="10"/>
  <c r="C16" i="10"/>
  <c r="D15" i="10"/>
  <c r="C11" i="10"/>
  <c r="C9" i="10"/>
  <c r="J18" i="10" s="1"/>
  <c r="U7" i="10"/>
  <c r="C28" i="10" s="1"/>
  <c r="U6" i="10"/>
  <c r="C25" i="9"/>
  <c r="C40" i="9"/>
  <c r="C37" i="9"/>
  <c r="F34" i="9"/>
  <c r="C31" i="9"/>
  <c r="C30" i="9"/>
  <c r="C29" i="9"/>
  <c r="C34" i="9" s="1"/>
  <c r="C24" i="9"/>
  <c r="C18" i="9"/>
  <c r="D17" i="9"/>
  <c r="C16" i="9"/>
  <c r="D15" i="9"/>
  <c r="C15" i="9"/>
  <c r="C11" i="9"/>
  <c r="C9" i="9"/>
  <c r="U7" i="9"/>
  <c r="C28" i="9" s="1"/>
  <c r="U6" i="9"/>
  <c r="C40" i="8"/>
  <c r="C37" i="8"/>
  <c r="F34" i="8"/>
  <c r="C31" i="8"/>
  <c r="C30" i="8"/>
  <c r="C29" i="8"/>
  <c r="C34" i="8" s="1"/>
  <c r="C25" i="8"/>
  <c r="C24" i="8"/>
  <c r="J19" i="8"/>
  <c r="C18" i="8"/>
  <c r="D17" i="8"/>
  <c r="C16" i="8"/>
  <c r="J13" i="8" s="1"/>
  <c r="D15" i="8"/>
  <c r="C15" i="8"/>
  <c r="C11" i="8"/>
  <c r="C9" i="8"/>
  <c r="J15" i="8" s="1"/>
  <c r="U7" i="8"/>
  <c r="C28" i="8" s="1"/>
  <c r="U6" i="8"/>
  <c r="C25" i="7"/>
  <c r="D17" i="3"/>
  <c r="D15" i="3"/>
  <c r="D17" i="6"/>
  <c r="D15" i="6"/>
  <c r="C15" i="7"/>
  <c r="D17" i="7"/>
  <c r="D15" i="7"/>
  <c r="C40" i="7"/>
  <c r="C37" i="7"/>
  <c r="F34" i="7"/>
  <c r="C31" i="7"/>
  <c r="C30" i="7"/>
  <c r="C29" i="7"/>
  <c r="C34" i="7" s="1"/>
  <c r="C24" i="7"/>
  <c r="C18" i="7"/>
  <c r="C16" i="7"/>
  <c r="J19" i="7" s="1"/>
  <c r="C11" i="7"/>
  <c r="C9" i="7"/>
  <c r="U7" i="7"/>
  <c r="C28" i="7" s="1"/>
  <c r="U6" i="7"/>
  <c r="C40" i="6"/>
  <c r="C37" i="6"/>
  <c r="F34" i="6"/>
  <c r="C31" i="6"/>
  <c r="C30" i="6"/>
  <c r="C29" i="6"/>
  <c r="C24" i="6"/>
  <c r="C18" i="6"/>
  <c r="C16" i="6"/>
  <c r="C11" i="6"/>
  <c r="C9" i="6"/>
  <c r="U7" i="6"/>
  <c r="C28" i="6" s="1"/>
  <c r="U6" i="6"/>
  <c r="C16" i="3"/>
  <c r="C11" i="3"/>
  <c r="C18" i="3"/>
  <c r="F34" i="3"/>
  <c r="C40" i="3"/>
  <c r="C31" i="3"/>
  <c r="C29" i="3"/>
  <c r="F27" i="3" s="1"/>
  <c r="C30" i="3"/>
  <c r="K7" i="22" l="1"/>
  <c r="I11" i="22"/>
  <c r="K11" i="22" s="1"/>
  <c r="M11" i="22" s="1"/>
  <c r="L11" i="22"/>
  <c r="I11" i="21"/>
  <c r="K11" i="21" s="1"/>
  <c r="K7" i="21"/>
  <c r="I11" i="20"/>
  <c r="K11" i="20" s="1"/>
  <c r="M11" i="20" s="1"/>
  <c r="K7" i="20"/>
  <c r="I11" i="19"/>
  <c r="K11" i="19" s="1"/>
  <c r="K7" i="19"/>
  <c r="I11" i="18"/>
  <c r="K11" i="18" s="1"/>
  <c r="M11" i="18" s="1"/>
  <c r="K7" i="18"/>
  <c r="G30" i="17" a="1"/>
  <c r="G30" i="17" s="1"/>
  <c r="L35" i="14"/>
  <c r="L127" i="14"/>
  <c r="L521" i="14"/>
  <c r="L604" i="14"/>
  <c r="L344" i="14"/>
  <c r="L363" i="14"/>
  <c r="L626" i="14"/>
  <c r="L745" i="14"/>
  <c r="L360" i="14"/>
  <c r="L251" i="14"/>
  <c r="L863" i="14"/>
  <c r="L654" i="14"/>
  <c r="L350" i="14"/>
  <c r="L491" i="14"/>
  <c r="L558" i="14"/>
  <c r="L670" i="14"/>
  <c r="L419" i="14"/>
  <c r="L580" i="14"/>
  <c r="K51" i="14"/>
  <c r="L51" i="14" s="1"/>
  <c r="K141" i="14"/>
  <c r="L141" i="14" s="1"/>
  <c r="K422" i="14"/>
  <c r="L422" i="14" s="1"/>
  <c r="K495" i="14"/>
  <c r="L495" i="14" s="1"/>
  <c r="K824" i="14"/>
  <c r="L824" i="14" s="1"/>
  <c r="K883" i="14"/>
  <c r="L883" i="14" s="1"/>
  <c r="K957" i="14"/>
  <c r="L957" i="14" s="1"/>
  <c r="K75" i="14"/>
  <c r="L75" i="14" s="1"/>
  <c r="K788" i="14"/>
  <c r="L788" i="14" s="1"/>
  <c r="K847" i="14"/>
  <c r="L847" i="14" s="1"/>
  <c r="K713" i="14"/>
  <c r="L713" i="14" s="1"/>
  <c r="K771" i="14"/>
  <c r="L771" i="14" s="1"/>
  <c r="K906" i="14"/>
  <c r="L906" i="14" s="1"/>
  <c r="K943" i="14"/>
  <c r="L943" i="14" s="1"/>
  <c r="K890" i="14"/>
  <c r="L890" i="14" s="1"/>
  <c r="K920" i="14"/>
  <c r="L920" i="14" s="1"/>
  <c r="K74" i="14"/>
  <c r="L74" i="14" s="1"/>
  <c r="K289" i="14"/>
  <c r="L289" i="14" s="1"/>
  <c r="K342" i="14"/>
  <c r="L342" i="14" s="1"/>
  <c r="K619" i="14"/>
  <c r="L619" i="14" s="1"/>
  <c r="K807" i="14"/>
  <c r="L807" i="14" s="1"/>
  <c r="K552" i="14"/>
  <c r="L552" i="14" s="1"/>
  <c r="K960" i="14"/>
  <c r="L960" i="14" s="1"/>
  <c r="K669" i="14"/>
  <c r="L669" i="14" s="1"/>
  <c r="K944" i="14"/>
  <c r="L944" i="14" s="1"/>
  <c r="K997" i="14"/>
  <c r="L997" i="14" s="1"/>
  <c r="K421" i="14"/>
  <c r="L421" i="14" s="1"/>
  <c r="K29" i="14"/>
  <c r="L29" i="14" s="1"/>
  <c r="K120" i="14"/>
  <c r="L120" i="14" s="1"/>
  <c r="K667" i="14"/>
  <c r="L667" i="14" s="1"/>
  <c r="K731" i="14"/>
  <c r="L731" i="14" s="1"/>
  <c r="K769" i="14"/>
  <c r="L769" i="14" s="1"/>
  <c r="K787" i="14"/>
  <c r="L787" i="14" s="1"/>
  <c r="K845" i="14"/>
  <c r="L845" i="14" s="1"/>
  <c r="K940" i="14"/>
  <c r="L940" i="14" s="1"/>
  <c r="K732" i="14"/>
  <c r="L732" i="14" s="1"/>
  <c r="K528" i="14"/>
  <c r="L528" i="14" s="1"/>
  <c r="K809" i="14"/>
  <c r="L809" i="14" s="1"/>
  <c r="K977" i="14"/>
  <c r="L977" i="14" s="1"/>
  <c r="K95" i="14"/>
  <c r="L95" i="14" s="1"/>
  <c r="K143" i="14"/>
  <c r="L143" i="14" s="1"/>
  <c r="K168" i="14"/>
  <c r="L168" i="14" s="1"/>
  <c r="K266" i="14"/>
  <c r="L266" i="14" s="1"/>
  <c r="K712" i="14"/>
  <c r="L712" i="14" s="1"/>
  <c r="K959" i="14"/>
  <c r="L959" i="14" s="1"/>
  <c r="K976" i="14"/>
  <c r="L976" i="14" s="1"/>
  <c r="K648" i="14"/>
  <c r="L648" i="14" s="1"/>
  <c r="K996" i="14"/>
  <c r="L996" i="14" s="1"/>
  <c r="K979" i="14"/>
  <c r="L979" i="14" s="1"/>
  <c r="K972" i="14"/>
  <c r="L972" i="14" s="1"/>
  <c r="K243" i="14"/>
  <c r="L243" i="14" s="1"/>
  <c r="K600" i="14"/>
  <c r="L600" i="14" s="1"/>
  <c r="K808" i="14"/>
  <c r="L808" i="14" s="1"/>
  <c r="K860" i="14"/>
  <c r="L860" i="14" s="1"/>
  <c r="K57" i="14"/>
  <c r="L57" i="14" s="1"/>
  <c r="K98" i="14"/>
  <c r="L98" i="14" s="1"/>
  <c r="K193" i="14"/>
  <c r="L193" i="14" s="1"/>
  <c r="K219" i="14"/>
  <c r="L219" i="14" s="1"/>
  <c r="K146" i="14"/>
  <c r="L146" i="14" s="1"/>
  <c r="K714" i="14"/>
  <c r="L714" i="14" s="1"/>
  <c r="K907" i="14"/>
  <c r="L907" i="14" s="1"/>
  <c r="K649" i="14"/>
  <c r="L649" i="14" s="1"/>
  <c r="K376" i="14"/>
  <c r="L376" i="14" s="1"/>
  <c r="K792" i="14"/>
  <c r="L792" i="14" s="1"/>
  <c r="K79" i="14"/>
  <c r="L79" i="14" s="1"/>
  <c r="K222" i="14"/>
  <c r="L222" i="14" s="1"/>
  <c r="K627" i="14"/>
  <c r="L627" i="14" s="1"/>
  <c r="K696" i="14"/>
  <c r="L696" i="14" s="1"/>
  <c r="K715" i="14"/>
  <c r="L715" i="14" s="1"/>
  <c r="K870" i="14"/>
  <c r="L870" i="14" s="1"/>
  <c r="K607" i="14"/>
  <c r="L607" i="14" s="1"/>
  <c r="K736" i="14"/>
  <c r="L736" i="14" s="1"/>
  <c r="K853" i="14"/>
  <c r="L853" i="14" s="1"/>
  <c r="K945" i="14"/>
  <c r="L945" i="14" s="1"/>
  <c r="K481" i="14"/>
  <c r="L481" i="14" s="1"/>
  <c r="K674" i="14"/>
  <c r="L674" i="14" s="1"/>
  <c r="K776" i="14"/>
  <c r="L776" i="14" s="1"/>
  <c r="K832" i="14"/>
  <c r="L832" i="14" s="1"/>
  <c r="K964" i="14"/>
  <c r="L964" i="14" s="1"/>
  <c r="K839" i="14"/>
  <c r="L839" i="14" s="1"/>
  <c r="K62" i="14"/>
  <c r="L62" i="14" s="1"/>
  <c r="K80" i="14"/>
  <c r="L80" i="14" s="1"/>
  <c r="K737" i="14"/>
  <c r="L737" i="14" s="1"/>
  <c r="K758" i="14"/>
  <c r="L758" i="14" s="1"/>
  <c r="K929" i="14"/>
  <c r="L929" i="14" s="1"/>
  <c r="K998" i="14"/>
  <c r="L998" i="14" s="1"/>
  <c r="K359" i="14"/>
  <c r="L359" i="14" s="1"/>
  <c r="K763" i="14"/>
  <c r="L763" i="14" s="1"/>
  <c r="K952" i="14"/>
  <c r="L952" i="14" s="1"/>
  <c r="K287" i="14"/>
  <c r="L287" i="14" s="1"/>
  <c r="K640" i="14"/>
  <c r="L640" i="14" s="1"/>
  <c r="K882" i="14"/>
  <c r="L882" i="14" s="1"/>
  <c r="K15" i="14"/>
  <c r="L15" i="14" s="1"/>
  <c r="K327" i="14"/>
  <c r="L327" i="14" s="1"/>
  <c r="K872" i="14"/>
  <c r="L872" i="14" s="1"/>
  <c r="K704" i="14"/>
  <c r="L704" i="14" s="1"/>
  <c r="K541" i="14"/>
  <c r="L541" i="14" s="1"/>
  <c r="K782" i="14"/>
  <c r="L782" i="14" s="1"/>
  <c r="K989" i="14"/>
  <c r="L989" i="14" s="1"/>
  <c r="K40" i="14"/>
  <c r="L40" i="14" s="1"/>
  <c r="K177" i="14"/>
  <c r="L177" i="14" s="1"/>
  <c r="K253" i="14"/>
  <c r="L253" i="14" s="1"/>
  <c r="K354" i="14"/>
  <c r="L354" i="14" s="1"/>
  <c r="K409" i="14"/>
  <c r="L409" i="14" s="1"/>
  <c r="K536" i="14"/>
  <c r="L536" i="14" s="1"/>
  <c r="K610" i="14"/>
  <c r="L610" i="14" s="1"/>
  <c r="K631" i="14"/>
  <c r="L631" i="14" s="1"/>
  <c r="K814" i="14"/>
  <c r="L814" i="14" s="1"/>
  <c r="K855" i="14"/>
  <c r="L855" i="14" s="1"/>
  <c r="K965" i="14"/>
  <c r="L965" i="14" s="1"/>
  <c r="K86" i="14"/>
  <c r="L86" i="14" s="1"/>
  <c r="K837" i="14"/>
  <c r="L837" i="14" s="1"/>
  <c r="K916" i="14"/>
  <c r="L916" i="14" s="1"/>
  <c r="K744" i="14"/>
  <c r="L744" i="14" s="1"/>
  <c r="K820" i="14"/>
  <c r="L820" i="14" s="1"/>
  <c r="K956" i="14"/>
  <c r="L956" i="14" s="1"/>
  <c r="K131" i="14"/>
  <c r="L131" i="14" s="1"/>
  <c r="K459" i="14"/>
  <c r="L459" i="14" s="1"/>
  <c r="K701" i="14"/>
  <c r="L701" i="14" s="1"/>
  <c r="K913" i="14"/>
  <c r="L913" i="14" s="1"/>
  <c r="K948" i="14"/>
  <c r="L948" i="14" s="1"/>
  <c r="K1000" i="14"/>
  <c r="L1000" i="14" s="1"/>
  <c r="G29" i="14" a="1"/>
  <c r="G29" i="14" s="1"/>
  <c r="K258" i="14"/>
  <c r="L258" i="14" s="1"/>
  <c r="K107" i="14"/>
  <c r="L107" i="14" s="1"/>
  <c r="K437" i="14"/>
  <c r="L437" i="14" s="1"/>
  <c r="K718" i="14"/>
  <c r="L718" i="14" s="1"/>
  <c r="K815" i="14"/>
  <c r="L815" i="14" s="1"/>
  <c r="K894" i="14"/>
  <c r="L894" i="14" s="1"/>
  <c r="K858" i="14"/>
  <c r="L858" i="14" s="1"/>
  <c r="K615" i="14"/>
  <c r="L615" i="14" s="1"/>
  <c r="K589" i="14"/>
  <c r="L589" i="14" s="1"/>
  <c r="K762" i="14"/>
  <c r="L762" i="14" s="1"/>
  <c r="K780" i="14"/>
  <c r="L780" i="14" s="1"/>
  <c r="K799" i="14"/>
  <c r="L799" i="14" s="1"/>
  <c r="K984" i="14"/>
  <c r="L984" i="14" s="1"/>
  <c r="K933" i="14"/>
  <c r="L933" i="14" s="1"/>
  <c r="K18" i="14"/>
  <c r="L18" i="14" s="1"/>
  <c r="K42" i="14"/>
  <c r="L42" i="14" s="1"/>
  <c r="K179" i="14"/>
  <c r="L179" i="14" s="1"/>
  <c r="K679" i="14"/>
  <c r="L679" i="14" s="1"/>
  <c r="K857" i="14"/>
  <c r="L857" i="14" s="1"/>
  <c r="K705" i="14"/>
  <c r="L705" i="14" s="1"/>
  <c r="K898" i="14"/>
  <c r="L898" i="14" s="1"/>
  <c r="K686" i="14"/>
  <c r="L686" i="14" s="1"/>
  <c r="K257" i="14"/>
  <c r="L257" i="14" s="1"/>
  <c r="K386" i="14"/>
  <c r="L386" i="14" s="1"/>
  <c r="K659" i="14"/>
  <c r="L659" i="14" s="1"/>
  <c r="K800" i="14"/>
  <c r="L800" i="14" s="1"/>
  <c r="K896" i="14"/>
  <c r="L896" i="14" s="1"/>
  <c r="K985" i="14"/>
  <c r="L985" i="14" s="1"/>
  <c r="K159" i="14"/>
  <c r="L159" i="14" s="1"/>
  <c r="K781" i="14"/>
  <c r="L781" i="14" s="1"/>
  <c r="K439" i="14"/>
  <c r="L439" i="14" s="1"/>
  <c r="K767" i="14"/>
  <c r="L767" i="14" s="1"/>
  <c r="K19" i="14"/>
  <c r="L19" i="14" s="1"/>
  <c r="K69" i="14"/>
  <c r="L69" i="14" s="1"/>
  <c r="K463" i="14"/>
  <c r="L463" i="14" s="1"/>
  <c r="K899" i="14"/>
  <c r="L899" i="14" s="1"/>
  <c r="K46" i="14"/>
  <c r="L46" i="14" s="1"/>
  <c r="K137" i="14"/>
  <c r="L137" i="14" s="1"/>
  <c r="K161" i="14"/>
  <c r="L161" i="14" s="1"/>
  <c r="K259" i="14"/>
  <c r="L259" i="14" s="1"/>
  <c r="K490" i="14"/>
  <c r="L490" i="14" s="1"/>
  <c r="K542" i="14"/>
  <c r="L542" i="14" s="1"/>
  <c r="K567" i="14"/>
  <c r="L567" i="14" s="1"/>
  <c r="K390" i="14"/>
  <c r="L390" i="14" s="1"/>
  <c r="K766" i="14"/>
  <c r="L766" i="14" s="1"/>
  <c r="K783" i="14"/>
  <c r="L783" i="14" s="1"/>
  <c r="K48" i="14"/>
  <c r="L48" i="14" s="1"/>
  <c r="K71" i="14"/>
  <c r="L71" i="14" s="1"/>
  <c r="K91" i="14"/>
  <c r="L91" i="14" s="1"/>
  <c r="K138" i="14"/>
  <c r="L138" i="14" s="1"/>
  <c r="K338" i="14"/>
  <c r="L338" i="14" s="1"/>
  <c r="K821" i="14"/>
  <c r="L821" i="14" s="1"/>
  <c r="K618" i="14"/>
  <c r="L618" i="14" s="1"/>
  <c r="K709" i="14"/>
  <c r="L709" i="14" s="1"/>
  <c r="K728" i="14"/>
  <c r="L728" i="14" s="1"/>
  <c r="K806" i="14"/>
  <c r="L806" i="14" s="1"/>
  <c r="K861" i="14"/>
  <c r="L861" i="14" s="1"/>
  <c r="K641" i="14"/>
  <c r="L641" i="14" s="1"/>
  <c r="K768" i="14"/>
  <c r="L768" i="14" s="1"/>
  <c r="K939" i="14"/>
  <c r="L939" i="14" s="1"/>
  <c r="K990" i="14"/>
  <c r="L990" i="14" s="1"/>
  <c r="K961" i="14"/>
  <c r="L961" i="14" s="1"/>
  <c r="K928" i="14"/>
  <c r="L928" i="14" s="1"/>
  <c r="K936" i="14"/>
  <c r="L936" i="14" s="1"/>
  <c r="K746" i="14"/>
  <c r="L746" i="14" s="1"/>
  <c r="K745" i="14"/>
  <c r="K337" i="14"/>
  <c r="L337" i="14" s="1"/>
  <c r="K710" i="14"/>
  <c r="L710" i="14" s="1"/>
  <c r="L355" i="14"/>
  <c r="K942" i="14"/>
  <c r="L942" i="14" s="1"/>
  <c r="K555" i="14"/>
  <c r="L555" i="14" s="1"/>
  <c r="K274" i="14"/>
  <c r="L274" i="14" s="1"/>
  <c r="K842" i="14"/>
  <c r="L842" i="14" s="1"/>
  <c r="K360" i="14"/>
  <c r="K951" i="14"/>
  <c r="L951" i="14" s="1"/>
  <c r="K919" i="14"/>
  <c r="L919" i="14" s="1"/>
  <c r="K363" i="14"/>
  <c r="K749" i="14"/>
  <c r="L749" i="14" s="1"/>
  <c r="K955" i="14"/>
  <c r="L955" i="14" s="1"/>
  <c r="K6" i="14"/>
  <c r="L6" i="14" s="1"/>
  <c r="K672" i="14"/>
  <c r="L672" i="14" s="1"/>
  <c r="K558" i="14"/>
  <c r="K986" i="14"/>
  <c r="L986" i="14" s="1"/>
  <c r="K859" i="14"/>
  <c r="L859" i="14" s="1"/>
  <c r="K419" i="14"/>
  <c r="K862" i="14"/>
  <c r="L862" i="14" s="1"/>
  <c r="K191" i="14"/>
  <c r="L191" i="14" s="1"/>
  <c r="K852" i="14"/>
  <c r="L852" i="14" s="1"/>
  <c r="K320" i="14"/>
  <c r="L320" i="14" s="1"/>
  <c r="K756" i="14"/>
  <c r="L756" i="14" s="1"/>
  <c r="K584" i="14"/>
  <c r="L584" i="14" s="1"/>
  <c r="K63" i="14"/>
  <c r="L63" i="14" s="1"/>
  <c r="K392" i="14"/>
  <c r="L392" i="14" s="1"/>
  <c r="K282" i="14"/>
  <c r="L282" i="14" s="1"/>
  <c r="K442" i="14"/>
  <c r="L442" i="14" s="1"/>
  <c r="K831" i="14"/>
  <c r="L831" i="14" s="1"/>
  <c r="L54" i="14"/>
  <c r="K889" i="14"/>
  <c r="L889" i="14" s="1"/>
  <c r="K716" i="14"/>
  <c r="L716" i="14" s="1"/>
  <c r="K81" i="14"/>
  <c r="L81" i="14" s="1"/>
  <c r="K687" i="14"/>
  <c r="L687" i="14" s="1"/>
  <c r="K988" i="14"/>
  <c r="L988" i="14" s="1"/>
  <c r="K307" i="14"/>
  <c r="L307" i="14" s="1"/>
  <c r="K465" i="14"/>
  <c r="L465" i="14" s="1"/>
  <c r="K570" i="14"/>
  <c r="L570" i="14" s="1"/>
  <c r="K930" i="17"/>
  <c r="J1002" i="17"/>
  <c r="J994" i="17"/>
  <c r="J986" i="17"/>
  <c r="J978" i="17"/>
  <c r="J970" i="17"/>
  <c r="J962" i="17"/>
  <c r="J954" i="17"/>
  <c r="J946" i="17"/>
  <c r="J938" i="17"/>
  <c r="J930" i="17"/>
  <c r="J922" i="17"/>
  <c r="J914" i="17"/>
  <c r="J906" i="17"/>
  <c r="J898" i="17"/>
  <c r="J890" i="17"/>
  <c r="J882" i="17"/>
  <c r="J874" i="17"/>
  <c r="J866" i="17"/>
  <c r="J858" i="17"/>
  <c r="J850" i="17"/>
  <c r="J842" i="17"/>
  <c r="J834" i="17"/>
  <c r="J826" i="17"/>
  <c r="J818" i="17"/>
  <c r="J810" i="17"/>
  <c r="J802" i="17"/>
  <c r="J794" i="17"/>
  <c r="J786" i="17"/>
  <c r="J778" i="17"/>
  <c r="J770" i="17"/>
  <c r="J762" i="17"/>
  <c r="J754" i="17"/>
  <c r="J746" i="17"/>
  <c r="J738" i="17"/>
  <c r="J730" i="17"/>
  <c r="J722" i="17"/>
  <c r="J714" i="17"/>
  <c r="J706" i="17"/>
  <c r="J698" i="17"/>
  <c r="J690" i="17"/>
  <c r="J682" i="17"/>
  <c r="J674" i="17"/>
  <c r="J666" i="17"/>
  <c r="J658" i="17"/>
  <c r="J650" i="17"/>
  <c r="J642" i="17"/>
  <c r="J634" i="17"/>
  <c r="J626" i="17"/>
  <c r="J618" i="17"/>
  <c r="J610" i="17"/>
  <c r="J602" i="17"/>
  <c r="J594" i="17"/>
  <c r="J586" i="17"/>
  <c r="J578" i="17"/>
  <c r="J570" i="17"/>
  <c r="J562" i="17"/>
  <c r="J554" i="17"/>
  <c r="J546" i="17"/>
  <c r="J538" i="17"/>
  <c r="J530" i="17"/>
  <c r="J522" i="17"/>
  <c r="J514" i="17"/>
  <c r="J506" i="17"/>
  <c r="J498" i="17"/>
  <c r="J490" i="17"/>
  <c r="J482" i="17"/>
  <c r="J474" i="17"/>
  <c r="J466" i="17"/>
  <c r="J458" i="17"/>
  <c r="J450" i="17"/>
  <c r="J442" i="17"/>
  <c r="J434" i="17"/>
  <c r="J426" i="17"/>
  <c r="J418" i="17"/>
  <c r="J410" i="17"/>
  <c r="J402" i="17"/>
  <c r="J394" i="17"/>
  <c r="J386" i="17"/>
  <c r="J378" i="17"/>
  <c r="J370" i="17"/>
  <c r="J362" i="17"/>
  <c r="J354" i="17"/>
  <c r="J346" i="17"/>
  <c r="J338" i="17"/>
  <c r="J330" i="17"/>
  <c r="J1001" i="17"/>
  <c r="J1000" i="17"/>
  <c r="J992" i="17"/>
  <c r="J984" i="17"/>
  <c r="J971" i="17"/>
  <c r="J960" i="17"/>
  <c r="J941" i="17"/>
  <c r="J911" i="17"/>
  <c r="J892" i="17"/>
  <c r="J863" i="17"/>
  <c r="J797" i="17"/>
  <c r="J768" i="17"/>
  <c r="J731" i="17"/>
  <c r="J702" i="17"/>
  <c r="J673" i="17"/>
  <c r="J636" i="17"/>
  <c r="J607" i="17"/>
  <c r="J541" i="17"/>
  <c r="J532" i="17"/>
  <c r="J505" i="17"/>
  <c r="J470" i="17"/>
  <c r="J435" i="17"/>
  <c r="J408" i="17"/>
  <c r="J373" i="17"/>
  <c r="J990" i="17"/>
  <c r="J872" i="17"/>
  <c r="J835" i="17"/>
  <c r="J806" i="17"/>
  <c r="J777" i="17"/>
  <c r="J740" i="17"/>
  <c r="J711" i="17"/>
  <c r="J645" i="17"/>
  <c r="J616" i="17"/>
  <c r="J579" i="17"/>
  <c r="J550" i="17"/>
  <c r="J523" i="17"/>
  <c r="J496" i="17"/>
  <c r="J461" i="17"/>
  <c r="J399" i="17"/>
  <c r="J364" i="17"/>
  <c r="J337" i="17"/>
  <c r="J980" i="17"/>
  <c r="J969" i="17"/>
  <c r="J950" i="17"/>
  <c r="J931" i="17"/>
  <c r="J920" i="17"/>
  <c r="J901" i="17"/>
  <c r="J881" i="17"/>
  <c r="J844" i="17"/>
  <c r="J815" i="17"/>
  <c r="J749" i="17"/>
  <c r="J720" i="17"/>
  <c r="J683" i="17"/>
  <c r="J654" i="17"/>
  <c r="J625" i="17"/>
  <c r="J588" i="17"/>
  <c r="J559" i="17"/>
  <c r="J487" i="17"/>
  <c r="J452" i="17"/>
  <c r="J425" i="17"/>
  <c r="J390" i="17"/>
  <c r="J355" i="17"/>
  <c r="J328" i="17"/>
  <c r="J320" i="17"/>
  <c r="J312" i="17"/>
  <c r="J304" i="17"/>
  <c r="J296" i="17"/>
  <c r="J288" i="17"/>
  <c r="J280" i="17"/>
  <c r="J272" i="17"/>
  <c r="J264" i="17"/>
  <c r="J256" i="17"/>
  <c r="J248" i="17"/>
  <c r="J853" i="17"/>
  <c r="J824" i="17"/>
  <c r="J787" i="17"/>
  <c r="J758" i="17"/>
  <c r="J729" i="17"/>
  <c r="J692" i="17"/>
  <c r="J663" i="17"/>
  <c r="J597" i="17"/>
  <c r="J568" i="17"/>
  <c r="J513" i="17"/>
  <c r="J478" i="17"/>
  <c r="J443" i="17"/>
  <c r="J416" i="17"/>
  <c r="J381" i="17"/>
  <c r="J999" i="17"/>
  <c r="J959" i="17"/>
  <c r="J940" i="17"/>
  <c r="J929" i="17"/>
  <c r="J910" i="17"/>
  <c r="J891" i="17"/>
  <c r="J862" i="17"/>
  <c r="J833" i="17"/>
  <c r="J796" i="17"/>
  <c r="J767" i="17"/>
  <c r="J701" i="17"/>
  <c r="J989" i="17"/>
  <c r="J871" i="17"/>
  <c r="J805" i="17"/>
  <c r="J776" i="17"/>
  <c r="J739" i="17"/>
  <c r="J710" i="17"/>
  <c r="J681" i="17"/>
  <c r="J979" i="17"/>
  <c r="J968" i="17"/>
  <c r="J949" i="17"/>
  <c r="J919" i="17"/>
  <c r="J900" i="17"/>
  <c r="J880" i="17"/>
  <c r="J843" i="17"/>
  <c r="J814" i="17"/>
  <c r="J785" i="17"/>
  <c r="J748" i="17"/>
  <c r="J889" i="17"/>
  <c r="J852" i="17"/>
  <c r="J997" i="17"/>
  <c r="J976" i="17"/>
  <c r="J998" i="17"/>
  <c r="J972" i="17"/>
  <c r="J867" i="17"/>
  <c r="J817" i="17"/>
  <c r="J792" i="17"/>
  <c r="J781" i="17"/>
  <c r="J756" i="17"/>
  <c r="J719" i="17"/>
  <c r="J641" i="17"/>
  <c r="J609" i="17"/>
  <c r="J576" i="17"/>
  <c r="J544" i="17"/>
  <c r="J534" i="17"/>
  <c r="J503" i="17"/>
  <c r="J473" i="17"/>
  <c r="J403" i="17"/>
  <c r="J372" i="17"/>
  <c r="J352" i="17"/>
  <c r="J333" i="17"/>
  <c r="J306" i="17"/>
  <c r="J279" i="17"/>
  <c r="J244" i="17"/>
  <c r="J227" i="17"/>
  <c r="J194" i="17"/>
  <c r="J932" i="17"/>
  <c r="J917" i="17"/>
  <c r="J904" i="17"/>
  <c r="J878" i="17"/>
  <c r="J840" i="17"/>
  <c r="J829" i="17"/>
  <c r="J804" i="17"/>
  <c r="J708" i="17"/>
  <c r="J696" i="17"/>
  <c r="J675" i="17"/>
  <c r="J524" i="17"/>
  <c r="J493" i="17"/>
  <c r="J463" i="17"/>
  <c r="J432" i="17"/>
  <c r="J297" i="17"/>
  <c r="J270" i="17"/>
  <c r="J202" i="17"/>
  <c r="J36" i="17"/>
  <c r="J25" i="17"/>
  <c r="J5" i="17"/>
  <c r="J854" i="17"/>
  <c r="J652" i="17"/>
  <c r="J620" i="17"/>
  <c r="J587" i="17"/>
  <c r="J555" i="17"/>
  <c r="J483" i="17"/>
  <c r="J453" i="17"/>
  <c r="J422" i="17"/>
  <c r="J392" i="17"/>
  <c r="J361" i="17"/>
  <c r="J342" i="17"/>
  <c r="J323" i="17"/>
  <c r="J261" i="17"/>
  <c r="J235" i="17"/>
  <c r="J210" i="17"/>
  <c r="J42" i="17"/>
  <c r="J983" i="17"/>
  <c r="J956" i="17"/>
  <c r="J943" i="17"/>
  <c r="J928" i="17"/>
  <c r="J865" i="17"/>
  <c r="J743" i="17"/>
  <c r="J732" i="17"/>
  <c r="J685" i="17"/>
  <c r="J662" i="17"/>
  <c r="J630" i="17"/>
  <c r="J598" i="17"/>
  <c r="J565" i="17"/>
  <c r="J512" i="17"/>
  <c r="J412" i="17"/>
  <c r="J382" i="17"/>
  <c r="J314" i="17"/>
  <c r="J287" i="17"/>
  <c r="J252" i="17"/>
  <c r="J218" i="17"/>
  <c r="J185" i="17"/>
  <c r="J177" i="17"/>
  <c r="J169" i="17"/>
  <c r="J161" i="17"/>
  <c r="J153" i="17"/>
  <c r="J145" i="17"/>
  <c r="J137" i="17"/>
  <c r="J129" i="17"/>
  <c r="J121" i="17"/>
  <c r="J113" i="17"/>
  <c r="J105" i="17"/>
  <c r="J97" i="17"/>
  <c r="J89" i="17"/>
  <c r="J81" i="17"/>
  <c r="J73" i="17"/>
  <c r="J65" i="17"/>
  <c r="J57" i="17"/>
  <c r="J49" i="17"/>
  <c r="J11" i="17"/>
  <c r="J816" i="17"/>
  <c r="J791" i="17"/>
  <c r="J780" i="17"/>
  <c r="J766" i="17"/>
  <c r="J755" i="17"/>
  <c r="J718" i="17"/>
  <c r="J672" i="17"/>
  <c r="J640" i="17"/>
  <c r="J608" i="17"/>
  <c r="J575" i="17"/>
  <c r="J543" i="17"/>
  <c r="J533" i="17"/>
  <c r="J502" i="17"/>
  <c r="J472" i="17"/>
  <c r="J441" i="17"/>
  <c r="J371" i="17"/>
  <c r="J351" i="17"/>
  <c r="J332" i="17"/>
  <c r="J305" i="17"/>
  <c r="J278" i="17"/>
  <c r="J243" i="17"/>
  <c r="J226" i="17"/>
  <c r="J193" i="17"/>
  <c r="J916" i="17"/>
  <c r="J903" i="17"/>
  <c r="J877" i="17"/>
  <c r="J839" i="17"/>
  <c r="J828" i="17"/>
  <c r="J803" i="17"/>
  <c r="J707" i="17"/>
  <c r="J695" i="17"/>
  <c r="J585" i="17"/>
  <c r="J553" i="17"/>
  <c r="J492" i="17"/>
  <c r="J462" i="17"/>
  <c r="J431" i="17"/>
  <c r="J401" i="17"/>
  <c r="J269" i="17"/>
  <c r="J201" i="17"/>
  <c r="J996" i="17"/>
  <c r="J967" i="17"/>
  <c r="J888" i="17"/>
  <c r="J851" i="17"/>
  <c r="J651" i="17"/>
  <c r="J619" i="17"/>
  <c r="J521" i="17"/>
  <c r="J451" i="17"/>
  <c r="J421" i="17"/>
  <c r="J391" i="17"/>
  <c r="J360" i="17"/>
  <c r="J341" i="17"/>
  <c r="J322" i="17"/>
  <c r="J295" i="17"/>
  <c r="J260" i="17"/>
  <c r="J234" i="17"/>
  <c r="J982" i="17"/>
  <c r="J955" i="17"/>
  <c r="J942" i="17"/>
  <c r="J927" i="17"/>
  <c r="J864" i="17"/>
  <c r="J753" i="17"/>
  <c r="J742" i="17"/>
  <c r="J728" i="17"/>
  <c r="J684" i="17"/>
  <c r="J661" i="17"/>
  <c r="J629" i="17"/>
  <c r="J596" i="17"/>
  <c r="J564" i="17"/>
  <c r="J511" i="17"/>
  <c r="J481" i="17"/>
  <c r="J411" i="17"/>
  <c r="J380" i="17"/>
  <c r="J313" i="17"/>
  <c r="J286" i="17"/>
  <c r="J251" i="17"/>
  <c r="J217" i="17"/>
  <c r="J192" i="17"/>
  <c r="J184" i="17"/>
  <c r="J176" i="17"/>
  <c r="J168" i="17"/>
  <c r="J160" i="17"/>
  <c r="J152" i="17"/>
  <c r="J144" i="17"/>
  <c r="J136" i="17"/>
  <c r="J128" i="17"/>
  <c r="J120" i="17"/>
  <c r="J801" i="17"/>
  <c r="J790" i="17"/>
  <c r="J779" i="17"/>
  <c r="J765" i="17"/>
  <c r="J717" i="17"/>
  <c r="J705" i="17"/>
  <c r="J671" i="17"/>
  <c r="J639" i="17"/>
  <c r="J606" i="17"/>
  <c r="J574" i="17"/>
  <c r="J542" i="17"/>
  <c r="J531" i="17"/>
  <c r="J501" i="17"/>
  <c r="J471" i="17"/>
  <c r="J440" i="17"/>
  <c r="J350" i="17"/>
  <c r="J331" i="17"/>
  <c r="J277" i="17"/>
  <c r="J242" i="17"/>
  <c r="J225" i="17"/>
  <c r="J200" i="17"/>
  <c r="J966" i="17"/>
  <c r="J953" i="17"/>
  <c r="J915" i="17"/>
  <c r="J902" i="17"/>
  <c r="J876" i="17"/>
  <c r="J849" i="17"/>
  <c r="J838" i="17"/>
  <c r="J827" i="17"/>
  <c r="J813" i="17"/>
  <c r="J694" i="17"/>
  <c r="J649" i="17"/>
  <c r="J617" i="17"/>
  <c r="J584" i="17"/>
  <c r="J552" i="17"/>
  <c r="J491" i="17"/>
  <c r="J460" i="17"/>
  <c r="J430" i="17"/>
  <c r="J400" i="17"/>
  <c r="J369" i="17"/>
  <c r="J303" i="17"/>
  <c r="J268" i="17"/>
  <c r="J995" i="17"/>
  <c r="J887" i="17"/>
  <c r="J520" i="17"/>
  <c r="J420" i="17"/>
  <c r="J389" i="17"/>
  <c r="J359" i="17"/>
  <c r="J340" i="17"/>
  <c r="J321" i="17"/>
  <c r="J294" i="17"/>
  <c r="J259" i="17"/>
  <c r="J233" i="17"/>
  <c r="J216" i="17"/>
  <c r="J981" i="17"/>
  <c r="J939" i="17"/>
  <c r="J926" i="17"/>
  <c r="J913" i="17"/>
  <c r="J861" i="17"/>
  <c r="J752" i="17"/>
  <c r="J741" i="17"/>
  <c r="J727" i="17"/>
  <c r="J660" i="17"/>
  <c r="J628" i="17"/>
  <c r="J595" i="17"/>
  <c r="J563" i="17"/>
  <c r="J510" i="17"/>
  <c r="J480" i="17"/>
  <c r="J449" i="17"/>
  <c r="J379" i="17"/>
  <c r="J993" i="17"/>
  <c r="J825" i="17"/>
  <c r="J800" i="17"/>
  <c r="J789" i="17"/>
  <c r="J775" i="17"/>
  <c r="J764" i="17"/>
  <c r="J716" i="17"/>
  <c r="J704" i="17"/>
  <c r="J670" i="17"/>
  <c r="J638" i="17"/>
  <c r="J605" i="17"/>
  <c r="J573" i="17"/>
  <c r="J540" i="17"/>
  <c r="J500" i="17"/>
  <c r="J469" i="17"/>
  <c r="J439" i="17"/>
  <c r="J409" i="17"/>
  <c r="J349" i="17"/>
  <c r="J977" i="17"/>
  <c r="J965" i="17"/>
  <c r="J952" i="17"/>
  <c r="J937" i="17"/>
  <c r="J899" i="17"/>
  <c r="J875" i="17"/>
  <c r="J848" i="17"/>
  <c r="J837" i="17"/>
  <c r="J823" i="17"/>
  <c r="J812" i="17"/>
  <c r="J693" i="17"/>
  <c r="J680" i="17"/>
  <c r="J648" i="17"/>
  <c r="J615" i="17"/>
  <c r="J583" i="17"/>
  <c r="J551" i="17"/>
  <c r="J529" i="17"/>
  <c r="J459" i="17"/>
  <c r="J429" i="17"/>
  <c r="J886" i="17"/>
  <c r="J593" i="17"/>
  <c r="J561" i="17"/>
  <c r="J519" i="17"/>
  <c r="J489" i="17"/>
  <c r="J419" i="17"/>
  <c r="J925" i="17"/>
  <c r="J912" i="17"/>
  <c r="J897" i="17"/>
  <c r="J860" i="17"/>
  <c r="J751" i="17"/>
  <c r="J737" i="17"/>
  <c r="J726" i="17"/>
  <c r="J659" i="17"/>
  <c r="J627" i="17"/>
  <c r="J509" i="17"/>
  <c r="J479" i="17"/>
  <c r="J873" i="17"/>
  <c r="J799" i="17"/>
  <c r="J788" i="17"/>
  <c r="J774" i="17"/>
  <c r="J763" i="17"/>
  <c r="J715" i="17"/>
  <c r="J703" i="17"/>
  <c r="J691" i="17"/>
  <c r="J669" i="17"/>
  <c r="J637" i="17"/>
  <c r="J604" i="17"/>
  <c r="J572" i="17"/>
  <c r="J539" i="17"/>
  <c r="J499" i="17"/>
  <c r="J468" i="17"/>
  <c r="J964" i="17"/>
  <c r="J951" i="17"/>
  <c r="J936" i="17"/>
  <c r="J847" i="17"/>
  <c r="J836" i="17"/>
  <c r="J822" i="17"/>
  <c r="J811" i="17"/>
  <c r="J679" i="17"/>
  <c r="J647" i="17"/>
  <c r="J614" i="17"/>
  <c r="J582" i="17"/>
  <c r="J549" i="17"/>
  <c r="J528" i="17"/>
  <c r="J885" i="17"/>
  <c r="J657" i="17"/>
  <c r="J624" i="17"/>
  <c r="J592" i="17"/>
  <c r="J560" i="17"/>
  <c r="J518" i="17"/>
  <c r="J488" i="17"/>
  <c r="J991" i="17"/>
  <c r="J924" i="17"/>
  <c r="J909" i="17"/>
  <c r="J896" i="17"/>
  <c r="J859" i="17"/>
  <c r="J761" i="17"/>
  <c r="J750" i="17"/>
  <c r="J736" i="17"/>
  <c r="J725" i="17"/>
  <c r="J713" i="17"/>
  <c r="J689" i="17"/>
  <c r="J975" i="17"/>
  <c r="J870" i="17"/>
  <c r="J809" i="17"/>
  <c r="J798" i="17"/>
  <c r="J784" i="17"/>
  <c r="J773" i="17"/>
  <c r="J668" i="17"/>
  <c r="J635" i="17"/>
  <c r="J603" i="17"/>
  <c r="J963" i="17"/>
  <c r="J948" i="17"/>
  <c r="J935" i="17"/>
  <c r="J846" i="17"/>
  <c r="J832" i="17"/>
  <c r="J821" i="17"/>
  <c r="J678" i="17"/>
  <c r="J884" i="17"/>
  <c r="J857" i="17"/>
  <c r="J988" i="17"/>
  <c r="J961" i="17"/>
  <c r="J923" i="17"/>
  <c r="J908" i="17"/>
  <c r="J895" i="17"/>
  <c r="J760" i="17"/>
  <c r="J974" i="17"/>
  <c r="J869" i="17"/>
  <c r="J808" i="17"/>
  <c r="J947" i="17"/>
  <c r="J934" i="17"/>
  <c r="J921" i="17"/>
  <c r="J987" i="17"/>
  <c r="J985" i="17"/>
  <c r="J831" i="17"/>
  <c r="J782" i="17"/>
  <c r="J697" i="17"/>
  <c r="J632" i="17"/>
  <c r="J601" i="17"/>
  <c r="J497" i="17"/>
  <c r="J179" i="17"/>
  <c r="J167" i="17"/>
  <c r="J157" i="17"/>
  <c r="J147" i="17"/>
  <c r="J135" i="17"/>
  <c r="J734" i="17"/>
  <c r="J664" i="17"/>
  <c r="J525" i="17"/>
  <c r="J475" i="17"/>
  <c r="J454" i="17"/>
  <c r="J347" i="17"/>
  <c r="J291" i="17"/>
  <c r="J276" i="17"/>
  <c r="J189" i="17"/>
  <c r="J125" i="17"/>
  <c r="J16" i="17"/>
  <c r="J254" i="17"/>
  <c r="J894" i="17"/>
  <c r="J433" i="17"/>
  <c r="J414" i="17"/>
  <c r="J396" i="17"/>
  <c r="J223" i="17"/>
  <c r="J43" i="17"/>
  <c r="J23" i="17"/>
  <c r="J656" i="17"/>
  <c r="J547" i="17"/>
  <c r="J448" i="17"/>
  <c r="J377" i="17"/>
  <c r="J363" i="17"/>
  <c r="J345" i="17"/>
  <c r="J317" i="17"/>
  <c r="J302" i="17"/>
  <c r="J249" i="17"/>
  <c r="J237" i="17"/>
  <c r="J212" i="17"/>
  <c r="J199" i="17"/>
  <c r="J115" i="17"/>
  <c r="J106" i="17"/>
  <c r="J96" i="17"/>
  <c r="J87" i="17"/>
  <c r="J78" i="17"/>
  <c r="J69" i="17"/>
  <c r="J60" i="17"/>
  <c r="J51" i="17"/>
  <c r="J29" i="17"/>
  <c r="J973" i="17"/>
  <c r="J830" i="17"/>
  <c r="J772" i="17"/>
  <c r="J688" i="17"/>
  <c r="J631" i="17"/>
  <c r="J600" i="17"/>
  <c r="J571" i="17"/>
  <c r="J495" i="17"/>
  <c r="J329" i="17"/>
  <c r="J263" i="17"/>
  <c r="J178" i="17"/>
  <c r="J166" i="17"/>
  <c r="J156" i="17"/>
  <c r="J146" i="17"/>
  <c r="J134" i="17"/>
  <c r="J35" i="17"/>
  <c r="J8" i="17"/>
  <c r="J733" i="17"/>
  <c r="J290" i="17"/>
  <c r="J275" i="17"/>
  <c r="J188" i="17"/>
  <c r="J124" i="17"/>
  <c r="J15" i="17"/>
  <c r="J893" i="17"/>
  <c r="J724" i="17"/>
  <c r="J545" i="17"/>
  <c r="J413" i="17"/>
  <c r="J395" i="17"/>
  <c r="J222" i="17"/>
  <c r="J22" i="17"/>
  <c r="J228" i="17"/>
  <c r="J883" i="17"/>
  <c r="J820" i="17"/>
  <c r="J655" i="17"/>
  <c r="J623" i="17"/>
  <c r="J569" i="17"/>
  <c r="J517" i="17"/>
  <c r="J447" i="17"/>
  <c r="J428" i="17"/>
  <c r="J376" i="17"/>
  <c r="J358" i="17"/>
  <c r="J344" i="17"/>
  <c r="J316" i="17"/>
  <c r="J301" i="17"/>
  <c r="J236" i="17"/>
  <c r="J211" i="17"/>
  <c r="J198" i="17"/>
  <c r="J114" i="17"/>
  <c r="J104" i="17"/>
  <c r="J95" i="17"/>
  <c r="J86" i="17"/>
  <c r="J77" i="17"/>
  <c r="J68" i="17"/>
  <c r="J59" i="17"/>
  <c r="J50" i="17"/>
  <c r="J958" i="17"/>
  <c r="J771" i="17"/>
  <c r="J687" i="17"/>
  <c r="J599" i="17"/>
  <c r="J494" i="17"/>
  <c r="J467" i="17"/>
  <c r="J262" i="17"/>
  <c r="J247" i="17"/>
  <c r="J175" i="17"/>
  <c r="J165" i="17"/>
  <c r="J155" i="17"/>
  <c r="J143" i="17"/>
  <c r="J133" i="17"/>
  <c r="J41" i="17"/>
  <c r="J327" i="17"/>
  <c r="J289" i="17"/>
  <c r="J274" i="17"/>
  <c r="J209" i="17"/>
  <c r="J187" i="17"/>
  <c r="J123" i="17"/>
  <c r="J7" i="17"/>
  <c r="J879" i="17"/>
  <c r="J723" i="17"/>
  <c r="J407" i="17"/>
  <c r="J232" i="17"/>
  <c r="J221" i="17"/>
  <c r="J208" i="17"/>
  <c r="J34" i="17"/>
  <c r="J21" i="17"/>
  <c r="J14" i="17"/>
  <c r="J819" i="17"/>
  <c r="J769" i="17"/>
  <c r="J653" i="17"/>
  <c r="J622" i="17"/>
  <c r="J567" i="17"/>
  <c r="J537" i="17"/>
  <c r="J516" i="17"/>
  <c r="J446" i="17"/>
  <c r="J427" i="17"/>
  <c r="J393" i="17"/>
  <c r="J375" i="17"/>
  <c r="J357" i="17"/>
  <c r="J343" i="17"/>
  <c r="J315" i="17"/>
  <c r="J300" i="17"/>
  <c r="J285" i="17"/>
  <c r="J197" i="17"/>
  <c r="J112" i="17"/>
  <c r="J103" i="17"/>
  <c r="J94" i="17"/>
  <c r="J85" i="17"/>
  <c r="J76" i="17"/>
  <c r="J67" i="17"/>
  <c r="J58" i="17"/>
  <c r="J48" i="17"/>
  <c r="J957" i="17"/>
  <c r="J686" i="17"/>
  <c r="J591" i="17"/>
  <c r="J246" i="17"/>
  <c r="J174" i="17"/>
  <c r="J164" i="17"/>
  <c r="J154" i="17"/>
  <c r="J142" i="17"/>
  <c r="J132" i="17"/>
  <c r="J945" i="17"/>
  <c r="J721" i="17"/>
  <c r="J465" i="17"/>
  <c r="J326" i="17"/>
  <c r="J311" i="17"/>
  <c r="J273" i="17"/>
  <c r="J258" i="17"/>
  <c r="J207" i="17"/>
  <c r="J186" i="17"/>
  <c r="J122" i="17"/>
  <c r="J40" i="17"/>
  <c r="J28" i="17"/>
  <c r="J6" i="17"/>
  <c r="J646" i="17"/>
  <c r="J486" i="17"/>
  <c r="J406" i="17"/>
  <c r="J388" i="17"/>
  <c r="J231" i="17"/>
  <c r="J220" i="17"/>
  <c r="J868" i="17"/>
  <c r="J759" i="17"/>
  <c r="J621" i="17"/>
  <c r="J566" i="17"/>
  <c r="J536" i="17"/>
  <c r="J515" i="17"/>
  <c r="J445" i="17"/>
  <c r="J374" i="17"/>
  <c r="J356" i="17"/>
  <c r="J299" i="17"/>
  <c r="J284" i="17"/>
  <c r="J196" i="17"/>
  <c r="J111" i="17"/>
  <c r="J102" i="17"/>
  <c r="J93" i="17"/>
  <c r="J84" i="17"/>
  <c r="J75" i="17"/>
  <c r="J66" i="17"/>
  <c r="J56" i="17"/>
  <c r="J47" i="17"/>
  <c r="J13" i="17"/>
  <c r="J757" i="17"/>
  <c r="J712" i="17"/>
  <c r="J677" i="17"/>
  <c r="J590" i="17"/>
  <c r="J424" i="17"/>
  <c r="J339" i="17"/>
  <c r="J245" i="17"/>
  <c r="J183" i="17"/>
  <c r="J173" i="17"/>
  <c r="J163" i="17"/>
  <c r="J151" i="17"/>
  <c r="J141" i="17"/>
  <c r="J131" i="17"/>
  <c r="J33" i="17"/>
  <c r="J20" i="17"/>
  <c r="J944" i="17"/>
  <c r="J807" i="17"/>
  <c r="J508" i="17"/>
  <c r="J464" i="17"/>
  <c r="J325" i="17"/>
  <c r="J310" i="17"/>
  <c r="J257" i="17"/>
  <c r="J206" i="17"/>
  <c r="J39" i="17"/>
  <c r="J27" i="17"/>
  <c r="J644" i="17"/>
  <c r="J613" i="17"/>
  <c r="J485" i="17"/>
  <c r="J405" i="17"/>
  <c r="J387" i="17"/>
  <c r="J271" i="17"/>
  <c r="J230" i="17"/>
  <c r="J219" i="17"/>
  <c r="J856" i="17"/>
  <c r="J558" i="17"/>
  <c r="J535" i="17"/>
  <c r="J444" i="17"/>
  <c r="J368" i="17"/>
  <c r="J298" i="17"/>
  <c r="J283" i="17"/>
  <c r="J195" i="17"/>
  <c r="J119" i="17"/>
  <c r="J110" i="17"/>
  <c r="J101" i="17"/>
  <c r="J92" i="17"/>
  <c r="J83" i="17"/>
  <c r="J74" i="17"/>
  <c r="J64" i="17"/>
  <c r="J55" i="17"/>
  <c r="J46" i="17"/>
  <c r="J12" i="17"/>
  <c r="J933" i="17"/>
  <c r="J676" i="17"/>
  <c r="J589" i="17"/>
  <c r="J423" i="17"/>
  <c r="J182" i="17"/>
  <c r="J172" i="17"/>
  <c r="J162" i="17"/>
  <c r="J150" i="17"/>
  <c r="J140" i="17"/>
  <c r="J130" i="17"/>
  <c r="J32" i="17"/>
  <c r="J4" i="17"/>
  <c r="J795" i="17"/>
  <c r="J747" i="17"/>
  <c r="J507" i="17"/>
  <c r="J457" i="17"/>
  <c r="J438" i="17"/>
  <c r="J353" i="17"/>
  <c r="J324" i="17"/>
  <c r="J309" i="17"/>
  <c r="J241" i="17"/>
  <c r="J205" i="17"/>
  <c r="J26" i="17"/>
  <c r="J709" i="17"/>
  <c r="J643" i="17"/>
  <c r="J612" i="17"/>
  <c r="J484" i="17"/>
  <c r="J404" i="17"/>
  <c r="J336" i="17"/>
  <c r="J255" i="17"/>
  <c r="J229" i="17"/>
  <c r="J19" i="17"/>
  <c r="J855" i="17"/>
  <c r="J557" i="17"/>
  <c r="J385" i="17"/>
  <c r="J367" i="17"/>
  <c r="J282" i="17"/>
  <c r="J267" i="17"/>
  <c r="J240" i="17"/>
  <c r="J215" i="17"/>
  <c r="J118" i="17"/>
  <c r="J109" i="17"/>
  <c r="J100" i="17"/>
  <c r="J91" i="17"/>
  <c r="J82" i="17"/>
  <c r="J72" i="17"/>
  <c r="J63" i="17"/>
  <c r="J54" i="17"/>
  <c r="J45" i="17"/>
  <c r="J38" i="17"/>
  <c r="J793" i="17"/>
  <c r="J745" i="17"/>
  <c r="J581" i="17"/>
  <c r="J181" i="17"/>
  <c r="J171" i="17"/>
  <c r="J159" i="17"/>
  <c r="J149" i="17"/>
  <c r="J139" i="17"/>
  <c r="J31" i="17"/>
  <c r="J18" i="17"/>
  <c r="J3" i="17"/>
  <c r="J918" i="17"/>
  <c r="J845" i="17"/>
  <c r="J700" i="17"/>
  <c r="J527" i="17"/>
  <c r="J477" i="17"/>
  <c r="J456" i="17"/>
  <c r="J437" i="17"/>
  <c r="J308" i="17"/>
  <c r="J293" i="17"/>
  <c r="J204" i="17"/>
  <c r="J191" i="17"/>
  <c r="J127" i="17"/>
  <c r="J10" i="17"/>
  <c r="J667" i="17"/>
  <c r="J611" i="17"/>
  <c r="J504" i="17"/>
  <c r="J417" i="17"/>
  <c r="J398" i="17"/>
  <c r="J335" i="17"/>
  <c r="J907" i="17"/>
  <c r="J783" i="17"/>
  <c r="J744" i="17"/>
  <c r="J633" i="17"/>
  <c r="J580" i="17"/>
  <c r="J180" i="17"/>
  <c r="J170" i="17"/>
  <c r="J158" i="17"/>
  <c r="J148" i="17"/>
  <c r="J138" i="17"/>
  <c r="J30" i="17"/>
  <c r="J905" i="17"/>
  <c r="J415" i="17"/>
  <c r="J397" i="17"/>
  <c r="J334" i="17"/>
  <c r="J253" i="17"/>
  <c r="J224" i="17"/>
  <c r="J24" i="17"/>
  <c r="J577" i="17"/>
  <c r="J548" i="17"/>
  <c r="J383" i="17"/>
  <c r="J365" i="17"/>
  <c r="J318" i="17"/>
  <c r="J265" i="17"/>
  <c r="J250" i="17"/>
  <c r="J238" i="17"/>
  <c r="J213" i="17"/>
  <c r="J455" i="17"/>
  <c r="J53" i="17"/>
  <c r="J52" i="17"/>
  <c r="J61" i="17"/>
  <c r="J266" i="17"/>
  <c r="J126" i="17"/>
  <c r="J841" i="17"/>
  <c r="J436" i="17"/>
  <c r="J117" i="17"/>
  <c r="J17" i="17"/>
  <c r="J44" i="17"/>
  <c r="J735" i="17"/>
  <c r="J239" i="17"/>
  <c r="J116" i="17"/>
  <c r="J108" i="17"/>
  <c r="J699" i="17"/>
  <c r="J384" i="17"/>
  <c r="J665" i="17"/>
  <c r="J107" i="17"/>
  <c r="J99" i="17"/>
  <c r="J292" i="17"/>
  <c r="J366" i="17"/>
  <c r="J214" i="17"/>
  <c r="J37" i="17"/>
  <c r="J9" i="17"/>
  <c r="J98" i="17"/>
  <c r="J476" i="17"/>
  <c r="J90" i="17"/>
  <c r="J348" i="17"/>
  <c r="J203" i="17"/>
  <c r="J556" i="17"/>
  <c r="J88" i="17"/>
  <c r="J281" i="17"/>
  <c r="J80" i="17"/>
  <c r="J190" i="17"/>
  <c r="J2" i="17"/>
  <c r="J319" i="17"/>
  <c r="J79" i="17"/>
  <c r="J526" i="17"/>
  <c r="J71" i="17"/>
  <c r="J307" i="17"/>
  <c r="J70" i="17"/>
  <c r="J62" i="17"/>
  <c r="L398" i="14"/>
  <c r="L323" i="14"/>
  <c r="L660" i="14"/>
  <c r="L590" i="14"/>
  <c r="L151" i="14"/>
  <c r="L739" i="14"/>
  <c r="L114" i="14"/>
  <c r="L407" i="14"/>
  <c r="L402" i="14"/>
  <c r="L599" i="14"/>
  <c r="L881" i="14"/>
  <c r="L983" i="14"/>
  <c r="L45" i="14"/>
  <c r="L443" i="14"/>
  <c r="L742" i="14"/>
  <c r="L707" i="14"/>
  <c r="L167" i="14"/>
  <c r="L406" i="14"/>
  <c r="L676" i="14"/>
  <c r="L980" i="14"/>
  <c r="L302" i="14"/>
  <c r="L462" i="14"/>
  <c r="L142" i="14"/>
  <c r="L950" i="14"/>
  <c r="L297" i="14"/>
  <c r="L823" i="14"/>
  <c r="L270" i="14"/>
  <c r="L612" i="14"/>
  <c r="L187" i="14"/>
  <c r="L588" i="14"/>
  <c r="L306" i="14"/>
  <c r="L14" i="14"/>
  <c r="L668" i="14"/>
  <c r="L608" i="14"/>
  <c r="L455" i="14"/>
  <c r="L288" i="14"/>
  <c r="L231" i="14"/>
  <c r="L535" i="14"/>
  <c r="L507" i="14"/>
  <c r="L429" i="14"/>
  <c r="L482" i="14"/>
  <c r="L281" i="14"/>
  <c r="L424" i="14"/>
  <c r="L617" i="14"/>
  <c r="L498" i="14"/>
  <c r="L511" i="14"/>
  <c r="L301" i="14"/>
  <c r="L637" i="14"/>
  <c r="L471" i="14"/>
  <c r="L365" i="14"/>
  <c r="L16" i="14"/>
  <c r="L224" i="14"/>
  <c r="L59" i="14"/>
  <c r="L544" i="14"/>
  <c r="L917" i="14"/>
  <c r="L400" i="14"/>
  <c r="L947" i="14"/>
  <c r="L41" i="14"/>
  <c r="L765" i="14"/>
  <c r="L34" i="14"/>
  <c r="L23" i="14"/>
  <c r="L25" i="14"/>
  <c r="L657" i="14"/>
  <c r="L334" i="14"/>
  <c r="L480" i="14"/>
  <c r="L635" i="14"/>
  <c r="L299" i="14"/>
  <c r="L221" i="14"/>
  <c r="L343" i="14"/>
  <c r="L267" i="14"/>
  <c r="L434" i="14"/>
  <c r="L178" i="14"/>
  <c r="L173" i="14"/>
  <c r="L352" i="14"/>
  <c r="L293" i="14"/>
  <c r="L574" i="14"/>
  <c r="L562" i="14"/>
  <c r="L109" i="14"/>
  <c r="L572" i="14"/>
  <c r="L361" i="14"/>
  <c r="L206" i="14"/>
  <c r="L367" i="14"/>
  <c r="L87" i="14"/>
  <c r="L78" i="14"/>
  <c r="L279" i="14"/>
  <c r="L557" i="14"/>
  <c r="L349" i="14"/>
  <c r="L914" i="14"/>
  <c r="L526" i="14"/>
  <c r="L489" i="14"/>
  <c r="L425" i="14"/>
  <c r="L370" i="14"/>
  <c r="L504" i="14"/>
  <c r="L525" i="14"/>
  <c r="L790" i="14"/>
  <c r="L636" i="14"/>
  <c r="L620" i="14"/>
  <c r="L32" i="14"/>
  <c r="L493" i="14"/>
  <c r="L818" i="14"/>
  <c r="L237" i="14"/>
  <c r="L242" i="14"/>
  <c r="L96" i="14"/>
  <c r="L628" i="14"/>
  <c r="L50" i="14"/>
  <c r="L652" i="14"/>
  <c r="L233" i="14"/>
  <c r="L730" i="14"/>
  <c r="L785" i="14"/>
  <c r="L215" i="14"/>
  <c r="L644" i="14"/>
  <c r="L160" i="14"/>
  <c r="L662" i="14"/>
  <c r="L379" i="14"/>
  <c r="L123" i="14"/>
  <c r="L105" i="14"/>
  <c r="L553" i="14"/>
  <c r="L851" i="14"/>
  <c r="L571" i="14"/>
  <c r="L416" i="14"/>
  <c r="L596" i="14"/>
  <c r="L169" i="14"/>
  <c r="L315" i="14"/>
  <c r="L884" i="14"/>
  <c r="L698" i="14"/>
  <c r="L677" i="14"/>
  <c r="L433" i="14"/>
  <c r="G30" i="14" a="1"/>
  <c r="G30" i="14" s="1"/>
  <c r="I11" i="15"/>
  <c r="K11" i="15" s="1"/>
  <c r="L11" i="15" s="1"/>
  <c r="D29" i="14"/>
  <c r="D35" i="14"/>
  <c r="D36" i="14" s="1"/>
  <c r="J14" i="13"/>
  <c r="J16" i="13"/>
  <c r="J17" i="13"/>
  <c r="J13" i="13"/>
  <c r="C32" i="13"/>
  <c r="K4" i="13" s="1"/>
  <c r="K5" i="13" s="1"/>
  <c r="K6" i="13" s="1"/>
  <c r="J20" i="13"/>
  <c r="J21" i="13"/>
  <c r="J18" i="13"/>
  <c r="J15" i="13"/>
  <c r="J12" i="13"/>
  <c r="J19" i="13"/>
  <c r="D26" i="12"/>
  <c r="E19" i="12"/>
  <c r="D19" i="12"/>
  <c r="D30" i="12"/>
  <c r="G30" i="12" s="1" a="1"/>
  <c r="G30" i="12" s="1"/>
  <c r="E30" i="12"/>
  <c r="D29" i="12"/>
  <c r="E29" i="12"/>
  <c r="J10" i="11"/>
  <c r="J18" i="11"/>
  <c r="J16" i="11"/>
  <c r="J19" i="11"/>
  <c r="C32" i="11"/>
  <c r="K4" i="11" s="1"/>
  <c r="K5" i="11" s="1"/>
  <c r="K6" i="11" s="1"/>
  <c r="I10" i="11" s="1"/>
  <c r="K10" i="11" s="1"/>
  <c r="M10" i="11" s="1"/>
  <c r="J13" i="11"/>
  <c r="J20" i="11"/>
  <c r="J17" i="11"/>
  <c r="J14" i="11"/>
  <c r="J11" i="11"/>
  <c r="J15" i="11"/>
  <c r="J12" i="11"/>
  <c r="J13" i="10"/>
  <c r="J19" i="10"/>
  <c r="C32" i="10"/>
  <c r="K4" i="10" s="1"/>
  <c r="K5" i="10" s="1"/>
  <c r="K6" i="10" s="1"/>
  <c r="I10" i="10" s="1"/>
  <c r="K10" i="10" s="1"/>
  <c r="J16" i="10"/>
  <c r="J20" i="10"/>
  <c r="J17" i="10"/>
  <c r="J10" i="10"/>
  <c r="J14" i="10"/>
  <c r="J11" i="10"/>
  <c r="J15" i="10"/>
  <c r="J12" i="10"/>
  <c r="J10" i="9"/>
  <c r="J13" i="9"/>
  <c r="J19" i="9"/>
  <c r="C32" i="9"/>
  <c r="K4" i="9" s="1"/>
  <c r="K5" i="9" s="1"/>
  <c r="K6" i="9" s="1"/>
  <c r="I10" i="9" s="1"/>
  <c r="K10" i="9" s="1"/>
  <c r="L10" i="9" s="1"/>
  <c r="J16" i="9"/>
  <c r="J20" i="9"/>
  <c r="J17" i="9"/>
  <c r="J14" i="9"/>
  <c r="J11" i="9"/>
  <c r="J18" i="9"/>
  <c r="J15" i="9"/>
  <c r="J12" i="9"/>
  <c r="C32" i="8"/>
  <c r="K4" i="8" s="1"/>
  <c r="K5" i="8" s="1"/>
  <c r="K6" i="8" s="1"/>
  <c r="I10" i="8" s="1"/>
  <c r="K10" i="8" s="1"/>
  <c r="J16" i="8"/>
  <c r="J10" i="8"/>
  <c r="J20" i="8"/>
  <c r="J17" i="8"/>
  <c r="J11" i="8"/>
  <c r="J14" i="8"/>
  <c r="J18" i="8"/>
  <c r="J12" i="8"/>
  <c r="J11" i="7"/>
  <c r="J12" i="7"/>
  <c r="C32" i="7"/>
  <c r="K4" i="7"/>
  <c r="K5" i="7" s="1"/>
  <c r="K6" i="7" s="1"/>
  <c r="J16" i="7"/>
  <c r="J20" i="7"/>
  <c r="J13" i="7"/>
  <c r="J10" i="7"/>
  <c r="J17" i="7"/>
  <c r="J14" i="7"/>
  <c r="J18" i="7"/>
  <c r="J15" i="7"/>
  <c r="C34" i="6"/>
  <c r="J11" i="6"/>
  <c r="J13" i="6"/>
  <c r="J12" i="6"/>
  <c r="C32" i="6"/>
  <c r="J19" i="6"/>
  <c r="K4" i="6"/>
  <c r="K5" i="6" s="1"/>
  <c r="K6" i="6" s="1"/>
  <c r="I10" i="6" s="1"/>
  <c r="K10" i="6" s="1"/>
  <c r="J16" i="6"/>
  <c r="J20" i="6"/>
  <c r="J10" i="6"/>
  <c r="J17" i="6"/>
  <c r="J14" i="6"/>
  <c r="J18" i="6"/>
  <c r="J15" i="6"/>
  <c r="C34" i="3"/>
  <c r="N11" i="22" l="1"/>
  <c r="O11" i="22" s="1"/>
  <c r="P11" i="22" s="1"/>
  <c r="Q11" i="22" s="1"/>
  <c r="I12" i="22" s="1"/>
  <c r="K12" i="22" s="1"/>
  <c r="M12" i="22" s="1"/>
  <c r="M11" i="21"/>
  <c r="L11" i="21"/>
  <c r="N11" i="21" s="1"/>
  <c r="O11" i="21" s="1"/>
  <c r="P11" i="21" s="1"/>
  <c r="Q11" i="21" s="1"/>
  <c r="I12" i="21" s="1"/>
  <c r="K12" i="21" s="1"/>
  <c r="L11" i="20"/>
  <c r="N11" i="20" s="1"/>
  <c r="O11" i="20" s="1"/>
  <c r="P11" i="20" s="1"/>
  <c r="Q11" i="20" s="1"/>
  <c r="I12" i="20" s="1"/>
  <c r="K12" i="20" s="1"/>
  <c r="M11" i="19"/>
  <c r="L11" i="19"/>
  <c r="N11" i="19" s="1"/>
  <c r="O11" i="19" s="1"/>
  <c r="P11" i="19" s="1"/>
  <c r="Q11" i="19" s="1"/>
  <c r="I12" i="19" s="1"/>
  <c r="K12" i="19" s="1"/>
  <c r="L11" i="18"/>
  <c r="N11" i="18" s="1"/>
  <c r="O11" i="18" s="1"/>
  <c r="P11" i="18" s="1"/>
  <c r="Q11" i="18" s="1"/>
  <c r="I12" i="18" s="1"/>
  <c r="K12" i="18" s="1"/>
  <c r="K938" i="17"/>
  <c r="K946" i="17"/>
  <c r="K954" i="17"/>
  <c r="K970" i="17"/>
  <c r="K962" i="17"/>
  <c r="K978" i="17"/>
  <c r="K986" i="17"/>
  <c r="K994" i="17"/>
  <c r="K1002" i="17"/>
  <c r="K308" i="17"/>
  <c r="K437" i="17"/>
  <c r="K557" i="17"/>
  <c r="L557" i="17" s="1"/>
  <c r="K855" i="17"/>
  <c r="K404" i="17"/>
  <c r="K507" i="17"/>
  <c r="K747" i="17"/>
  <c r="K4" i="17"/>
  <c r="K32" i="17"/>
  <c r="K130" i="17"/>
  <c r="K140" i="17"/>
  <c r="L140" i="17" s="1"/>
  <c r="K792" i="17"/>
  <c r="K150" i="17"/>
  <c r="L150" i="17" s="1"/>
  <c r="K136" i="17"/>
  <c r="K75" i="17"/>
  <c r="L75" i="17" s="1"/>
  <c r="K135" i="17"/>
  <c r="K84" i="17"/>
  <c r="K147" i="17"/>
  <c r="L147" i="17" s="1"/>
  <c r="K93" i="17"/>
  <c r="L93" i="17" s="1"/>
  <c r="K157" i="17"/>
  <c r="L157" i="17" s="1"/>
  <c r="K102" i="17"/>
  <c r="L102" i="17" s="1"/>
  <c r="K721" i="17"/>
  <c r="L721" i="17" s="1"/>
  <c r="K167" i="17"/>
  <c r="L167" i="17" s="1"/>
  <c r="K179" i="17"/>
  <c r="L179" i="17" s="1"/>
  <c r="K174" i="17"/>
  <c r="L174" i="17" s="1"/>
  <c r="G29" i="17" a="1"/>
  <c r="G29" i="17" s="1"/>
  <c r="C16" i="16" s="1"/>
  <c r="K697" i="17"/>
  <c r="L697" i="17" s="1"/>
  <c r="K246" i="17"/>
  <c r="L246" i="17" s="1"/>
  <c r="K52" i="17"/>
  <c r="L52" i="17" s="1"/>
  <c r="K591" i="17"/>
  <c r="L591" i="17" s="1"/>
  <c r="K61" i="17"/>
  <c r="K686" i="17"/>
  <c r="L686" i="17" s="1"/>
  <c r="K70" i="17"/>
  <c r="K957" i="17"/>
  <c r="K79" i="17"/>
  <c r="K263" i="17"/>
  <c r="K319" i="17"/>
  <c r="K329" i="17"/>
  <c r="K254" i="17"/>
  <c r="L254" i="17" s="1"/>
  <c r="K276" i="17"/>
  <c r="L276" i="17" s="1"/>
  <c r="K335" i="17"/>
  <c r="L335" i="17" s="1"/>
  <c r="K291" i="17"/>
  <c r="L291" i="17" s="1"/>
  <c r="K349" i="17"/>
  <c r="L349" i="17" s="1"/>
  <c r="K306" i="17"/>
  <c r="K667" i="17"/>
  <c r="K883" i="17"/>
  <c r="K10" i="17"/>
  <c r="K795" i="17"/>
  <c r="L795" i="17" s="1"/>
  <c r="K127" i="17"/>
  <c r="K820" i="17"/>
  <c r="L820" i="17" s="1"/>
  <c r="K204" i="17"/>
  <c r="L204" i="17" s="1"/>
  <c r="K831" i="17"/>
  <c r="L831" i="17" s="1"/>
  <c r="K293" i="17"/>
  <c r="L293" i="17" s="1"/>
  <c r="K845" i="17"/>
  <c r="L845" i="17" s="1"/>
  <c r="K352" i="17"/>
  <c r="L352" i="17" s="1"/>
  <c r="K162" i="17"/>
  <c r="L162" i="17" s="1"/>
  <c r="K48" i="17"/>
  <c r="L48" i="17" s="1"/>
  <c r="K934" i="17"/>
  <c r="L934" i="17" s="1"/>
  <c r="K172" i="17"/>
  <c r="L172" i="17" s="1"/>
  <c r="K58" i="17"/>
  <c r="L58" i="17" s="1"/>
  <c r="K947" i="17"/>
  <c r="L947" i="17" s="1"/>
  <c r="K88" i="17"/>
  <c r="L88" i="17" s="1"/>
  <c r="K456" i="17"/>
  <c r="K182" i="17"/>
  <c r="L182" i="17" s="1"/>
  <c r="K67" i="17"/>
  <c r="K912" i="17"/>
  <c r="L912" i="17" s="1"/>
  <c r="K148" i="17"/>
  <c r="K107" i="17"/>
  <c r="K477" i="17"/>
  <c r="K244" i="17"/>
  <c r="K76" i="17"/>
  <c r="L76" i="17" s="1"/>
  <c r="K925" i="17"/>
  <c r="L925" i="17" s="1"/>
  <c r="K158" i="17"/>
  <c r="K116" i="17"/>
  <c r="K527" i="17"/>
  <c r="K558" i="17"/>
  <c r="K289" i="17"/>
  <c r="K419" i="17"/>
  <c r="L419" i="17" s="1"/>
  <c r="K503" i="17"/>
  <c r="L503" i="17" s="1"/>
  <c r="K213" i="17"/>
  <c r="L213" i="17" s="1"/>
  <c r="K159" i="17"/>
  <c r="L159" i="17" s="1"/>
  <c r="K867" i="17"/>
  <c r="L867" i="17" s="1"/>
  <c r="K327" i="17"/>
  <c r="L327" i="17" s="1"/>
  <c r="K489" i="17"/>
  <c r="L489" i="17" s="1"/>
  <c r="K168" i="17"/>
  <c r="L168" i="17" s="1"/>
  <c r="K548" i="17"/>
  <c r="L548" i="17" s="1"/>
  <c r="K171" i="17"/>
  <c r="L171" i="17" s="1"/>
  <c r="K266" i="17"/>
  <c r="L266" i="17" s="1"/>
  <c r="K41" i="17"/>
  <c r="L41" i="17" s="1"/>
  <c r="K519" i="17"/>
  <c r="L519" i="17" s="1"/>
  <c r="K170" i="17"/>
  <c r="L170" i="17" s="1"/>
  <c r="K17" i="17"/>
  <c r="L17" i="17" s="1"/>
  <c r="K181" i="17"/>
  <c r="K219" i="17"/>
  <c r="L219" i="17" s="1"/>
  <c r="K247" i="17"/>
  <c r="L247" i="17" s="1"/>
  <c r="K561" i="17"/>
  <c r="L561" i="17" s="1"/>
  <c r="K180" i="17"/>
  <c r="K37" i="17"/>
  <c r="K581" i="17"/>
  <c r="K230" i="17"/>
  <c r="L230" i="17" s="1"/>
  <c r="K262" i="17"/>
  <c r="L262" i="17" s="1"/>
  <c r="K593" i="17"/>
  <c r="L593" i="17" s="1"/>
  <c r="K2" i="17"/>
  <c r="K44" i="17"/>
  <c r="K745" i="17"/>
  <c r="K271" i="17"/>
  <c r="K467" i="17"/>
  <c r="L467" i="17" s="1"/>
  <c r="K886" i="17"/>
  <c r="K30" i="17"/>
  <c r="L30" i="17" s="1"/>
  <c r="K126" i="17"/>
  <c r="K38" i="17"/>
  <c r="L38" i="17" s="1"/>
  <c r="K387" i="17"/>
  <c r="L387" i="17" s="1"/>
  <c r="K494" i="17"/>
  <c r="L494" i="17" s="1"/>
  <c r="K368" i="17"/>
  <c r="L368" i="17" s="1"/>
  <c r="K334" i="17"/>
  <c r="L334" i="17" s="1"/>
  <c r="K190" i="17"/>
  <c r="L190" i="17" s="1"/>
  <c r="K45" i="17"/>
  <c r="L45" i="17" s="1"/>
  <c r="K405" i="17"/>
  <c r="L405" i="17" s="1"/>
  <c r="K599" i="17"/>
  <c r="L599" i="17" s="1"/>
  <c r="K398" i="17"/>
  <c r="L398" i="17" s="1"/>
  <c r="K138" i="17"/>
  <c r="L138" i="17" s="1"/>
  <c r="K203" i="17"/>
  <c r="L203" i="17" s="1"/>
  <c r="K54" i="17"/>
  <c r="L54" i="17" s="1"/>
  <c r="K485" i="17"/>
  <c r="L485" i="17" s="1"/>
  <c r="K687" i="17"/>
  <c r="L687" i="17" s="1"/>
  <c r="K209" i="17"/>
  <c r="L209" i="17" s="1"/>
  <c r="K580" i="17"/>
  <c r="K292" i="17"/>
  <c r="L292" i="17" s="1"/>
  <c r="K109" i="17"/>
  <c r="K644" i="17"/>
  <c r="K771" i="17"/>
  <c r="L771" i="17" s="1"/>
  <c r="K234" i="17"/>
  <c r="L234" i="17" s="1"/>
  <c r="K603" i="17"/>
  <c r="K307" i="17"/>
  <c r="K118" i="17"/>
  <c r="L118" i="17" s="1"/>
  <c r="K62" i="17"/>
  <c r="L62" i="17" s="1"/>
  <c r="K733" i="17"/>
  <c r="K65" i="17"/>
  <c r="L65" i="17" s="1"/>
  <c r="K633" i="17"/>
  <c r="L633" i="17" s="1"/>
  <c r="K348" i="17"/>
  <c r="L348" i="17" s="1"/>
  <c r="K194" i="17"/>
  <c r="K590" i="17"/>
  <c r="K8" i="17"/>
  <c r="L8" i="17" s="1"/>
  <c r="K73" i="17"/>
  <c r="L73" i="17" s="1"/>
  <c r="K227" i="17"/>
  <c r="L227" i="17" s="1"/>
  <c r="K436" i="17"/>
  <c r="L436" i="17" s="1"/>
  <c r="K215" i="17"/>
  <c r="L215" i="17" s="1"/>
  <c r="K677" i="17"/>
  <c r="L677" i="17" s="1"/>
  <c r="K35" i="17"/>
  <c r="L35" i="17" s="1"/>
  <c r="K81" i="17"/>
  <c r="L81" i="17" s="1"/>
  <c r="K397" i="17"/>
  <c r="L397" i="17" s="1"/>
  <c r="K665" i="17"/>
  <c r="L665" i="17" s="1"/>
  <c r="K267" i="17"/>
  <c r="K712" i="17"/>
  <c r="L712" i="17" s="1"/>
  <c r="K134" i="17"/>
  <c r="L134" i="17" s="1"/>
  <c r="K89" i="17"/>
  <c r="L89" i="17" s="1"/>
  <c r="K253" i="17"/>
  <c r="L253" i="17" s="1"/>
  <c r="K99" i="17"/>
  <c r="K282" i="17"/>
  <c r="K53" i="17"/>
  <c r="L53" i="17" s="1"/>
  <c r="K146" i="17"/>
  <c r="L146" i="17" s="1"/>
  <c r="K97" i="17"/>
  <c r="K744" i="17"/>
  <c r="L744" i="17" s="1"/>
  <c r="K366" i="17"/>
  <c r="L366" i="17" s="1"/>
  <c r="K367" i="17"/>
  <c r="K47" i="17"/>
  <c r="L47" i="17" s="1"/>
  <c r="K156" i="17"/>
  <c r="K105" i="17"/>
  <c r="K24" i="17"/>
  <c r="L24" i="17" s="1"/>
  <c r="K384" i="17"/>
  <c r="L384" i="17" s="1"/>
  <c r="K385" i="17"/>
  <c r="L385" i="17" s="1"/>
  <c r="K56" i="17"/>
  <c r="L56" i="17" s="1"/>
  <c r="K166" i="17"/>
  <c r="L166" i="17" s="1"/>
  <c r="K113" i="17"/>
  <c r="K415" i="17"/>
  <c r="L415" i="17" s="1"/>
  <c r="K556" i="17"/>
  <c r="L556" i="17" s="1"/>
  <c r="K534" i="17"/>
  <c r="L534" i="17" s="1"/>
  <c r="K66" i="17"/>
  <c r="L66" i="17" s="1"/>
  <c r="K178" i="17"/>
  <c r="L178" i="17" s="1"/>
  <c r="K662" i="17"/>
  <c r="L662" i="17" s="1"/>
  <c r="K85" i="17"/>
  <c r="L85" i="17" s="1"/>
  <c r="K50" i="17"/>
  <c r="L50" i="17" s="1"/>
  <c r="K495" i="17"/>
  <c r="L495" i="17" s="1"/>
  <c r="K772" i="17"/>
  <c r="L772" i="17" s="1"/>
  <c r="K812" i="17"/>
  <c r="L812" i="17" s="1"/>
  <c r="K685" i="17"/>
  <c r="L685" i="17" s="1"/>
  <c r="L962" i="17"/>
  <c r="K279" i="17"/>
  <c r="L279" i="17" s="1"/>
  <c r="K455" i="17"/>
  <c r="L455" i="17" s="1"/>
  <c r="K641" i="17"/>
  <c r="L641" i="17" s="1"/>
  <c r="K71" i="17"/>
  <c r="L71" i="17" s="1"/>
  <c r="K423" i="17"/>
  <c r="L423" i="17" s="1"/>
  <c r="K27" i="17"/>
  <c r="L27" i="17" s="1"/>
  <c r="K184" i="17"/>
  <c r="L184" i="17" s="1"/>
  <c r="K94" i="17"/>
  <c r="L94" i="17" s="1"/>
  <c r="K95" i="17"/>
  <c r="K571" i="17"/>
  <c r="K783" i="17"/>
  <c r="L783" i="17" s="1"/>
  <c r="K660" i="17"/>
  <c r="L660" i="17" s="1"/>
  <c r="K732" i="17"/>
  <c r="L732" i="17" s="1"/>
  <c r="K497" i="17"/>
  <c r="L497" i="17" s="1"/>
  <c r="K476" i="17"/>
  <c r="L476" i="17" s="1"/>
  <c r="K918" i="17"/>
  <c r="L918" i="17" s="1"/>
  <c r="K19" i="17"/>
  <c r="L19" i="17" s="1"/>
  <c r="K589" i="17"/>
  <c r="L589" i="17" s="1"/>
  <c r="K39" i="17"/>
  <c r="L39" i="17" s="1"/>
  <c r="K374" i="17"/>
  <c r="L374" i="17" s="1"/>
  <c r="K103" i="17"/>
  <c r="L103" i="17" s="1"/>
  <c r="K104" i="17"/>
  <c r="L104" i="17" s="1"/>
  <c r="K51" i="17"/>
  <c r="L51" i="17" s="1"/>
  <c r="K797" i="17"/>
  <c r="L797" i="17" s="1"/>
  <c r="K727" i="17"/>
  <c r="L727" i="17" s="1"/>
  <c r="K917" i="17"/>
  <c r="L917" i="17" s="1"/>
  <c r="L978" i="17"/>
  <c r="K601" i="17"/>
  <c r="L601" i="17" s="1"/>
  <c r="K526" i="17"/>
  <c r="L526" i="17" s="1"/>
  <c r="K108" i="17"/>
  <c r="L108" i="17" s="1"/>
  <c r="K128" i="17"/>
  <c r="L128" i="17" s="1"/>
  <c r="K676" i="17"/>
  <c r="L676" i="17" s="1"/>
  <c r="K206" i="17"/>
  <c r="L206" i="17" s="1"/>
  <c r="K445" i="17"/>
  <c r="L445" i="17" s="1"/>
  <c r="K197" i="17"/>
  <c r="L197" i="17" s="1"/>
  <c r="K114" i="17"/>
  <c r="L114" i="17" s="1"/>
  <c r="K60" i="17"/>
  <c r="L60" i="17" s="1"/>
  <c r="K808" i="17"/>
  <c r="L808" i="17" s="1"/>
  <c r="K741" i="17"/>
  <c r="L741" i="17" s="1"/>
  <c r="K880" i="17"/>
  <c r="L880" i="17" s="1"/>
  <c r="L507" i="17"/>
  <c r="L986" i="17"/>
  <c r="K632" i="17"/>
  <c r="K609" i="17"/>
  <c r="L609" i="17" s="1"/>
  <c r="K3" i="17"/>
  <c r="L3" i="17" s="1"/>
  <c r="K160" i="17"/>
  <c r="L160" i="17" s="1"/>
  <c r="K756" i="17"/>
  <c r="K257" i="17"/>
  <c r="K515" i="17"/>
  <c r="L515" i="17" s="1"/>
  <c r="K393" i="17"/>
  <c r="L393" i="17" s="1"/>
  <c r="K198" i="17"/>
  <c r="L198" i="17" s="1"/>
  <c r="K69" i="17"/>
  <c r="L69" i="17" s="1"/>
  <c r="K869" i="17"/>
  <c r="L869" i="17" s="1"/>
  <c r="K752" i="17"/>
  <c r="L752" i="17" s="1"/>
  <c r="K900" i="17"/>
  <c r="L900" i="17" s="1"/>
  <c r="L994" i="17"/>
  <c r="K31" i="17"/>
  <c r="L31" i="17" s="1"/>
  <c r="K229" i="17"/>
  <c r="L229" i="17" s="1"/>
  <c r="K933" i="17"/>
  <c r="L933" i="17" s="1"/>
  <c r="K310" i="17"/>
  <c r="L310" i="17" s="1"/>
  <c r="K536" i="17"/>
  <c r="L536" i="17" s="1"/>
  <c r="K427" i="17"/>
  <c r="L427" i="17" s="1"/>
  <c r="K211" i="17"/>
  <c r="L211" i="17" s="1"/>
  <c r="K78" i="17"/>
  <c r="L78" i="17" s="1"/>
  <c r="K846" i="17"/>
  <c r="L846" i="17" s="1"/>
  <c r="K926" i="17"/>
  <c r="L926" i="17" s="1"/>
  <c r="K919" i="17"/>
  <c r="L919" i="17" s="1"/>
  <c r="L1002" i="17"/>
  <c r="K782" i="17"/>
  <c r="L782" i="17" s="1"/>
  <c r="K699" i="17"/>
  <c r="L699" i="17" s="1"/>
  <c r="K139" i="17"/>
  <c r="L139" i="17" s="1"/>
  <c r="K255" i="17"/>
  <c r="L255" i="17" s="1"/>
  <c r="K12" i="17"/>
  <c r="L12" i="17" s="1"/>
  <c r="K325" i="17"/>
  <c r="K566" i="17"/>
  <c r="L566" i="17" s="1"/>
  <c r="K446" i="17"/>
  <c r="L446" i="17" s="1"/>
  <c r="K236" i="17"/>
  <c r="L236" i="17" s="1"/>
  <c r="K87" i="17"/>
  <c r="L87" i="17" s="1"/>
  <c r="K948" i="17"/>
  <c r="K981" i="17"/>
  <c r="L981" i="17" s="1"/>
  <c r="K949" i="17"/>
  <c r="L306" i="17"/>
  <c r="K9" i="17"/>
  <c r="L9" i="17" s="1"/>
  <c r="K841" i="17"/>
  <c r="L841" i="17" s="1"/>
  <c r="K149" i="17"/>
  <c r="L149" i="17" s="1"/>
  <c r="K336" i="17"/>
  <c r="L336" i="17" s="1"/>
  <c r="K46" i="17"/>
  <c r="L46" i="17" s="1"/>
  <c r="K464" i="17"/>
  <c r="L464" i="17" s="1"/>
  <c r="K621" i="17"/>
  <c r="L621" i="17" s="1"/>
  <c r="K516" i="17"/>
  <c r="L516" i="17" s="1"/>
  <c r="K301" i="17"/>
  <c r="L301" i="17" s="1"/>
  <c r="K96" i="17"/>
  <c r="L96" i="17" s="1"/>
  <c r="K963" i="17"/>
  <c r="L963" i="17" s="1"/>
  <c r="K233" i="17"/>
  <c r="L233" i="17" s="1"/>
  <c r="K968" i="17"/>
  <c r="L968" i="17" s="1"/>
  <c r="K55" i="17"/>
  <c r="L55" i="17" s="1"/>
  <c r="K807" i="17"/>
  <c r="L807" i="17" s="1"/>
  <c r="K759" i="17"/>
  <c r="L759" i="17" s="1"/>
  <c r="K537" i="17"/>
  <c r="L537" i="17" s="1"/>
  <c r="K316" i="17"/>
  <c r="L316" i="17" s="1"/>
  <c r="K106" i="17"/>
  <c r="L106" i="17" s="1"/>
  <c r="K713" i="17"/>
  <c r="L713" i="17" s="1"/>
  <c r="K259" i="17"/>
  <c r="L259" i="17" s="1"/>
  <c r="K979" i="17"/>
  <c r="L979" i="17" s="1"/>
  <c r="K484" i="17"/>
  <c r="L484" i="17" s="1"/>
  <c r="K64" i="17"/>
  <c r="L64" i="17" s="1"/>
  <c r="K944" i="17"/>
  <c r="L944" i="17" s="1"/>
  <c r="K868" i="17"/>
  <c r="L868" i="17" s="1"/>
  <c r="K567" i="17"/>
  <c r="L567" i="17" s="1"/>
  <c r="K344" i="17"/>
  <c r="L344" i="17" s="1"/>
  <c r="K199" i="17"/>
  <c r="L199" i="17" s="1"/>
  <c r="K725" i="17"/>
  <c r="L725" i="17" s="1"/>
  <c r="K294" i="17"/>
  <c r="L294" i="17" s="1"/>
  <c r="K710" i="17"/>
  <c r="L710" i="17" s="1"/>
  <c r="K612" i="17"/>
  <c r="L612" i="17" s="1"/>
  <c r="K74" i="17"/>
  <c r="L74" i="17" s="1"/>
  <c r="K80" i="17"/>
  <c r="L80" i="17" s="1"/>
  <c r="K281" i="17"/>
  <c r="L281" i="17" s="1"/>
  <c r="K622" i="17"/>
  <c r="L622" i="17" s="1"/>
  <c r="K358" i="17"/>
  <c r="L358" i="17" s="1"/>
  <c r="K317" i="17"/>
  <c r="L317" i="17" s="1"/>
  <c r="K859" i="17"/>
  <c r="L859" i="17" s="1"/>
  <c r="K321" i="17"/>
  <c r="L321" i="17" s="1"/>
  <c r="K739" i="17"/>
  <c r="L739" i="17" s="1"/>
  <c r="K643" i="17"/>
  <c r="L643" i="17" s="1"/>
  <c r="K83" i="17"/>
  <c r="L83" i="17" s="1"/>
  <c r="K20" i="17"/>
  <c r="L20" i="17" s="1"/>
  <c r="K152" i="17"/>
  <c r="L152" i="17" s="1"/>
  <c r="K769" i="17"/>
  <c r="L769" i="17" s="1"/>
  <c r="K376" i="17"/>
  <c r="L376" i="17" s="1"/>
  <c r="K345" i="17"/>
  <c r="L345" i="17" s="1"/>
  <c r="K518" i="17"/>
  <c r="L518" i="17" s="1"/>
  <c r="K340" i="17"/>
  <c r="L340" i="17" s="1"/>
  <c r="K776" i="17"/>
  <c r="L776" i="17" s="1"/>
  <c r="L644" i="17"/>
  <c r="K709" i="17"/>
  <c r="L709" i="17" s="1"/>
  <c r="K92" i="17"/>
  <c r="L92" i="17" s="1"/>
  <c r="K33" i="17"/>
  <c r="L33" i="17" s="1"/>
  <c r="K220" i="17"/>
  <c r="L220" i="17" s="1"/>
  <c r="K34" i="17"/>
  <c r="L34" i="17" s="1"/>
  <c r="K428" i="17"/>
  <c r="L428" i="17" s="1"/>
  <c r="K363" i="17"/>
  <c r="L363" i="17" s="1"/>
  <c r="K592" i="17"/>
  <c r="L592" i="17" s="1"/>
  <c r="K359" i="17"/>
  <c r="L359" i="17" s="1"/>
  <c r="K625" i="17"/>
  <c r="L625" i="17" s="1"/>
  <c r="K98" i="17"/>
  <c r="L98" i="17" s="1"/>
  <c r="K228" i="17"/>
  <c r="L228" i="17" s="1"/>
  <c r="K793" i="17"/>
  <c r="L793" i="17" s="1"/>
  <c r="K90" i="17"/>
  <c r="L90" i="17" s="1"/>
  <c r="K101" i="17"/>
  <c r="L101" i="17" s="1"/>
  <c r="K120" i="17"/>
  <c r="L120" i="17" s="1"/>
  <c r="K231" i="17"/>
  <c r="L231" i="17" s="1"/>
  <c r="K221" i="17"/>
  <c r="L221" i="17" s="1"/>
  <c r="K517" i="17"/>
  <c r="L517" i="17" s="1"/>
  <c r="K377" i="17"/>
  <c r="L377" i="17" s="1"/>
  <c r="K624" i="17"/>
  <c r="L624" i="17" s="1"/>
  <c r="K684" i="17"/>
  <c r="L684" i="17" s="1"/>
  <c r="K654" i="17"/>
  <c r="L654" i="17" s="1"/>
  <c r="K26" i="17"/>
  <c r="L26" i="17" s="1"/>
  <c r="K110" i="17"/>
  <c r="L110" i="17" s="1"/>
  <c r="K131" i="17"/>
  <c r="K406" i="17"/>
  <c r="L406" i="17" s="1"/>
  <c r="K408" i="17"/>
  <c r="L408" i="17" s="1"/>
  <c r="K144" i="17"/>
  <c r="L144" i="17" s="1"/>
  <c r="K547" i="17"/>
  <c r="L547" i="17" s="1"/>
  <c r="K657" i="17"/>
  <c r="L657" i="17" s="1"/>
  <c r="K731" i="17"/>
  <c r="L731" i="17" s="1"/>
  <c r="K740" i="17"/>
  <c r="L740" i="17" s="1"/>
  <c r="K205" i="17"/>
  <c r="K119" i="17"/>
  <c r="L119" i="17" s="1"/>
  <c r="K141" i="17"/>
  <c r="L141" i="17" s="1"/>
  <c r="K122" i="17"/>
  <c r="L122" i="17" s="1"/>
  <c r="K544" i="17"/>
  <c r="L544" i="17" s="1"/>
  <c r="K176" i="17"/>
  <c r="L176" i="17" s="1"/>
  <c r="K576" i="17"/>
  <c r="L576" i="17" s="1"/>
  <c r="K885" i="17"/>
  <c r="L885" i="17" s="1"/>
  <c r="K742" i="17"/>
  <c r="L742" i="17" s="1"/>
  <c r="K777" i="17"/>
  <c r="L777" i="17" s="1"/>
  <c r="K241" i="17"/>
  <c r="L241" i="17" s="1"/>
  <c r="K195" i="17"/>
  <c r="L195" i="17" s="1"/>
  <c r="K151" i="17"/>
  <c r="L151" i="17" s="1"/>
  <c r="K186" i="17"/>
  <c r="L186" i="17" s="1"/>
  <c r="K723" i="17"/>
  <c r="L723" i="17" s="1"/>
  <c r="K222" i="17"/>
  <c r="L222" i="17" s="1"/>
  <c r="K656" i="17"/>
  <c r="L656" i="17" s="1"/>
  <c r="K549" i="17"/>
  <c r="L549" i="17" s="1"/>
  <c r="K753" i="17"/>
  <c r="L753" i="17" s="1"/>
  <c r="K806" i="17"/>
  <c r="L806" i="17" s="1"/>
  <c r="K238" i="17"/>
  <c r="K403" i="17"/>
  <c r="L403" i="17" s="1"/>
  <c r="K63" i="17"/>
  <c r="L63" i="17" s="1"/>
  <c r="K309" i="17"/>
  <c r="L309" i="17" s="1"/>
  <c r="K283" i="17"/>
  <c r="L283" i="17" s="1"/>
  <c r="K163" i="17"/>
  <c r="L163" i="17" s="1"/>
  <c r="K207" i="17"/>
  <c r="L207" i="17" s="1"/>
  <c r="K879" i="17"/>
  <c r="L879" i="17" s="1"/>
  <c r="K395" i="17"/>
  <c r="L395" i="17" s="1"/>
  <c r="K984" i="17"/>
  <c r="L984" i="17" s="1"/>
  <c r="K614" i="17"/>
  <c r="L614" i="17" s="1"/>
  <c r="K864" i="17"/>
  <c r="L864" i="17" s="1"/>
  <c r="K835" i="17"/>
  <c r="L835" i="17" s="1"/>
  <c r="K265" i="17"/>
  <c r="L265" i="17" s="1"/>
  <c r="K417" i="17"/>
  <c r="K72" i="17"/>
  <c r="L72" i="17" s="1"/>
  <c r="K324" i="17"/>
  <c r="L324" i="17" s="1"/>
  <c r="K298" i="17"/>
  <c r="L298" i="17" s="1"/>
  <c r="K173" i="17"/>
  <c r="L173" i="17" s="1"/>
  <c r="K258" i="17"/>
  <c r="L258" i="17" s="1"/>
  <c r="K7" i="17"/>
  <c r="L7" i="17" s="1"/>
  <c r="K413" i="17"/>
  <c r="L413" i="17" s="1"/>
  <c r="K23" i="17"/>
  <c r="L23" i="17" s="1"/>
  <c r="K647" i="17"/>
  <c r="L647" i="17" s="1"/>
  <c r="K927" i="17"/>
  <c r="L927" i="17" s="1"/>
  <c r="K872" i="17"/>
  <c r="L872" i="17" s="1"/>
  <c r="K318" i="17"/>
  <c r="L318" i="17" s="1"/>
  <c r="K505" i="17"/>
  <c r="L505" i="17" s="1"/>
  <c r="K82" i="17"/>
  <c r="L82" i="17" s="1"/>
  <c r="K353" i="17"/>
  <c r="L353" i="17" s="1"/>
  <c r="K373" i="17"/>
  <c r="L373" i="17" s="1"/>
  <c r="K245" i="17"/>
  <c r="L245" i="17" s="1"/>
  <c r="K273" i="17"/>
  <c r="L273" i="17" s="1"/>
  <c r="K123" i="17"/>
  <c r="L123" i="17" s="1"/>
  <c r="K473" i="17"/>
  <c r="L473" i="17" s="1"/>
  <c r="K43" i="17"/>
  <c r="L43" i="17" s="1"/>
  <c r="K679" i="17"/>
  <c r="L679" i="17" s="1"/>
  <c r="K942" i="17"/>
  <c r="L942" i="17" s="1"/>
  <c r="K990" i="17"/>
  <c r="L990" i="17" s="1"/>
  <c r="K365" i="17"/>
  <c r="L365" i="17" s="1"/>
  <c r="K611" i="17"/>
  <c r="L611" i="17" s="1"/>
  <c r="K91" i="17"/>
  <c r="L91" i="17" s="1"/>
  <c r="K438" i="17"/>
  <c r="L438" i="17" s="1"/>
  <c r="K444" i="17"/>
  <c r="K339" i="17"/>
  <c r="L339" i="17" s="1"/>
  <c r="K311" i="17"/>
  <c r="L311" i="17" s="1"/>
  <c r="K187" i="17"/>
  <c r="L187" i="17" s="1"/>
  <c r="K545" i="17"/>
  <c r="L545" i="17" s="1"/>
  <c r="K223" i="17"/>
  <c r="L223" i="17" s="1"/>
  <c r="K976" i="17"/>
  <c r="L976" i="17" s="1"/>
  <c r="K955" i="17"/>
  <c r="L955" i="17" s="1"/>
  <c r="K897" i="17"/>
  <c r="L897" i="17" s="1"/>
  <c r="L84" i="17"/>
  <c r="K383" i="17"/>
  <c r="L383" i="17" s="1"/>
  <c r="K636" i="17"/>
  <c r="L636" i="17" s="1"/>
  <c r="K100" i="17"/>
  <c r="L100" i="17" s="1"/>
  <c r="K457" i="17"/>
  <c r="L457" i="17" s="1"/>
  <c r="K535" i="17"/>
  <c r="L535" i="17" s="1"/>
  <c r="K424" i="17"/>
  <c r="L424" i="17" s="1"/>
  <c r="K326" i="17"/>
  <c r="L326" i="17" s="1"/>
  <c r="K274" i="17"/>
  <c r="L274" i="17" s="1"/>
  <c r="K15" i="17"/>
  <c r="L15" i="17" s="1"/>
  <c r="K333" i="17"/>
  <c r="L333" i="17" s="1"/>
  <c r="K860" i="17"/>
  <c r="L860" i="17" s="1"/>
  <c r="K982" i="17"/>
  <c r="L982" i="17" s="1"/>
  <c r="K905" i="17"/>
  <c r="L905" i="17" s="1"/>
  <c r="K743" i="17"/>
  <c r="L743" i="17" s="1"/>
  <c r="K805" i="17"/>
  <c r="L805" i="17" s="1"/>
  <c r="K913" i="17"/>
  <c r="L913" i="17" s="1"/>
  <c r="K260" i="17"/>
  <c r="L260" i="17" s="1"/>
  <c r="K768" i="17"/>
  <c r="L768" i="17" s="1"/>
  <c r="K871" i="17"/>
  <c r="L871" i="17" s="1"/>
  <c r="K921" i="17"/>
  <c r="L921" i="17" s="1"/>
  <c r="K388" i="17"/>
  <c r="L388" i="17" s="1"/>
  <c r="K112" i="17"/>
  <c r="L112" i="17" s="1"/>
  <c r="K214" i="17"/>
  <c r="L214" i="17" s="1"/>
  <c r="K447" i="17"/>
  <c r="L447" i="17" s="1"/>
  <c r="K600" i="17"/>
  <c r="L600" i="17" s="1"/>
  <c r="K396" i="17"/>
  <c r="L396" i="17" s="1"/>
  <c r="K974" i="17"/>
  <c r="L974" i="17" s="1"/>
  <c r="K811" i="17"/>
  <c r="L811" i="17" s="1"/>
  <c r="K848" i="17"/>
  <c r="L848" i="17" s="1"/>
  <c r="K389" i="17"/>
  <c r="L389" i="17" s="1"/>
  <c r="K295" i="17"/>
  <c r="L295" i="17" s="1"/>
  <c r="K865" i="17"/>
  <c r="L865" i="17" s="1"/>
  <c r="K989" i="17"/>
  <c r="L989" i="17" s="1"/>
  <c r="K426" i="17"/>
  <c r="L426" i="17" s="1"/>
  <c r="K631" i="17"/>
  <c r="L631" i="17" s="1"/>
  <c r="K414" i="17"/>
  <c r="L414" i="17" s="1"/>
  <c r="K760" i="17"/>
  <c r="L760" i="17" s="1"/>
  <c r="K822" i="17"/>
  <c r="L822" i="17" s="1"/>
  <c r="K875" i="17"/>
  <c r="L875" i="17" s="1"/>
  <c r="K420" i="17"/>
  <c r="L420" i="17" s="1"/>
  <c r="K553" i="17"/>
  <c r="L553" i="17" s="1"/>
  <c r="K892" i="17"/>
  <c r="L892" i="17" s="1"/>
  <c r="K372" i="17"/>
  <c r="L372" i="17" s="1"/>
  <c r="K434" i="17"/>
  <c r="L434" i="17" s="1"/>
  <c r="K486" i="17"/>
  <c r="L486" i="17" s="1"/>
  <c r="K300" i="17"/>
  <c r="L300" i="17" s="1"/>
  <c r="K133" i="17"/>
  <c r="L133" i="17" s="1"/>
  <c r="K569" i="17"/>
  <c r="L569" i="17" s="1"/>
  <c r="K688" i="17"/>
  <c r="L688" i="17" s="1"/>
  <c r="K433" i="17"/>
  <c r="L433" i="17" s="1"/>
  <c r="K857" i="17"/>
  <c r="L857" i="17" s="1"/>
  <c r="K836" i="17"/>
  <c r="L836" i="17" s="1"/>
  <c r="K899" i="17"/>
  <c r="L899" i="17" s="1"/>
  <c r="K520" i="17"/>
  <c r="L520" i="17" s="1"/>
  <c r="K585" i="17"/>
  <c r="L585" i="17" s="1"/>
  <c r="K943" i="17"/>
  <c r="L943" i="17" s="1"/>
  <c r="K381" i="17"/>
  <c r="L381" i="17" s="1"/>
  <c r="K442" i="17"/>
  <c r="L442" i="17" s="1"/>
  <c r="K817" i="17"/>
  <c r="L817" i="17" s="1"/>
  <c r="K315" i="17"/>
  <c r="L315" i="17" s="1"/>
  <c r="K143" i="17"/>
  <c r="L143" i="17" s="1"/>
  <c r="K623" i="17"/>
  <c r="L623" i="17" s="1"/>
  <c r="K781" i="17"/>
  <c r="L781" i="17" s="1"/>
  <c r="K894" i="17"/>
  <c r="L894" i="17" s="1"/>
  <c r="K613" i="17"/>
  <c r="L613" i="17" s="1"/>
  <c r="K847" i="17"/>
  <c r="L847" i="17" s="1"/>
  <c r="K952" i="17"/>
  <c r="L952" i="17" s="1"/>
  <c r="K681" i="17"/>
  <c r="L681" i="17" s="1"/>
  <c r="K695" i="17"/>
  <c r="L695" i="17" s="1"/>
  <c r="K956" i="17"/>
  <c r="L956" i="17" s="1"/>
  <c r="K416" i="17"/>
  <c r="L416" i="17" s="1"/>
  <c r="K450" i="17"/>
  <c r="L450" i="17" s="1"/>
  <c r="K6" i="17"/>
  <c r="L6" i="17" s="1"/>
  <c r="K343" i="17"/>
  <c r="L343" i="17" s="1"/>
  <c r="K155" i="17"/>
  <c r="L155" i="17" s="1"/>
  <c r="K655" i="17"/>
  <c r="L655" i="17" s="1"/>
  <c r="K830" i="17"/>
  <c r="L830" i="17" s="1"/>
  <c r="K16" i="17"/>
  <c r="L16" i="17" s="1"/>
  <c r="K646" i="17"/>
  <c r="L646" i="17" s="1"/>
  <c r="K936" i="17"/>
  <c r="L936" i="17" s="1"/>
  <c r="K409" i="17"/>
  <c r="L409" i="17" s="1"/>
  <c r="K887" i="17"/>
  <c r="L887" i="17" s="1"/>
  <c r="K707" i="17"/>
  <c r="L707" i="17" s="1"/>
  <c r="K983" i="17"/>
  <c r="L983" i="17" s="1"/>
  <c r="K443" i="17"/>
  <c r="L443" i="17" s="1"/>
  <c r="K458" i="17"/>
  <c r="L458" i="17" s="1"/>
  <c r="K28" i="17"/>
  <c r="L28" i="17" s="1"/>
  <c r="K357" i="17"/>
  <c r="L357" i="17" s="1"/>
  <c r="K165" i="17"/>
  <c r="L165" i="17" s="1"/>
  <c r="K117" i="17"/>
  <c r="L117" i="17" s="1"/>
  <c r="K973" i="17"/>
  <c r="L973" i="17" s="1"/>
  <c r="K125" i="17"/>
  <c r="L125" i="17" s="1"/>
  <c r="K678" i="17"/>
  <c r="L678" i="17" s="1"/>
  <c r="K951" i="17"/>
  <c r="L951" i="17" s="1"/>
  <c r="K470" i="17"/>
  <c r="L470" i="17" s="1"/>
  <c r="K995" i="17"/>
  <c r="L995" i="17" s="1"/>
  <c r="K803" i="17"/>
  <c r="L803" i="17" s="1"/>
  <c r="K42" i="17"/>
  <c r="L42" i="17" s="1"/>
  <c r="K478" i="17"/>
  <c r="L478" i="17" s="1"/>
  <c r="K466" i="17"/>
  <c r="L466" i="17" s="1"/>
  <c r="K13" i="17"/>
  <c r="L13" i="17" s="1"/>
  <c r="K40" i="17"/>
  <c r="L40" i="17" s="1"/>
  <c r="K375" i="17"/>
  <c r="L375" i="17" s="1"/>
  <c r="K175" i="17"/>
  <c r="L175" i="17" s="1"/>
  <c r="K22" i="17"/>
  <c r="L22" i="17" s="1"/>
  <c r="K29" i="17"/>
  <c r="L29" i="17" s="1"/>
  <c r="K189" i="17"/>
  <c r="L189" i="17" s="1"/>
  <c r="K821" i="17"/>
  <c r="L821" i="17" s="1"/>
  <c r="K964" i="17"/>
  <c r="L964" i="17" s="1"/>
  <c r="K500" i="17"/>
  <c r="L500" i="17" s="1"/>
  <c r="K268" i="17"/>
  <c r="L268" i="17" s="1"/>
  <c r="K828" i="17"/>
  <c r="L828" i="17" s="1"/>
  <c r="K210" i="17"/>
  <c r="L210" i="17" s="1"/>
  <c r="K513" i="17"/>
  <c r="L513" i="17" s="1"/>
  <c r="K474" i="17"/>
  <c r="L474" i="17" s="1"/>
  <c r="K541" i="17"/>
  <c r="L541" i="17" s="1"/>
  <c r="K225" i="17"/>
  <c r="L225" i="17" s="1"/>
  <c r="K839" i="17"/>
  <c r="L839" i="17" s="1"/>
  <c r="K235" i="17"/>
  <c r="L235" i="17" s="1"/>
  <c r="K568" i="17"/>
  <c r="L568" i="17" s="1"/>
  <c r="K482" i="17"/>
  <c r="L482" i="17" s="1"/>
  <c r="K468" i="17"/>
  <c r="L468" i="17" s="1"/>
  <c r="K573" i="17"/>
  <c r="L573" i="17" s="1"/>
  <c r="K242" i="17"/>
  <c r="L242" i="17" s="1"/>
  <c r="K877" i="17"/>
  <c r="L877" i="17" s="1"/>
  <c r="D45" i="17" s="1"/>
  <c r="K432" i="17"/>
  <c r="L432" i="17" s="1"/>
  <c r="K597" i="17"/>
  <c r="L597" i="17" s="1"/>
  <c r="K490" i="17"/>
  <c r="L490" i="17" s="1"/>
  <c r="K499" i="17"/>
  <c r="L499" i="17" s="1"/>
  <c r="K605" i="17"/>
  <c r="L605" i="17" s="1"/>
  <c r="K277" i="17"/>
  <c r="L277" i="17" s="1"/>
  <c r="K903" i="17"/>
  <c r="L903" i="17" s="1"/>
  <c r="K463" i="17"/>
  <c r="L463" i="17" s="1"/>
  <c r="K663" i="17"/>
  <c r="L663" i="17" s="1"/>
  <c r="K498" i="17"/>
  <c r="L498" i="17" s="1"/>
  <c r="K347" i="17"/>
  <c r="L347" i="17" s="1"/>
  <c r="K668" i="17"/>
  <c r="L668" i="17" s="1"/>
  <c r="K539" i="17"/>
  <c r="L539" i="17" s="1"/>
  <c r="K638" i="17"/>
  <c r="L638" i="17" s="1"/>
  <c r="K331" i="17"/>
  <c r="L331" i="17" s="1"/>
  <c r="K916" i="17"/>
  <c r="L916" i="17" s="1"/>
  <c r="K493" i="17"/>
  <c r="L493" i="17" s="1"/>
  <c r="K692" i="17"/>
  <c r="L692" i="17" s="1"/>
  <c r="K682" i="17"/>
  <c r="L682" i="17" s="1"/>
  <c r="K435" i="17"/>
  <c r="L435" i="17" s="1"/>
  <c r="K702" i="17"/>
  <c r="L702" i="17" s="1"/>
  <c r="K788" i="17"/>
  <c r="L788" i="17" s="1"/>
  <c r="K670" i="17"/>
  <c r="L670" i="17" s="1"/>
  <c r="K350" i="17"/>
  <c r="L350" i="17" s="1"/>
  <c r="K18" i="17"/>
  <c r="L18" i="17" s="1"/>
  <c r="K524" i="17"/>
  <c r="L524" i="17" s="1"/>
  <c r="K729" i="17"/>
  <c r="L729" i="17" s="1"/>
  <c r="K690" i="17"/>
  <c r="L690" i="17" s="1"/>
  <c r="K454" i="17"/>
  <c r="L454" i="17" s="1"/>
  <c r="K773" i="17"/>
  <c r="L773" i="17" s="1"/>
  <c r="K873" i="17"/>
  <c r="L873" i="17" s="1"/>
  <c r="K704" i="17"/>
  <c r="L704" i="17" s="1"/>
  <c r="K440" i="17"/>
  <c r="L440" i="17" s="1"/>
  <c r="K193" i="17"/>
  <c r="L193" i="17" s="1"/>
  <c r="K675" i="17"/>
  <c r="L675" i="17" s="1"/>
  <c r="K328" i="17"/>
  <c r="L328" i="17" s="1"/>
  <c r="K698" i="17"/>
  <c r="L698" i="17" s="1"/>
  <c r="K475" i="17"/>
  <c r="L475" i="17" s="1"/>
  <c r="K784" i="17"/>
  <c r="L784" i="17" s="1"/>
  <c r="K992" i="17"/>
  <c r="L992" i="17" s="1"/>
  <c r="K716" i="17"/>
  <c r="L716" i="17" s="1"/>
  <c r="K471" i="17"/>
  <c r="L471" i="17" s="1"/>
  <c r="K226" i="17"/>
  <c r="L226" i="17" s="1"/>
  <c r="K696" i="17"/>
  <c r="L696" i="17" s="1"/>
  <c r="K355" i="17"/>
  <c r="L355" i="17" s="1"/>
  <c r="K706" i="17"/>
  <c r="L706" i="17" s="1"/>
  <c r="L970" i="17"/>
  <c r="K111" i="17"/>
  <c r="L111" i="17" s="1"/>
  <c r="K465" i="17"/>
  <c r="L465" i="17" s="1"/>
  <c r="K653" i="17"/>
  <c r="L653" i="17" s="1"/>
  <c r="K972" i="17"/>
  <c r="L972" i="17" s="1"/>
  <c r="K893" i="17"/>
  <c r="L893" i="17" s="1"/>
  <c r="K115" i="17"/>
  <c r="L115" i="17" s="1"/>
  <c r="K525" i="17"/>
  <c r="L525" i="17" s="1"/>
  <c r="K798" i="17"/>
  <c r="L798" i="17" s="1"/>
  <c r="K448" i="17"/>
  <c r="L448" i="17" s="1"/>
  <c r="K764" i="17"/>
  <c r="L764" i="17" s="1"/>
  <c r="K501" i="17"/>
  <c r="L501" i="17" s="1"/>
  <c r="K791" i="17"/>
  <c r="L791" i="17" s="1"/>
  <c r="K708" i="17"/>
  <c r="L708" i="17" s="1"/>
  <c r="K390" i="17"/>
  <c r="L390" i="17" s="1"/>
  <c r="K714" i="17"/>
  <c r="L714" i="17" s="1"/>
  <c r="K664" i="17"/>
  <c r="L664" i="17" s="1"/>
  <c r="K809" i="17"/>
  <c r="L809" i="17" s="1"/>
  <c r="K479" i="17"/>
  <c r="L479" i="17" s="1"/>
  <c r="K775" i="17"/>
  <c r="L775" i="17" s="1"/>
  <c r="K532" i="17"/>
  <c r="L532" i="17" s="1"/>
  <c r="K816" i="17"/>
  <c r="L816" i="17" s="1"/>
  <c r="K804" i="17"/>
  <c r="L804" i="17" s="1"/>
  <c r="K425" i="17"/>
  <c r="L425" i="17" s="1"/>
  <c r="K722" i="17"/>
  <c r="L722" i="17" s="1"/>
  <c r="K196" i="17"/>
  <c r="L196" i="17" s="1"/>
  <c r="K132" i="17"/>
  <c r="L132" i="17" s="1"/>
  <c r="K819" i="17"/>
  <c r="L819" i="17" s="1"/>
  <c r="K59" i="17"/>
  <c r="L59" i="17" s="1"/>
  <c r="K124" i="17"/>
  <c r="L124" i="17" s="1"/>
  <c r="K212" i="17"/>
  <c r="L212" i="17" s="1"/>
  <c r="K734" i="17"/>
  <c r="L734" i="17" s="1"/>
  <c r="K870" i="17"/>
  <c r="L870" i="17" s="1"/>
  <c r="K627" i="17"/>
  <c r="L627" i="17" s="1"/>
  <c r="K789" i="17"/>
  <c r="L789" i="17" s="1"/>
  <c r="K542" i="17"/>
  <c r="L542" i="17" s="1"/>
  <c r="K971" i="17"/>
  <c r="L971" i="17" s="1"/>
  <c r="K829" i="17"/>
  <c r="L829" i="17" s="1"/>
  <c r="K452" i="17"/>
  <c r="L452" i="17" s="1"/>
  <c r="K730" i="17"/>
  <c r="L730" i="17" s="1"/>
  <c r="K284" i="17"/>
  <c r="L284" i="17" s="1"/>
  <c r="K142" i="17"/>
  <c r="L142" i="17" s="1"/>
  <c r="K239" i="17"/>
  <c r="L239" i="17" s="1"/>
  <c r="K68" i="17"/>
  <c r="L68" i="17" s="1"/>
  <c r="K188" i="17"/>
  <c r="L188" i="17" s="1"/>
  <c r="K237" i="17"/>
  <c r="L237" i="17" s="1"/>
  <c r="K907" i="17"/>
  <c r="L907" i="17" s="1"/>
  <c r="K975" i="17"/>
  <c r="L975" i="17" s="1"/>
  <c r="K726" i="17"/>
  <c r="L726" i="17" s="1"/>
  <c r="K800" i="17"/>
  <c r="L800" i="17" s="1"/>
  <c r="K574" i="17"/>
  <c r="L574" i="17" s="1"/>
  <c r="K11" i="17"/>
  <c r="L11" i="17" s="1"/>
  <c r="K840" i="17"/>
  <c r="L840" i="17" s="1"/>
  <c r="K487" i="17"/>
  <c r="L487" i="17" s="1"/>
  <c r="K738" i="17"/>
  <c r="L738" i="17" s="1"/>
  <c r="L949" i="17"/>
  <c r="K299" i="17"/>
  <c r="L299" i="17" s="1"/>
  <c r="K154" i="17"/>
  <c r="L154" i="17" s="1"/>
  <c r="K14" i="17"/>
  <c r="L14" i="17" s="1"/>
  <c r="K77" i="17"/>
  <c r="L77" i="17" s="1"/>
  <c r="K275" i="17"/>
  <c r="L275" i="17" s="1"/>
  <c r="K249" i="17"/>
  <c r="L249" i="17" s="1"/>
  <c r="K960" i="17"/>
  <c r="L960" i="17" s="1"/>
  <c r="K508" i="17"/>
  <c r="L508" i="17" s="1"/>
  <c r="K737" i="17"/>
  <c r="L737" i="17" s="1"/>
  <c r="K825" i="17"/>
  <c r="L825" i="17" s="1"/>
  <c r="K607" i="17"/>
  <c r="L607" i="17" s="1"/>
  <c r="K49" i="17"/>
  <c r="L49" i="17" s="1"/>
  <c r="K878" i="17"/>
  <c r="L878" i="17" s="1"/>
  <c r="K559" i="17"/>
  <c r="L559" i="17" s="1"/>
  <c r="K746" i="17"/>
  <c r="L746" i="17" s="1"/>
  <c r="L271" i="17"/>
  <c r="K356" i="17"/>
  <c r="L356" i="17" s="1"/>
  <c r="K164" i="17"/>
  <c r="L164" i="17" s="1"/>
  <c r="K21" i="17"/>
  <c r="L21" i="17" s="1"/>
  <c r="K86" i="17"/>
  <c r="L86" i="17" s="1"/>
  <c r="K290" i="17"/>
  <c r="L290" i="17" s="1"/>
  <c r="K302" i="17"/>
  <c r="L302" i="17" s="1"/>
  <c r="K856" i="17"/>
  <c r="L856" i="17" s="1"/>
  <c r="K689" i="17"/>
  <c r="L689" i="17" s="1"/>
  <c r="K751" i="17"/>
  <c r="L751" i="17" s="1"/>
  <c r="K595" i="17"/>
  <c r="L595" i="17" s="1"/>
  <c r="K639" i="17"/>
  <c r="L639" i="17" s="1"/>
  <c r="K57" i="17"/>
  <c r="L57" i="17" s="1"/>
  <c r="K904" i="17"/>
  <c r="L904" i="17" s="1"/>
  <c r="K588" i="17"/>
  <c r="L588" i="17" s="1"/>
  <c r="K754" i="17"/>
  <c r="L754" i="17" s="1"/>
  <c r="K758" i="17"/>
  <c r="L758" i="17" s="1"/>
  <c r="K683" i="17"/>
  <c r="L683" i="17" s="1"/>
  <c r="K929" i="17"/>
  <c r="L929" i="17" s="1"/>
  <c r="K506" i="17"/>
  <c r="L506" i="17" s="1"/>
  <c r="K762" i="17"/>
  <c r="L762" i="17" s="1"/>
  <c r="K787" i="17"/>
  <c r="L787" i="17" s="1"/>
  <c r="K720" i="17"/>
  <c r="L720" i="17" s="1"/>
  <c r="K937" i="17"/>
  <c r="L937" i="17" s="1"/>
  <c r="K514" i="17"/>
  <c r="L514" i="17" s="1"/>
  <c r="K770" i="17"/>
  <c r="L770" i="17" s="1"/>
  <c r="K824" i="17"/>
  <c r="L824" i="17" s="1"/>
  <c r="K749" i="17"/>
  <c r="L749" i="17" s="1"/>
  <c r="K945" i="17"/>
  <c r="L945" i="17" s="1"/>
  <c r="K522" i="17"/>
  <c r="L522" i="17" s="1"/>
  <c r="K778" i="17"/>
  <c r="L778" i="17" s="1"/>
  <c r="L855" i="17"/>
  <c r="K736" i="17"/>
  <c r="L736" i="17" s="1"/>
  <c r="K572" i="17"/>
  <c r="L572" i="17" s="1"/>
  <c r="K429" i="17"/>
  <c r="L429" i="17" s="1"/>
  <c r="K183" i="17"/>
  <c r="L183" i="17" s="1"/>
  <c r="K303" i="17"/>
  <c r="L303" i="17" s="1"/>
  <c r="K671" i="17"/>
  <c r="L671" i="17" s="1"/>
  <c r="K322" i="17"/>
  <c r="L322" i="17" s="1"/>
  <c r="K243" i="17"/>
  <c r="L243" i="17" s="1"/>
  <c r="K121" i="17"/>
  <c r="L121" i="17" s="1"/>
  <c r="K261" i="17"/>
  <c r="L261" i="17" s="1"/>
  <c r="K932" i="17"/>
  <c r="L932" i="17" s="1"/>
  <c r="K407" i="17"/>
  <c r="L407" i="17" s="1"/>
  <c r="K853" i="17"/>
  <c r="L853" i="17" s="1"/>
  <c r="K815" i="17"/>
  <c r="L815" i="17" s="1"/>
  <c r="K953" i="17"/>
  <c r="L953" i="17" s="1"/>
  <c r="K530" i="17"/>
  <c r="L530" i="17" s="1"/>
  <c r="K786" i="17"/>
  <c r="L786" i="17" s="1"/>
  <c r="L107" i="17"/>
  <c r="K724" i="17"/>
  <c r="L724" i="17" s="1"/>
  <c r="K750" i="17"/>
  <c r="L750" i="17" s="1"/>
  <c r="K604" i="17"/>
  <c r="L604" i="17" s="1"/>
  <c r="K459" i="17"/>
  <c r="L459" i="17" s="1"/>
  <c r="K191" i="17"/>
  <c r="L191" i="17" s="1"/>
  <c r="K369" i="17"/>
  <c r="L369" i="17" s="1"/>
  <c r="K705" i="17"/>
  <c r="L705" i="17" s="1"/>
  <c r="K341" i="17"/>
  <c r="L341" i="17" s="1"/>
  <c r="K278" i="17"/>
  <c r="L278" i="17" s="1"/>
  <c r="K129" i="17"/>
  <c r="L129" i="17" s="1"/>
  <c r="K323" i="17"/>
  <c r="L323" i="17" s="1"/>
  <c r="K987" i="17"/>
  <c r="L987" i="17" s="1"/>
  <c r="K469" i="17"/>
  <c r="L469" i="17" s="1"/>
  <c r="K1000" i="17"/>
  <c r="L1000" i="17" s="1"/>
  <c r="K844" i="17"/>
  <c r="L844" i="17" s="1"/>
  <c r="K961" i="17"/>
  <c r="L961" i="17" s="1"/>
  <c r="K538" i="17"/>
  <c r="L538" i="17" s="1"/>
  <c r="K794" i="17"/>
  <c r="L794" i="17" s="1"/>
  <c r="L957" i="17"/>
  <c r="K735" i="17"/>
  <c r="L735" i="17" s="1"/>
  <c r="K761" i="17"/>
  <c r="L761" i="17" s="1"/>
  <c r="K637" i="17"/>
  <c r="L637" i="17" s="1"/>
  <c r="K529" i="17"/>
  <c r="L529" i="17" s="1"/>
  <c r="K250" i="17"/>
  <c r="L250" i="17" s="1"/>
  <c r="K400" i="17"/>
  <c r="L400" i="17" s="1"/>
  <c r="K717" i="17"/>
  <c r="L717" i="17" s="1"/>
  <c r="K360" i="17"/>
  <c r="L360" i="17" s="1"/>
  <c r="K305" i="17"/>
  <c r="L305" i="17" s="1"/>
  <c r="K137" i="17"/>
  <c r="L137" i="17" s="1"/>
  <c r="K342" i="17"/>
  <c r="L342" i="17" s="1"/>
  <c r="K997" i="17"/>
  <c r="L997" i="17" s="1"/>
  <c r="K504" i="17"/>
  <c r="L504" i="17" s="1"/>
  <c r="K192" i="17"/>
  <c r="L192" i="17" s="1"/>
  <c r="K881" i="17"/>
  <c r="L881" i="17" s="1"/>
  <c r="K969" i="17"/>
  <c r="L969" i="17" s="1"/>
  <c r="K546" i="17"/>
  <c r="L546" i="17" s="1"/>
  <c r="K802" i="17"/>
  <c r="L802" i="17" s="1"/>
  <c r="L404" i="17"/>
  <c r="K669" i="17"/>
  <c r="L669" i="17" s="1"/>
  <c r="K551" i="17"/>
  <c r="L551" i="17" s="1"/>
  <c r="K285" i="17"/>
  <c r="L285" i="17" s="1"/>
  <c r="K430" i="17"/>
  <c r="L430" i="17" s="1"/>
  <c r="K765" i="17"/>
  <c r="L765" i="17" s="1"/>
  <c r="K391" i="17"/>
  <c r="L391" i="17" s="1"/>
  <c r="K332" i="17"/>
  <c r="L332" i="17" s="1"/>
  <c r="K145" i="17"/>
  <c r="L145" i="17" s="1"/>
  <c r="K361" i="17"/>
  <c r="L361" i="17" s="1"/>
  <c r="K861" i="17"/>
  <c r="L861" i="17" s="1"/>
  <c r="K531" i="17"/>
  <c r="L531" i="17" s="1"/>
  <c r="K200" i="17"/>
  <c r="L200" i="17" s="1"/>
  <c r="K901" i="17"/>
  <c r="L901" i="17" s="1"/>
  <c r="K977" i="17"/>
  <c r="L977" i="17" s="1"/>
  <c r="K554" i="17"/>
  <c r="L554" i="17" s="1"/>
  <c r="K810" i="17"/>
  <c r="L810" i="17" s="1"/>
  <c r="K895" i="17"/>
  <c r="L895" i="17" s="1"/>
  <c r="K896" i="17"/>
  <c r="L896" i="17" s="1"/>
  <c r="K691" i="17"/>
  <c r="L691" i="17" s="1"/>
  <c r="K583" i="17"/>
  <c r="L583" i="17" s="1"/>
  <c r="K379" i="17"/>
  <c r="L379" i="17" s="1"/>
  <c r="K460" i="17"/>
  <c r="L460" i="17" s="1"/>
  <c r="K779" i="17"/>
  <c r="L779" i="17" s="1"/>
  <c r="K421" i="17"/>
  <c r="L421" i="17" s="1"/>
  <c r="K351" i="17"/>
  <c r="L351" i="17" s="1"/>
  <c r="K153" i="17"/>
  <c r="L153" i="17" s="1"/>
  <c r="K392" i="17"/>
  <c r="L392" i="17" s="1"/>
  <c r="K909" i="17"/>
  <c r="L909" i="17" s="1"/>
  <c r="K540" i="17"/>
  <c r="L540" i="17" s="1"/>
  <c r="K208" i="17"/>
  <c r="L208" i="17" s="1"/>
  <c r="K920" i="17"/>
  <c r="L920" i="17" s="1"/>
  <c r="K985" i="17"/>
  <c r="L985" i="17" s="1"/>
  <c r="K562" i="17"/>
  <c r="L562" i="17" s="1"/>
  <c r="K818" i="17"/>
  <c r="L818" i="17" s="1"/>
  <c r="L131" i="17"/>
  <c r="L67" i="17"/>
  <c r="L156" i="17"/>
  <c r="K908" i="17"/>
  <c r="L908" i="17" s="1"/>
  <c r="K911" i="17"/>
  <c r="L911" i="17" s="1"/>
  <c r="K703" i="17"/>
  <c r="L703" i="17" s="1"/>
  <c r="K615" i="17"/>
  <c r="L615" i="17" s="1"/>
  <c r="K449" i="17"/>
  <c r="L449" i="17" s="1"/>
  <c r="K491" i="17"/>
  <c r="L491" i="17" s="1"/>
  <c r="K790" i="17"/>
  <c r="L790" i="17" s="1"/>
  <c r="K451" i="17"/>
  <c r="L451" i="17" s="1"/>
  <c r="K371" i="17"/>
  <c r="L371" i="17" s="1"/>
  <c r="K161" i="17"/>
  <c r="L161" i="17" s="1"/>
  <c r="K422" i="17"/>
  <c r="L422" i="17" s="1"/>
  <c r="K928" i="17"/>
  <c r="L928" i="17" s="1"/>
  <c r="K577" i="17"/>
  <c r="L577" i="17" s="1"/>
  <c r="K216" i="17"/>
  <c r="L216" i="17" s="1"/>
  <c r="K931" i="17"/>
  <c r="L931" i="17" s="1"/>
  <c r="K993" i="17"/>
  <c r="L993" i="17" s="1"/>
  <c r="K570" i="17"/>
  <c r="L570" i="17" s="1"/>
  <c r="K826" i="17"/>
  <c r="L826" i="17" s="1"/>
  <c r="L116" i="17"/>
  <c r="L148" i="17"/>
  <c r="K923" i="17"/>
  <c r="L923" i="17" s="1"/>
  <c r="K924" i="17"/>
  <c r="L924" i="17" s="1"/>
  <c r="K715" i="17"/>
  <c r="L715" i="17" s="1"/>
  <c r="K648" i="17"/>
  <c r="L648" i="17" s="1"/>
  <c r="K480" i="17"/>
  <c r="L480" i="17" s="1"/>
  <c r="K552" i="17"/>
  <c r="L552" i="17" s="1"/>
  <c r="K801" i="17"/>
  <c r="L801" i="17" s="1"/>
  <c r="K521" i="17"/>
  <c r="L521" i="17" s="1"/>
  <c r="K441" i="17"/>
  <c r="L441" i="17" s="1"/>
  <c r="K169" i="17"/>
  <c r="L169" i="17" s="1"/>
  <c r="K453" i="17"/>
  <c r="L453" i="17" s="1"/>
  <c r="K939" i="17"/>
  <c r="L939" i="17" s="1"/>
  <c r="K606" i="17"/>
  <c r="L606" i="17" s="1"/>
  <c r="K224" i="17"/>
  <c r="L224" i="17" s="1"/>
  <c r="K950" i="17"/>
  <c r="L950" i="17" s="1"/>
  <c r="K1001" i="17"/>
  <c r="L1001" i="17" s="1"/>
  <c r="K578" i="17"/>
  <c r="L578" i="17" s="1"/>
  <c r="K834" i="17"/>
  <c r="L834" i="17" s="1"/>
  <c r="L527" i="17"/>
  <c r="L158" i="17"/>
  <c r="K988" i="17"/>
  <c r="L988" i="17" s="1"/>
  <c r="K991" i="17"/>
  <c r="L991" i="17" s="1"/>
  <c r="K763" i="17"/>
  <c r="L763" i="17" s="1"/>
  <c r="K680" i="17"/>
  <c r="L680" i="17" s="1"/>
  <c r="K510" i="17"/>
  <c r="L510" i="17" s="1"/>
  <c r="K584" i="17"/>
  <c r="L584" i="17" s="1"/>
  <c r="K217" i="17"/>
  <c r="L217" i="17" s="1"/>
  <c r="K619" i="17"/>
  <c r="L619" i="17" s="1"/>
  <c r="K472" i="17"/>
  <c r="L472" i="17" s="1"/>
  <c r="K177" i="17"/>
  <c r="L177" i="17" s="1"/>
  <c r="K483" i="17"/>
  <c r="L483" i="17" s="1"/>
  <c r="K958" i="17"/>
  <c r="L958" i="17" s="1"/>
  <c r="K635" i="17"/>
  <c r="L635" i="17" s="1"/>
  <c r="K232" i="17"/>
  <c r="L232" i="17" s="1"/>
  <c r="K980" i="17"/>
  <c r="L980" i="17" s="1"/>
  <c r="K330" i="17"/>
  <c r="L330" i="17" s="1"/>
  <c r="K586" i="17"/>
  <c r="L586" i="17" s="1"/>
  <c r="K842" i="17"/>
  <c r="L842" i="17" s="1"/>
  <c r="L477" i="17"/>
  <c r="L263" i="17"/>
  <c r="K700" i="17"/>
  <c r="L700" i="17" s="1"/>
  <c r="K488" i="17"/>
  <c r="L488" i="17" s="1"/>
  <c r="K774" i="17"/>
  <c r="L774" i="17" s="1"/>
  <c r="K693" i="17"/>
  <c r="L693" i="17" s="1"/>
  <c r="K563" i="17"/>
  <c r="L563" i="17" s="1"/>
  <c r="K617" i="17"/>
  <c r="L617" i="17" s="1"/>
  <c r="K251" i="17"/>
  <c r="L251" i="17" s="1"/>
  <c r="K651" i="17"/>
  <c r="L651" i="17" s="1"/>
  <c r="K502" i="17"/>
  <c r="L502" i="17" s="1"/>
  <c r="K185" i="17"/>
  <c r="L185" i="17" s="1"/>
  <c r="K555" i="17"/>
  <c r="L555" i="17" s="1"/>
  <c r="K998" i="17"/>
  <c r="L998" i="17" s="1"/>
  <c r="K672" i="17"/>
  <c r="L672" i="17" s="1"/>
  <c r="K240" i="17"/>
  <c r="L240" i="17" s="1"/>
  <c r="K337" i="17"/>
  <c r="L337" i="17" s="1"/>
  <c r="K338" i="17"/>
  <c r="L338" i="17" s="1"/>
  <c r="K594" i="17"/>
  <c r="L594" i="17" s="1"/>
  <c r="K850" i="17"/>
  <c r="L850" i="17" s="1"/>
  <c r="K649" i="17"/>
  <c r="L649" i="17" s="1"/>
  <c r="K286" i="17"/>
  <c r="L286" i="17" s="1"/>
  <c r="K851" i="17"/>
  <c r="L851" i="17" s="1"/>
  <c r="K533" i="17"/>
  <c r="L533" i="17" s="1"/>
  <c r="K218" i="17"/>
  <c r="L218" i="17" s="1"/>
  <c r="K587" i="17"/>
  <c r="L587" i="17" s="1"/>
  <c r="K728" i="17"/>
  <c r="L728" i="17" s="1"/>
  <c r="K701" i="17"/>
  <c r="L701" i="17" s="1"/>
  <c r="K248" i="17"/>
  <c r="L248" i="17" s="1"/>
  <c r="K364" i="17"/>
  <c r="L364" i="17" s="1"/>
  <c r="K346" i="17"/>
  <c r="L346" i="17" s="1"/>
  <c r="K602" i="17"/>
  <c r="L602" i="17" s="1"/>
  <c r="K858" i="17"/>
  <c r="L858" i="17" s="1"/>
  <c r="L205" i="17"/>
  <c r="L930" i="17"/>
  <c r="L938" i="17"/>
  <c r="K884" i="17"/>
  <c r="L884" i="17" s="1"/>
  <c r="K560" i="17"/>
  <c r="L560" i="17" s="1"/>
  <c r="K799" i="17"/>
  <c r="L799" i="17" s="1"/>
  <c r="K837" i="17"/>
  <c r="L837" i="17" s="1"/>
  <c r="K628" i="17"/>
  <c r="L628" i="17" s="1"/>
  <c r="K694" i="17"/>
  <c r="L694" i="17" s="1"/>
  <c r="K313" i="17"/>
  <c r="L313" i="17" s="1"/>
  <c r="K888" i="17"/>
  <c r="L888" i="17" s="1"/>
  <c r="K543" i="17"/>
  <c r="L543" i="17" s="1"/>
  <c r="K252" i="17"/>
  <c r="L252" i="17" s="1"/>
  <c r="K620" i="17"/>
  <c r="L620" i="17" s="1"/>
  <c r="K757" i="17"/>
  <c r="L757" i="17" s="1"/>
  <c r="K767" i="17"/>
  <c r="L767" i="17" s="1"/>
  <c r="K256" i="17"/>
  <c r="L256" i="17" s="1"/>
  <c r="K399" i="17"/>
  <c r="L399" i="17" s="1"/>
  <c r="K354" i="17"/>
  <c r="L354" i="17" s="1"/>
  <c r="K610" i="17"/>
  <c r="L610" i="17" s="1"/>
  <c r="K866" i="17"/>
  <c r="L866" i="17" s="1"/>
  <c r="L946" i="17"/>
  <c r="K813" i="17"/>
  <c r="L813" i="17" s="1"/>
  <c r="K380" i="17"/>
  <c r="L380" i="17" s="1"/>
  <c r="K967" i="17"/>
  <c r="L967" i="17" s="1"/>
  <c r="K575" i="17"/>
  <c r="L575" i="17" s="1"/>
  <c r="K287" i="17"/>
  <c r="L287" i="17" s="1"/>
  <c r="K652" i="17"/>
  <c r="L652" i="17" s="1"/>
  <c r="K823" i="17"/>
  <c r="L823" i="17" s="1"/>
  <c r="K796" i="17"/>
  <c r="L796" i="17" s="1"/>
  <c r="K264" i="17"/>
  <c r="L264" i="17" s="1"/>
  <c r="K461" i="17"/>
  <c r="L461" i="17" s="1"/>
  <c r="K362" i="17"/>
  <c r="L362" i="17" s="1"/>
  <c r="K618" i="17"/>
  <c r="L618" i="17" s="1"/>
  <c r="K874" i="17"/>
  <c r="L874" i="17" s="1"/>
  <c r="K827" i="17"/>
  <c r="L827" i="17" s="1"/>
  <c r="K411" i="17"/>
  <c r="L411" i="17" s="1"/>
  <c r="K996" i="17"/>
  <c r="L996" i="17" s="1"/>
  <c r="K608" i="17"/>
  <c r="L608" i="17" s="1"/>
  <c r="K314" i="17"/>
  <c r="L314" i="17" s="1"/>
  <c r="K854" i="17"/>
  <c r="L854" i="17" s="1"/>
  <c r="K852" i="17"/>
  <c r="L852" i="17" s="1"/>
  <c r="K833" i="17"/>
  <c r="L833" i="17" s="1"/>
  <c r="K272" i="17"/>
  <c r="L272" i="17" s="1"/>
  <c r="K496" i="17"/>
  <c r="L496" i="17" s="1"/>
  <c r="K370" i="17"/>
  <c r="L370" i="17" s="1"/>
  <c r="K626" i="17"/>
  <c r="L626" i="17" s="1"/>
  <c r="K882" i="17"/>
  <c r="L882" i="17" s="1"/>
  <c r="K838" i="17"/>
  <c r="L838" i="17" s="1"/>
  <c r="K481" i="17"/>
  <c r="L481" i="17" s="1"/>
  <c r="K201" i="17"/>
  <c r="L201" i="17" s="1"/>
  <c r="K640" i="17"/>
  <c r="L640" i="17" s="1"/>
  <c r="K382" i="17"/>
  <c r="L382" i="17" s="1"/>
  <c r="K5" i="17"/>
  <c r="L5" i="17" s="1"/>
  <c r="K889" i="17"/>
  <c r="L889" i="17" s="1"/>
  <c r="K862" i="17"/>
  <c r="L862" i="17" s="1"/>
  <c r="K280" i="17"/>
  <c r="L280" i="17" s="1"/>
  <c r="K523" i="17"/>
  <c r="L523" i="17" s="1"/>
  <c r="K378" i="17"/>
  <c r="L378" i="17" s="1"/>
  <c r="K634" i="17"/>
  <c r="L634" i="17" s="1"/>
  <c r="K890" i="17"/>
  <c r="L890" i="17" s="1"/>
  <c r="K849" i="17"/>
  <c r="L849" i="17" s="1"/>
  <c r="K511" i="17"/>
  <c r="L511" i="17" s="1"/>
  <c r="K269" i="17"/>
  <c r="L269" i="17" s="1"/>
  <c r="K673" i="17"/>
  <c r="L673" i="17" s="1"/>
  <c r="K412" i="17"/>
  <c r="L412" i="17" s="1"/>
  <c r="K25" i="17"/>
  <c r="L25" i="17" s="1"/>
  <c r="K719" i="17"/>
  <c r="L719" i="17" s="1"/>
  <c r="K891" i="17"/>
  <c r="L891" i="17" s="1"/>
  <c r="K288" i="17"/>
  <c r="L288" i="17" s="1"/>
  <c r="K550" i="17"/>
  <c r="L550" i="17" s="1"/>
  <c r="K386" i="17"/>
  <c r="L386" i="17" s="1"/>
  <c r="K642" i="17"/>
  <c r="L642" i="17" s="1"/>
  <c r="K898" i="17"/>
  <c r="L898" i="17" s="1"/>
  <c r="K832" i="17"/>
  <c r="L832" i="17" s="1"/>
  <c r="K528" i="17"/>
  <c r="L528" i="17" s="1"/>
  <c r="K509" i="17"/>
  <c r="L509" i="17" s="1"/>
  <c r="K965" i="17"/>
  <c r="L965" i="17" s="1"/>
  <c r="K863" i="17"/>
  <c r="L863" i="17" s="1"/>
  <c r="K876" i="17"/>
  <c r="L876" i="17" s="1"/>
  <c r="K564" i="17"/>
  <c r="L564" i="17" s="1"/>
  <c r="K401" i="17"/>
  <c r="L401" i="17" s="1"/>
  <c r="K718" i="17"/>
  <c r="L718" i="17" s="1"/>
  <c r="K512" i="17"/>
  <c r="L512" i="17" s="1"/>
  <c r="K36" i="17"/>
  <c r="L36" i="17" s="1"/>
  <c r="K748" i="17"/>
  <c r="L748" i="17" s="1"/>
  <c r="K910" i="17"/>
  <c r="L910" i="17" s="1"/>
  <c r="K296" i="17"/>
  <c r="L296" i="17" s="1"/>
  <c r="K579" i="17"/>
  <c r="L579" i="17" s="1"/>
  <c r="K394" i="17"/>
  <c r="L394" i="17" s="1"/>
  <c r="K650" i="17"/>
  <c r="L650" i="17" s="1"/>
  <c r="K906" i="17"/>
  <c r="L906" i="17" s="1"/>
  <c r="K902" i="17"/>
  <c r="L902" i="17" s="1"/>
  <c r="K596" i="17"/>
  <c r="L596" i="17" s="1"/>
  <c r="K431" i="17"/>
  <c r="L431" i="17" s="1"/>
  <c r="K755" i="17"/>
  <c r="L755" i="17" s="1"/>
  <c r="K565" i="17"/>
  <c r="L565" i="17" s="1"/>
  <c r="K202" i="17"/>
  <c r="L202" i="17" s="1"/>
  <c r="K785" i="17"/>
  <c r="L785" i="17" s="1"/>
  <c r="K940" i="17"/>
  <c r="L940" i="17" s="1"/>
  <c r="K304" i="17"/>
  <c r="L304" i="17" s="1"/>
  <c r="K616" i="17"/>
  <c r="L616" i="17" s="1"/>
  <c r="K402" i="17"/>
  <c r="L402" i="17" s="1"/>
  <c r="K658" i="17"/>
  <c r="L658" i="17" s="1"/>
  <c r="K914" i="17"/>
  <c r="L914" i="17" s="1"/>
  <c r="L954" i="17"/>
  <c r="L61" i="17"/>
  <c r="L244" i="17"/>
  <c r="K935" i="17"/>
  <c r="L935" i="17" s="1"/>
  <c r="K582" i="17"/>
  <c r="L582" i="17" s="1"/>
  <c r="K659" i="17"/>
  <c r="L659" i="17" s="1"/>
  <c r="K439" i="17"/>
  <c r="L439" i="17" s="1"/>
  <c r="K941" i="17"/>
  <c r="L941" i="17" s="1"/>
  <c r="K915" i="17"/>
  <c r="L915" i="17" s="1"/>
  <c r="K629" i="17"/>
  <c r="L629" i="17" s="1"/>
  <c r="K462" i="17"/>
  <c r="L462" i="17" s="1"/>
  <c r="K766" i="17"/>
  <c r="L766" i="17" s="1"/>
  <c r="K598" i="17"/>
  <c r="L598" i="17" s="1"/>
  <c r="K270" i="17"/>
  <c r="L270" i="17" s="1"/>
  <c r="K814" i="17"/>
  <c r="L814" i="17" s="1"/>
  <c r="K959" i="17"/>
  <c r="L959" i="17" s="1"/>
  <c r="K312" i="17"/>
  <c r="L312" i="17" s="1"/>
  <c r="K645" i="17"/>
  <c r="L645" i="17" s="1"/>
  <c r="K410" i="17"/>
  <c r="L410" i="17" s="1"/>
  <c r="K666" i="17"/>
  <c r="L666" i="17" s="1"/>
  <c r="K922" i="17"/>
  <c r="L922" i="17" s="1"/>
  <c r="L883" i="17"/>
  <c r="K966" i="17"/>
  <c r="L966" i="17" s="1"/>
  <c r="K661" i="17"/>
  <c r="L661" i="17" s="1"/>
  <c r="K492" i="17"/>
  <c r="L492" i="17" s="1"/>
  <c r="K780" i="17"/>
  <c r="L780" i="17" s="1"/>
  <c r="K630" i="17"/>
  <c r="L630" i="17" s="1"/>
  <c r="K297" i="17"/>
  <c r="L297" i="17" s="1"/>
  <c r="K843" i="17"/>
  <c r="L843" i="17" s="1"/>
  <c r="K999" i="17"/>
  <c r="L999" i="17" s="1"/>
  <c r="K320" i="17"/>
  <c r="L320" i="17" s="1"/>
  <c r="K711" i="17"/>
  <c r="L711" i="17" s="1"/>
  <c r="K418" i="17"/>
  <c r="L418" i="17" s="1"/>
  <c r="K674" i="17"/>
  <c r="L674" i="17" s="1"/>
  <c r="L417" i="17"/>
  <c r="L99" i="17"/>
  <c r="L95" i="17"/>
  <c r="L733" i="17"/>
  <c r="L289" i="17"/>
  <c r="L105" i="17"/>
  <c r="L2" i="17"/>
  <c r="L127" i="17"/>
  <c r="L948" i="17"/>
  <c r="L4" i="17"/>
  <c r="L603" i="17"/>
  <c r="L307" i="17"/>
  <c r="L32" i="17"/>
  <c r="L437" i="17"/>
  <c r="L456" i="17"/>
  <c r="L325" i="17"/>
  <c r="L44" i="17"/>
  <c r="L180" i="17"/>
  <c r="L181" i="17"/>
  <c r="L70" i="17"/>
  <c r="L581" i="17"/>
  <c r="L745" i="17"/>
  <c r="L79" i="17"/>
  <c r="L126" i="17"/>
  <c r="L590" i="17"/>
  <c r="L319" i="17"/>
  <c r="L558" i="17"/>
  <c r="L747" i="17"/>
  <c r="L667" i="17"/>
  <c r="L10" i="17"/>
  <c r="L109" i="17"/>
  <c r="L130" i="17"/>
  <c r="L267" i="17"/>
  <c r="L308" i="17"/>
  <c r="L282" i="17"/>
  <c r="L135" i="17"/>
  <c r="L367" i="17"/>
  <c r="L37" i="17"/>
  <c r="L257" i="17"/>
  <c r="L886" i="17"/>
  <c r="L113" i="17"/>
  <c r="L194" i="17"/>
  <c r="L444" i="17"/>
  <c r="L136" i="17"/>
  <c r="L571" i="17"/>
  <c r="L329" i="17"/>
  <c r="L580" i="17"/>
  <c r="L97" i="17"/>
  <c r="L238" i="17"/>
  <c r="L756" i="17"/>
  <c r="L632" i="17"/>
  <c r="L792" i="17"/>
  <c r="M11" i="15"/>
  <c r="N11" i="15" s="1"/>
  <c r="O11" i="15" s="1"/>
  <c r="P11" i="15" s="1"/>
  <c r="Q11" i="15" s="1"/>
  <c r="I12" i="15" s="1"/>
  <c r="K12" i="15" s="1"/>
  <c r="K3" i="14"/>
  <c r="K2" i="14"/>
  <c r="J2" i="14"/>
  <c r="M11" i="13"/>
  <c r="L11" i="13"/>
  <c r="K1000" i="12"/>
  <c r="K992" i="12"/>
  <c r="K984" i="12"/>
  <c r="K976" i="12"/>
  <c r="K968" i="12"/>
  <c r="K960" i="12"/>
  <c r="K952" i="12"/>
  <c r="K944" i="12"/>
  <c r="K936" i="12"/>
  <c r="K928" i="12"/>
  <c r="K920" i="12"/>
  <c r="K912" i="12"/>
  <c r="K904" i="12"/>
  <c r="K896" i="12"/>
  <c r="K888" i="12"/>
  <c r="K880" i="12"/>
  <c r="K872" i="12"/>
  <c r="K864" i="12"/>
  <c r="K856" i="12"/>
  <c r="K848" i="12"/>
  <c r="K840" i="12"/>
  <c r="K832" i="12"/>
  <c r="K824" i="12"/>
  <c r="K816" i="12"/>
  <c r="K808" i="12"/>
  <c r="K800" i="12"/>
  <c r="K792" i="12"/>
  <c r="K784" i="12"/>
  <c r="K776" i="12"/>
  <c r="K768" i="12"/>
  <c r="K760" i="12"/>
  <c r="K752" i="12"/>
  <c r="K744" i="12"/>
  <c r="K736" i="12"/>
  <c r="K728" i="12"/>
  <c r="K720" i="12"/>
  <c r="K712" i="12"/>
  <c r="K704" i="12"/>
  <c r="K696" i="12"/>
  <c r="K688" i="12"/>
  <c r="K680" i="12"/>
  <c r="K672" i="12"/>
  <c r="K664" i="12"/>
  <c r="K656" i="12"/>
  <c r="K648" i="12"/>
  <c r="K640" i="12"/>
  <c r="K632" i="12"/>
  <c r="K624" i="12"/>
  <c r="K616" i="12"/>
  <c r="K608" i="12"/>
  <c r="K600" i="12"/>
  <c r="K592" i="12"/>
  <c r="K584" i="12"/>
  <c r="K576" i="12"/>
  <c r="K568" i="12"/>
  <c r="K560" i="12"/>
  <c r="K552" i="12"/>
  <c r="K544" i="12"/>
  <c r="K536" i="12"/>
  <c r="K528" i="12"/>
  <c r="K520" i="12"/>
  <c r="K512" i="12"/>
  <c r="K504" i="12"/>
  <c r="K496" i="12"/>
  <c r="K488" i="12"/>
  <c r="K480" i="12"/>
  <c r="K472" i="12"/>
  <c r="K464" i="12"/>
  <c r="K456" i="12"/>
  <c r="K448" i="12"/>
  <c r="K440" i="12"/>
  <c r="K432" i="12"/>
  <c r="K424" i="12"/>
  <c r="K416" i="12"/>
  <c r="K408" i="12"/>
  <c r="K400" i="12"/>
  <c r="K392" i="12"/>
  <c r="K384" i="12"/>
  <c r="K376" i="12"/>
  <c r="K368" i="12"/>
  <c r="K360" i="12"/>
  <c r="K352" i="12"/>
  <c r="K344" i="12"/>
  <c r="K336" i="12"/>
  <c r="K328" i="12"/>
  <c r="K999" i="12"/>
  <c r="K991" i="12"/>
  <c r="K983" i="12"/>
  <c r="K975" i="12"/>
  <c r="K967" i="12"/>
  <c r="K959" i="12"/>
  <c r="K951" i="12"/>
  <c r="K943" i="12"/>
  <c r="K935" i="12"/>
  <c r="K927" i="12"/>
  <c r="K919" i="12"/>
  <c r="K911" i="12"/>
  <c r="K903" i="12"/>
  <c r="K895" i="12"/>
  <c r="K887" i="12"/>
  <c r="K879" i="12"/>
  <c r="K871" i="12"/>
  <c r="K863" i="12"/>
  <c r="K855" i="12"/>
  <c r="K847" i="12"/>
  <c r="K839" i="12"/>
  <c r="K831" i="12"/>
  <c r="K823" i="12"/>
  <c r="K815" i="12"/>
  <c r="K807" i="12"/>
  <c r="K799" i="12"/>
  <c r="K791" i="12"/>
  <c r="K783" i="12"/>
  <c r="K775" i="12"/>
  <c r="K767" i="12"/>
  <c r="K759" i="12"/>
  <c r="K751" i="12"/>
  <c r="K743" i="12"/>
  <c r="K735" i="12"/>
  <c r="K727" i="12"/>
  <c r="K719" i="12"/>
  <c r="K711" i="12"/>
  <c r="K703" i="12"/>
  <c r="K695" i="12"/>
  <c r="K687" i="12"/>
  <c r="K679" i="12"/>
  <c r="K671" i="12"/>
  <c r="K663" i="12"/>
  <c r="K655" i="12"/>
  <c r="K647" i="12"/>
  <c r="K639" i="12"/>
  <c r="K631" i="12"/>
  <c r="K623" i="12"/>
  <c r="K615" i="12"/>
  <c r="K607" i="12"/>
  <c r="K599" i="12"/>
  <c r="K591" i="12"/>
  <c r="K583" i="12"/>
  <c r="K575" i="12"/>
  <c r="K567" i="12"/>
  <c r="K559" i="12"/>
  <c r="K551" i="12"/>
  <c r="K543" i="12"/>
  <c r="K535" i="12"/>
  <c r="K527" i="12"/>
  <c r="K519" i="12"/>
  <c r="K511" i="12"/>
  <c r="K503" i="12"/>
  <c r="K495" i="12"/>
  <c r="K487" i="12"/>
  <c r="K479" i="12"/>
  <c r="K471" i="12"/>
  <c r="K463" i="12"/>
  <c r="K455" i="12"/>
  <c r="K447" i="12"/>
  <c r="K439" i="12"/>
  <c r="K431" i="12"/>
  <c r="K423" i="12"/>
  <c r="K415" i="12"/>
  <c r="K407" i="12"/>
  <c r="K399" i="12"/>
  <c r="K391" i="12"/>
  <c r="K383" i="12"/>
  <c r="K375" i="12"/>
  <c r="K367" i="12"/>
  <c r="K359" i="12"/>
  <c r="K351" i="12"/>
  <c r="K343" i="12"/>
  <c r="K335" i="12"/>
  <c r="K327" i="12"/>
  <c r="K998" i="12"/>
  <c r="K990" i="12"/>
  <c r="K982" i="12"/>
  <c r="K974" i="12"/>
  <c r="K966" i="12"/>
  <c r="K958" i="12"/>
  <c r="K950" i="12"/>
  <c r="K942" i="12"/>
  <c r="K934" i="12"/>
  <c r="K926" i="12"/>
  <c r="K918" i="12"/>
  <c r="K910" i="12"/>
  <c r="K902" i="12"/>
  <c r="K894" i="12"/>
  <c r="K886" i="12"/>
  <c r="K878" i="12"/>
  <c r="K870" i="12"/>
  <c r="K862" i="12"/>
  <c r="K854" i="12"/>
  <c r="K846" i="12"/>
  <c r="K838" i="12"/>
  <c r="K830" i="12"/>
  <c r="K822" i="12"/>
  <c r="K814" i="12"/>
  <c r="K806" i="12"/>
  <c r="K798" i="12"/>
  <c r="K790" i="12"/>
  <c r="K782" i="12"/>
  <c r="K774" i="12"/>
  <c r="K766" i="12"/>
  <c r="K758" i="12"/>
  <c r="K750" i="12"/>
  <c r="K742" i="12"/>
  <c r="K734" i="12"/>
  <c r="K726" i="12"/>
  <c r="K718" i="12"/>
  <c r="K710" i="12"/>
  <c r="K702" i="12"/>
  <c r="K694" i="12"/>
  <c r="K686" i="12"/>
  <c r="K678" i="12"/>
  <c r="K670" i="12"/>
  <c r="K662" i="12"/>
  <c r="K654" i="12"/>
  <c r="K646" i="12"/>
  <c r="K638" i="12"/>
  <c r="K630" i="12"/>
  <c r="K622" i="12"/>
  <c r="K614" i="12"/>
  <c r="K606" i="12"/>
  <c r="K598" i="12"/>
  <c r="K590" i="12"/>
  <c r="K582" i="12"/>
  <c r="K574" i="12"/>
  <c r="K566" i="12"/>
  <c r="K558" i="12"/>
  <c r="K550" i="12"/>
  <c r="K542" i="12"/>
  <c r="K534" i="12"/>
  <c r="K526" i="12"/>
  <c r="K518" i="12"/>
  <c r="K510" i="12"/>
  <c r="K502" i="12"/>
  <c r="K494" i="12"/>
  <c r="K486" i="12"/>
  <c r="K478" i="12"/>
  <c r="K470" i="12"/>
  <c r="K462" i="12"/>
  <c r="K454" i="12"/>
  <c r="K446" i="12"/>
  <c r="K438" i="12"/>
  <c r="K430" i="12"/>
  <c r="K422" i="12"/>
  <c r="K414" i="12"/>
  <c r="K406" i="12"/>
  <c r="K398" i="12"/>
  <c r="K390" i="12"/>
  <c r="K382" i="12"/>
  <c r="K374" i="12"/>
  <c r="K366" i="12"/>
  <c r="K358" i="12"/>
  <c r="K350" i="12"/>
  <c r="K342" i="12"/>
  <c r="K334" i="12"/>
  <c r="K326" i="12"/>
  <c r="K988" i="12"/>
  <c r="K865" i="12"/>
  <c r="K834" i="12"/>
  <c r="K803" i="12"/>
  <c r="K772" i="12"/>
  <c r="K477" i="12"/>
  <c r="K442" i="12"/>
  <c r="K380" i="12"/>
  <c r="K345" i="12"/>
  <c r="K956" i="12"/>
  <c r="K925" i="12"/>
  <c r="K793" i="12"/>
  <c r="K762" i="12"/>
  <c r="K732" i="12"/>
  <c r="K723" i="12"/>
  <c r="K714" i="12"/>
  <c r="K705" i="12"/>
  <c r="K677" i="12"/>
  <c r="K668" i="12"/>
  <c r="K659" i="12"/>
  <c r="K650" i="12"/>
  <c r="K641" i="12"/>
  <c r="K613" i="12"/>
  <c r="K604" i="12"/>
  <c r="K595" i="12"/>
  <c r="K586" i="12"/>
  <c r="K577" i="12"/>
  <c r="K549" i="12"/>
  <c r="K540" i="12"/>
  <c r="K531" i="12"/>
  <c r="K522" i="12"/>
  <c r="K513" i="12"/>
  <c r="K468" i="12"/>
  <c r="K433" i="12"/>
  <c r="K371" i="12"/>
  <c r="K946" i="12"/>
  <c r="K915" i="12"/>
  <c r="K884" i="12"/>
  <c r="K853" i="12"/>
  <c r="K459" i="12"/>
  <c r="K397" i="12"/>
  <c r="K362" i="12"/>
  <c r="K987" i="12"/>
  <c r="K977" i="12"/>
  <c r="K905" i="12"/>
  <c r="K874" i="12"/>
  <c r="K843" i="12"/>
  <c r="K812" i="12"/>
  <c r="K781" i="12"/>
  <c r="K741" i="12"/>
  <c r="K485" i="12"/>
  <c r="K450" i="12"/>
  <c r="K388" i="12"/>
  <c r="K353" i="12"/>
  <c r="K318" i="12"/>
  <c r="K310" i="12"/>
  <c r="K302" i="12"/>
  <c r="K294" i="12"/>
  <c r="K286" i="12"/>
  <c r="K278" i="12"/>
  <c r="K270" i="12"/>
  <c r="K262" i="12"/>
  <c r="K254" i="12"/>
  <c r="K246" i="12"/>
  <c r="K238" i="12"/>
  <c r="K230" i="12"/>
  <c r="K222" i="12"/>
  <c r="K214" i="12"/>
  <c r="K206" i="12"/>
  <c r="K198" i="12"/>
  <c r="K190" i="12"/>
  <c r="K965" i="12"/>
  <c r="K833" i="12"/>
  <c r="K802" i="12"/>
  <c r="K771" i="12"/>
  <c r="K476" i="12"/>
  <c r="K955" i="12"/>
  <c r="K924" i="12"/>
  <c r="K893" i="12"/>
  <c r="K761" i="12"/>
  <c r="K731" i="12"/>
  <c r="K722" i="12"/>
  <c r="K713" i="12"/>
  <c r="K685" i="12"/>
  <c r="K676" i="12"/>
  <c r="K667" i="12"/>
  <c r="K658" i="12"/>
  <c r="K649" i="12"/>
  <c r="K621" i="12"/>
  <c r="K612" i="12"/>
  <c r="K603" i="12"/>
  <c r="K594" i="12"/>
  <c r="K585" i="12"/>
  <c r="K557" i="12"/>
  <c r="K548" i="12"/>
  <c r="K539" i="12"/>
  <c r="K530" i="12"/>
  <c r="K521" i="12"/>
  <c r="K467" i="12"/>
  <c r="K405" i="12"/>
  <c r="K370" i="12"/>
  <c r="K997" i="12"/>
  <c r="K945" i="12"/>
  <c r="K914" i="12"/>
  <c r="K883" i="12"/>
  <c r="K852" i="12"/>
  <c r="K821" i="12"/>
  <c r="K493" i="12"/>
  <c r="K986" i="12"/>
  <c r="K873" i="12"/>
  <c r="K842" i="12"/>
  <c r="K811" i="12"/>
  <c r="K780" i="12"/>
  <c r="K740" i="12"/>
  <c r="K484" i="12"/>
  <c r="K964" i="12"/>
  <c r="K933" i="12"/>
  <c r="K801" i="12"/>
  <c r="K770" i="12"/>
  <c r="K954" i="12"/>
  <c r="K923" i="12"/>
  <c r="K892" i="12"/>
  <c r="K861" i="12"/>
  <c r="K749" i="12"/>
  <c r="K730" i="12"/>
  <c r="K721" i="12"/>
  <c r="K693" i="12"/>
  <c r="K684" i="12"/>
  <c r="K675" i="12"/>
  <c r="K666" i="12"/>
  <c r="K657" i="12"/>
  <c r="K629" i="12"/>
  <c r="K620" i="12"/>
  <c r="K611" i="12"/>
  <c r="K602" i="12"/>
  <c r="K593" i="12"/>
  <c r="K565" i="12"/>
  <c r="K556" i="12"/>
  <c r="K547" i="12"/>
  <c r="K538" i="12"/>
  <c r="K996" i="12"/>
  <c r="K913" i="12"/>
  <c r="K882" i="12"/>
  <c r="K851" i="12"/>
  <c r="K820" i="12"/>
  <c r="K789" i="12"/>
  <c r="K985" i="12"/>
  <c r="K841" i="12"/>
  <c r="K810" i="12"/>
  <c r="K779" i="12"/>
  <c r="K739" i="12"/>
  <c r="K973" i="12"/>
  <c r="K963" i="12"/>
  <c r="K932" i="12"/>
  <c r="K901" i="12"/>
  <c r="K769" i="12"/>
  <c r="K995" i="12"/>
  <c r="K953" i="12"/>
  <c r="K922" i="12"/>
  <c r="K891" i="12"/>
  <c r="K860" i="12"/>
  <c r="K829" i="12"/>
  <c r="K881" i="12"/>
  <c r="K850" i="12"/>
  <c r="K819" i="12"/>
  <c r="K788" i="12"/>
  <c r="K994" i="12"/>
  <c r="K941" i="12"/>
  <c r="K809" i="12"/>
  <c r="K778" i="12"/>
  <c r="K972" i="12"/>
  <c r="K962" i="12"/>
  <c r="K931" i="12"/>
  <c r="K900" i="12"/>
  <c r="K869" i="12"/>
  <c r="K921" i="12"/>
  <c r="K890" i="12"/>
  <c r="K859" i="12"/>
  <c r="K828" i="12"/>
  <c r="K797" i="12"/>
  <c r="K849" i="12"/>
  <c r="K818" i="12"/>
  <c r="K993" i="12"/>
  <c r="K971" i="12"/>
  <c r="K940" i="12"/>
  <c r="K909" i="12"/>
  <c r="K777" i="12"/>
  <c r="K981" i="12"/>
  <c r="K961" i="12"/>
  <c r="K930" i="12"/>
  <c r="K899" i="12"/>
  <c r="K868" i="12"/>
  <c r="K837" i="12"/>
  <c r="K889" i="12"/>
  <c r="K858" i="12"/>
  <c r="K949" i="12"/>
  <c r="K970" i="12"/>
  <c r="K980" i="12"/>
  <c r="K645" i="12"/>
  <c r="K634" i="12"/>
  <c r="K571" i="12"/>
  <c r="K525" i="12"/>
  <c r="K420" i="12"/>
  <c r="K401" i="12"/>
  <c r="K381" i="12"/>
  <c r="K313" i="12"/>
  <c r="K175" i="12"/>
  <c r="K150" i="12"/>
  <c r="K117" i="12"/>
  <c r="K7" i="12"/>
  <c r="K737" i="12"/>
  <c r="K724" i="12"/>
  <c r="K698" i="12"/>
  <c r="K481" i="12"/>
  <c r="K460" i="12"/>
  <c r="K331" i="12"/>
  <c r="K304" i="12"/>
  <c r="K277" i="12"/>
  <c r="K251" i="12"/>
  <c r="K234" i="12"/>
  <c r="K217" i="12"/>
  <c r="K200" i="12"/>
  <c r="K183" i="12"/>
  <c r="K158" i="12"/>
  <c r="K125" i="12"/>
  <c r="K37" i="12"/>
  <c r="K31" i="12"/>
  <c r="K26" i="12"/>
  <c r="K30" i="12"/>
  <c r="K45" i="12"/>
  <c r="K796" i="12"/>
  <c r="K764" i="12"/>
  <c r="K709" i="12"/>
  <c r="K596" i="12"/>
  <c r="K514" i="12"/>
  <c r="K491" i="12"/>
  <c r="K429" i="12"/>
  <c r="K410" i="12"/>
  <c r="K295" i="12"/>
  <c r="K268" i="12"/>
  <c r="K166" i="12"/>
  <c r="K133" i="12"/>
  <c r="K100" i="12"/>
  <c r="K92" i="12"/>
  <c r="K84" i="12"/>
  <c r="K76" i="12"/>
  <c r="K68" i="12"/>
  <c r="K60" i="12"/>
  <c r="K52" i="12"/>
  <c r="K44" i="12"/>
  <c r="K683" i="12"/>
  <c r="K501" i="12"/>
  <c r="K449" i="12"/>
  <c r="K340" i="12"/>
  <c r="K321" i="12"/>
  <c r="K259" i="12"/>
  <c r="K242" i="12"/>
  <c r="K225" i="12"/>
  <c r="K208" i="12"/>
  <c r="K191" i="12"/>
  <c r="K174" i="12"/>
  <c r="K141" i="12"/>
  <c r="K108" i="12"/>
  <c r="K19" i="12"/>
  <c r="K644" i="12"/>
  <c r="K633" i="12"/>
  <c r="K619" i="12"/>
  <c r="K581" i="12"/>
  <c r="K570" i="12"/>
  <c r="K524" i="12"/>
  <c r="K419" i="12"/>
  <c r="K312" i="12"/>
  <c r="K285" i="12"/>
  <c r="K182" i="12"/>
  <c r="K149" i="12"/>
  <c r="K116" i="12"/>
  <c r="K13" i="12"/>
  <c r="K6" i="12"/>
  <c r="K61" i="12"/>
  <c r="K929" i="12"/>
  <c r="K908" i="12"/>
  <c r="K748" i="12"/>
  <c r="K697" i="12"/>
  <c r="K546" i="12"/>
  <c r="K469" i="12"/>
  <c r="K458" i="12"/>
  <c r="K379" i="12"/>
  <c r="K369" i="12"/>
  <c r="K349" i="12"/>
  <c r="K330" i="12"/>
  <c r="K303" i="12"/>
  <c r="K276" i="12"/>
  <c r="K250" i="12"/>
  <c r="K233" i="12"/>
  <c r="K216" i="12"/>
  <c r="K199" i="12"/>
  <c r="K157" i="12"/>
  <c r="K124" i="12"/>
  <c r="K948" i="12"/>
  <c r="K813" i="12"/>
  <c r="K795" i="12"/>
  <c r="K763" i="12"/>
  <c r="K708" i="12"/>
  <c r="K490" i="12"/>
  <c r="K428" i="12"/>
  <c r="K409" i="12"/>
  <c r="K389" i="12"/>
  <c r="K267" i="12"/>
  <c r="K165" i="12"/>
  <c r="K132" i="12"/>
  <c r="K99" i="12"/>
  <c r="K91" i="12"/>
  <c r="K83" i="12"/>
  <c r="K75" i="12"/>
  <c r="K67" i="12"/>
  <c r="K59" i="12"/>
  <c r="K51" i="12"/>
  <c r="K43" i="12"/>
  <c r="K8" i="12"/>
  <c r="K20" i="12"/>
  <c r="K682" i="12"/>
  <c r="K500" i="12"/>
  <c r="K339" i="12"/>
  <c r="K320" i="12"/>
  <c r="K293" i="12"/>
  <c r="K258" i="12"/>
  <c r="K241" i="12"/>
  <c r="K224" i="12"/>
  <c r="K207" i="12"/>
  <c r="K173" i="12"/>
  <c r="K140" i="12"/>
  <c r="K107" i="12"/>
  <c r="K36" i="12"/>
  <c r="K25" i="12"/>
  <c r="K134" i="12"/>
  <c r="K643" i="12"/>
  <c r="K618" i="12"/>
  <c r="K580" i="12"/>
  <c r="K569" i="12"/>
  <c r="K523" i="12"/>
  <c r="K418" i="12"/>
  <c r="K378" i="12"/>
  <c r="K311" i="12"/>
  <c r="K284" i="12"/>
  <c r="K181" i="12"/>
  <c r="K148" i="12"/>
  <c r="K115" i="12"/>
  <c r="K12" i="12"/>
  <c r="K5" i="12"/>
  <c r="K969" i="12"/>
  <c r="K907" i="12"/>
  <c r="K867" i="12"/>
  <c r="K747" i="12"/>
  <c r="K669" i="12"/>
  <c r="K545" i="12"/>
  <c r="K457" i="12"/>
  <c r="K437" i="12"/>
  <c r="K348" i="12"/>
  <c r="K329" i="12"/>
  <c r="K275" i="12"/>
  <c r="K249" i="12"/>
  <c r="K232" i="12"/>
  <c r="K215" i="12"/>
  <c r="K189" i="12"/>
  <c r="K156" i="12"/>
  <c r="K123" i="12"/>
  <c r="K947" i="12"/>
  <c r="K827" i="12"/>
  <c r="K794" i="12"/>
  <c r="K707" i="12"/>
  <c r="K533" i="12"/>
  <c r="K489" i="12"/>
  <c r="K427" i="12"/>
  <c r="K301" i="12"/>
  <c r="K266" i="12"/>
  <c r="K164" i="12"/>
  <c r="K131" i="12"/>
  <c r="K98" i="12"/>
  <c r="K90" i="12"/>
  <c r="K82" i="12"/>
  <c r="K74" i="12"/>
  <c r="K66" i="12"/>
  <c r="K58" i="12"/>
  <c r="K50" i="12"/>
  <c r="K42" i="12"/>
  <c r="K733" i="12"/>
  <c r="K681" i="12"/>
  <c r="K605" i="12"/>
  <c r="K499" i="12"/>
  <c r="K387" i="12"/>
  <c r="K357" i="12"/>
  <c r="K338" i="12"/>
  <c r="K319" i="12"/>
  <c r="K292" i="12"/>
  <c r="K257" i="12"/>
  <c r="K240" i="12"/>
  <c r="K223" i="12"/>
  <c r="K197" i="12"/>
  <c r="K172" i="12"/>
  <c r="K139" i="12"/>
  <c r="K106" i="12"/>
  <c r="K18" i="12"/>
  <c r="K69" i="12"/>
  <c r="K989" i="12"/>
  <c r="K692" i="12"/>
  <c r="K642" i="12"/>
  <c r="K628" i="12"/>
  <c r="K617" i="12"/>
  <c r="K579" i="12"/>
  <c r="K555" i="12"/>
  <c r="K509" i="12"/>
  <c r="K466" i="12"/>
  <c r="K417" i="12"/>
  <c r="K377" i="12"/>
  <c r="K283" i="12"/>
  <c r="K180" i="12"/>
  <c r="K147" i="12"/>
  <c r="K114" i="12"/>
  <c r="K35" i="12"/>
  <c r="K11" i="12"/>
  <c r="K906" i="12"/>
  <c r="K885" i="12"/>
  <c r="K866" i="12"/>
  <c r="K845" i="12"/>
  <c r="K746" i="12"/>
  <c r="K653" i="12"/>
  <c r="K436" i="12"/>
  <c r="K396" i="12"/>
  <c r="K347" i="12"/>
  <c r="K309" i="12"/>
  <c r="K274" i="12"/>
  <c r="K248" i="12"/>
  <c r="K231" i="12"/>
  <c r="K205" i="12"/>
  <c r="K188" i="12"/>
  <c r="K155" i="12"/>
  <c r="K122" i="12"/>
  <c r="K24" i="12"/>
  <c r="K4" i="12"/>
  <c r="K826" i="12"/>
  <c r="K706" i="12"/>
  <c r="K532" i="12"/>
  <c r="K426" i="12"/>
  <c r="K300" i="12"/>
  <c r="K265" i="12"/>
  <c r="K163" i="12"/>
  <c r="K130" i="12"/>
  <c r="K97" i="12"/>
  <c r="K89" i="12"/>
  <c r="K81" i="12"/>
  <c r="K73" i="12"/>
  <c r="K65" i="12"/>
  <c r="K57" i="12"/>
  <c r="K49" i="12"/>
  <c r="K41" i="12"/>
  <c r="K9" i="12"/>
  <c r="K757" i="12"/>
  <c r="K717" i="12"/>
  <c r="K665" i="12"/>
  <c r="K498" i="12"/>
  <c r="K386" i="12"/>
  <c r="K356" i="12"/>
  <c r="K337" i="12"/>
  <c r="K291" i="12"/>
  <c r="K256" i="12"/>
  <c r="K239" i="12"/>
  <c r="K213" i="12"/>
  <c r="K196" i="12"/>
  <c r="K171" i="12"/>
  <c r="K138" i="12"/>
  <c r="K105" i="12"/>
  <c r="K29" i="12"/>
  <c r="K773" i="12"/>
  <c r="K691" i="12"/>
  <c r="K627" i="12"/>
  <c r="K578" i="12"/>
  <c r="K554" i="12"/>
  <c r="K508" i="12"/>
  <c r="K475" i="12"/>
  <c r="K465" i="12"/>
  <c r="K445" i="12"/>
  <c r="K317" i="12"/>
  <c r="K282" i="12"/>
  <c r="K179" i="12"/>
  <c r="K146" i="12"/>
  <c r="K113" i="12"/>
  <c r="K34" i="12"/>
  <c r="K844" i="12"/>
  <c r="K745" i="12"/>
  <c r="K729" i="12"/>
  <c r="K652" i="12"/>
  <c r="K589" i="12"/>
  <c r="K435" i="12"/>
  <c r="K395" i="12"/>
  <c r="K346" i="12"/>
  <c r="K308" i="12"/>
  <c r="K273" i="12"/>
  <c r="K247" i="12"/>
  <c r="K221" i="12"/>
  <c r="K204" i="12"/>
  <c r="K187" i="12"/>
  <c r="K154" i="12"/>
  <c r="K121" i="12"/>
  <c r="K23" i="12"/>
  <c r="K10" i="12"/>
  <c r="K3" i="12"/>
  <c r="K825" i="12"/>
  <c r="K805" i="12"/>
  <c r="K601" i="12"/>
  <c r="K564" i="12"/>
  <c r="K425" i="12"/>
  <c r="K365" i="12"/>
  <c r="K299" i="12"/>
  <c r="K264" i="12"/>
  <c r="K162" i="12"/>
  <c r="K129" i="12"/>
  <c r="K96" i="12"/>
  <c r="K88" i="12"/>
  <c r="K80" i="12"/>
  <c r="K72" i="12"/>
  <c r="K64" i="12"/>
  <c r="K56" i="12"/>
  <c r="K48" i="12"/>
  <c r="K40" i="12"/>
  <c r="K17" i="12"/>
  <c r="K756" i="12"/>
  <c r="K716" i="12"/>
  <c r="K497" i="12"/>
  <c r="K385" i="12"/>
  <c r="K355" i="12"/>
  <c r="K325" i="12"/>
  <c r="K290" i="12"/>
  <c r="K255" i="12"/>
  <c r="K229" i="12"/>
  <c r="K212" i="12"/>
  <c r="K195" i="12"/>
  <c r="K170" i="12"/>
  <c r="K137" i="12"/>
  <c r="K104" i="12"/>
  <c r="K22" i="12"/>
  <c r="K16" i="12"/>
  <c r="K93" i="12"/>
  <c r="K939" i="12"/>
  <c r="K787" i="12"/>
  <c r="K690" i="12"/>
  <c r="K637" i="12"/>
  <c r="K626" i="12"/>
  <c r="K553" i="12"/>
  <c r="K529" i="12"/>
  <c r="K507" i="12"/>
  <c r="K474" i="12"/>
  <c r="K444" i="12"/>
  <c r="K404" i="12"/>
  <c r="K316" i="12"/>
  <c r="K281" i="12"/>
  <c r="K178" i="12"/>
  <c r="K145" i="12"/>
  <c r="K112" i="12"/>
  <c r="K33" i="12"/>
  <c r="K53" i="12"/>
  <c r="K701" i="12"/>
  <c r="K651" i="12"/>
  <c r="K588" i="12"/>
  <c r="K541" i="12"/>
  <c r="K434" i="12"/>
  <c r="K394" i="12"/>
  <c r="K307" i="12"/>
  <c r="K272" i="12"/>
  <c r="K237" i="12"/>
  <c r="K220" i="12"/>
  <c r="K203" i="12"/>
  <c r="K186" i="12"/>
  <c r="K153" i="12"/>
  <c r="K120" i="12"/>
  <c r="K2" i="12"/>
  <c r="K804" i="12"/>
  <c r="K563" i="12"/>
  <c r="K517" i="12"/>
  <c r="K453" i="12"/>
  <c r="K413" i="12"/>
  <c r="K364" i="12"/>
  <c r="K298" i="12"/>
  <c r="K263" i="12"/>
  <c r="K161" i="12"/>
  <c r="K128" i="12"/>
  <c r="K95" i="12"/>
  <c r="K87" i="12"/>
  <c r="K79" i="12"/>
  <c r="K71" i="12"/>
  <c r="K63" i="12"/>
  <c r="K55" i="12"/>
  <c r="K47" i="12"/>
  <c r="K938" i="12"/>
  <c r="K917" i="12"/>
  <c r="K898" i="12"/>
  <c r="K877" i="12"/>
  <c r="K786" i="12"/>
  <c r="K755" i="12"/>
  <c r="K715" i="12"/>
  <c r="K354" i="12"/>
  <c r="K324" i="12"/>
  <c r="K289" i="12"/>
  <c r="K245" i="12"/>
  <c r="K228" i="12"/>
  <c r="K211" i="12"/>
  <c r="K194" i="12"/>
  <c r="K169" i="12"/>
  <c r="K136" i="12"/>
  <c r="K103" i="12"/>
  <c r="K77" i="12"/>
  <c r="K689" i="12"/>
  <c r="K636" i="12"/>
  <c r="K625" i="12"/>
  <c r="K573" i="12"/>
  <c r="K506" i="12"/>
  <c r="K473" i="12"/>
  <c r="K443" i="12"/>
  <c r="K403" i="12"/>
  <c r="K315" i="12"/>
  <c r="K280" i="12"/>
  <c r="K177" i="12"/>
  <c r="K144" i="12"/>
  <c r="K111" i="12"/>
  <c r="K39" i="12"/>
  <c r="K700" i="12"/>
  <c r="K674" i="12"/>
  <c r="K587" i="12"/>
  <c r="K483" i="12"/>
  <c r="K393" i="12"/>
  <c r="K373" i="12"/>
  <c r="K333" i="12"/>
  <c r="K306" i="12"/>
  <c r="K271" i="12"/>
  <c r="K253" i="12"/>
  <c r="K236" i="12"/>
  <c r="K219" i="12"/>
  <c r="K202" i="12"/>
  <c r="K185" i="12"/>
  <c r="K152" i="12"/>
  <c r="K119" i="12"/>
  <c r="K28" i="12"/>
  <c r="K21" i="12"/>
  <c r="K979" i="12"/>
  <c r="K957" i="12"/>
  <c r="K562" i="12"/>
  <c r="K516" i="12"/>
  <c r="K452" i="12"/>
  <c r="K412" i="12"/>
  <c r="K363" i="12"/>
  <c r="K297" i="12"/>
  <c r="K160" i="12"/>
  <c r="K127" i="12"/>
  <c r="K102" i="12"/>
  <c r="K94" i="12"/>
  <c r="K86" i="12"/>
  <c r="K78" i="12"/>
  <c r="K70" i="12"/>
  <c r="K62" i="12"/>
  <c r="K54" i="12"/>
  <c r="K46" i="12"/>
  <c r="K15" i="12"/>
  <c r="K937" i="12"/>
  <c r="K916" i="12"/>
  <c r="K897" i="12"/>
  <c r="K876" i="12"/>
  <c r="K857" i="12"/>
  <c r="K836" i="12"/>
  <c r="K785" i="12"/>
  <c r="K754" i="12"/>
  <c r="K661" i="12"/>
  <c r="K610" i="12"/>
  <c r="K323" i="12"/>
  <c r="K288" i="12"/>
  <c r="K261" i="12"/>
  <c r="K244" i="12"/>
  <c r="K227" i="12"/>
  <c r="K210" i="12"/>
  <c r="K193" i="12"/>
  <c r="K168" i="12"/>
  <c r="K135" i="12"/>
  <c r="K110" i="12"/>
  <c r="K635" i="12"/>
  <c r="K572" i="12"/>
  <c r="K505" i="12"/>
  <c r="K421" i="12"/>
  <c r="K402" i="12"/>
  <c r="K314" i="12"/>
  <c r="K279" i="12"/>
  <c r="K176" i="12"/>
  <c r="K143" i="12"/>
  <c r="K118" i="12"/>
  <c r="K817" i="12"/>
  <c r="K738" i="12"/>
  <c r="K725" i="12"/>
  <c r="K699" i="12"/>
  <c r="K673" i="12"/>
  <c r="K482" i="12"/>
  <c r="K461" i="12"/>
  <c r="K441" i="12"/>
  <c r="K372" i="12"/>
  <c r="K332" i="12"/>
  <c r="K305" i="12"/>
  <c r="K252" i="12"/>
  <c r="K235" i="12"/>
  <c r="K218" i="12"/>
  <c r="K201" i="12"/>
  <c r="K184" i="12"/>
  <c r="K151" i="12"/>
  <c r="K126" i="12"/>
  <c r="K38" i="12"/>
  <c r="K32" i="12"/>
  <c r="K27" i="12"/>
  <c r="K85" i="12"/>
  <c r="K978" i="12"/>
  <c r="K765" i="12"/>
  <c r="K597" i="12"/>
  <c r="K561" i="12"/>
  <c r="K537" i="12"/>
  <c r="K515" i="12"/>
  <c r="K492" i="12"/>
  <c r="K451" i="12"/>
  <c r="K411" i="12"/>
  <c r="K361" i="12"/>
  <c r="K296" i="12"/>
  <c r="K269" i="12"/>
  <c r="K159" i="12"/>
  <c r="K101" i="12"/>
  <c r="K875" i="12"/>
  <c r="K835" i="12"/>
  <c r="K753" i="12"/>
  <c r="K660" i="12"/>
  <c r="K609" i="12"/>
  <c r="K341" i="12"/>
  <c r="K322" i="12"/>
  <c r="K287" i="12"/>
  <c r="K260" i="12"/>
  <c r="K243" i="12"/>
  <c r="K226" i="12"/>
  <c r="K209" i="12"/>
  <c r="K192" i="12"/>
  <c r="K167" i="12"/>
  <c r="K142" i="12"/>
  <c r="K109" i="12"/>
  <c r="K14" i="12"/>
  <c r="J999" i="12"/>
  <c r="L999" i="12" s="1"/>
  <c r="J991" i="12"/>
  <c r="L991" i="12" s="1"/>
  <c r="J983" i="12"/>
  <c r="L983" i="12" s="1"/>
  <c r="J975" i="12"/>
  <c r="L975" i="12" s="1"/>
  <c r="J967" i="12"/>
  <c r="L967" i="12" s="1"/>
  <c r="J959" i="12"/>
  <c r="L959" i="12" s="1"/>
  <c r="J951" i="12"/>
  <c r="J943" i="12"/>
  <c r="L943" i="12" s="1"/>
  <c r="J935" i="12"/>
  <c r="L935" i="12" s="1"/>
  <c r="J927" i="12"/>
  <c r="J919" i="12"/>
  <c r="J911" i="12"/>
  <c r="L911" i="12" s="1"/>
  <c r="J903" i="12"/>
  <c r="L903" i="12" s="1"/>
  <c r="J895" i="12"/>
  <c r="L895" i="12" s="1"/>
  <c r="J887" i="12"/>
  <c r="L887" i="12" s="1"/>
  <c r="J879" i="12"/>
  <c r="L879" i="12" s="1"/>
  <c r="J871" i="12"/>
  <c r="L871" i="12" s="1"/>
  <c r="J863" i="12"/>
  <c r="L863" i="12" s="1"/>
  <c r="J855" i="12"/>
  <c r="L855" i="12" s="1"/>
  <c r="J847" i="12"/>
  <c r="L847" i="12" s="1"/>
  <c r="J839" i="12"/>
  <c r="L839" i="12" s="1"/>
  <c r="J831" i="12"/>
  <c r="L831" i="12" s="1"/>
  <c r="J823" i="12"/>
  <c r="L823" i="12" s="1"/>
  <c r="J815" i="12"/>
  <c r="L815" i="12" s="1"/>
  <c r="J807" i="12"/>
  <c r="L807" i="12" s="1"/>
  <c r="J799" i="12"/>
  <c r="L799" i="12" s="1"/>
  <c r="J791" i="12"/>
  <c r="L791" i="12" s="1"/>
  <c r="J783" i="12"/>
  <c r="L783" i="12" s="1"/>
  <c r="J775" i="12"/>
  <c r="L775" i="12" s="1"/>
  <c r="J767" i="12"/>
  <c r="L767" i="12" s="1"/>
  <c r="J759" i="12"/>
  <c r="L759" i="12" s="1"/>
  <c r="J751" i="12"/>
  <c r="L751" i="12" s="1"/>
  <c r="J743" i="12"/>
  <c r="L743" i="12" s="1"/>
  <c r="J735" i="12"/>
  <c r="L735" i="12" s="1"/>
  <c r="J998" i="12"/>
  <c r="L998" i="12" s="1"/>
  <c r="J990" i="12"/>
  <c r="L990" i="12" s="1"/>
  <c r="J982" i="12"/>
  <c r="L982" i="12" s="1"/>
  <c r="J974" i="12"/>
  <c r="L974" i="12" s="1"/>
  <c r="J966" i="12"/>
  <c r="L966" i="12" s="1"/>
  <c r="J958" i="12"/>
  <c r="L958" i="12" s="1"/>
  <c r="J950" i="12"/>
  <c r="L950" i="12" s="1"/>
  <c r="J942" i="12"/>
  <c r="L942" i="12" s="1"/>
  <c r="J934" i="12"/>
  <c r="L934" i="12" s="1"/>
  <c r="J926" i="12"/>
  <c r="L926" i="12" s="1"/>
  <c r="J918" i="12"/>
  <c r="L918" i="12" s="1"/>
  <c r="J910" i="12"/>
  <c r="L910" i="12" s="1"/>
  <c r="J902" i="12"/>
  <c r="L902" i="12" s="1"/>
  <c r="J894" i="12"/>
  <c r="L894" i="12" s="1"/>
  <c r="J886" i="12"/>
  <c r="L886" i="12" s="1"/>
  <c r="J878" i="12"/>
  <c r="L878" i="12" s="1"/>
  <c r="J870" i="12"/>
  <c r="L870" i="12" s="1"/>
  <c r="J862" i="12"/>
  <c r="J854" i="12"/>
  <c r="L854" i="12" s="1"/>
  <c r="J846" i="12"/>
  <c r="L846" i="12" s="1"/>
  <c r="J838" i="12"/>
  <c r="J830" i="12"/>
  <c r="J822" i="12"/>
  <c r="L822" i="12" s="1"/>
  <c r="J814" i="12"/>
  <c r="L814" i="12" s="1"/>
  <c r="J806" i="12"/>
  <c r="L806" i="12" s="1"/>
  <c r="J798" i="12"/>
  <c r="L798" i="12" s="1"/>
  <c r="J790" i="12"/>
  <c r="L790" i="12" s="1"/>
  <c r="J782" i="12"/>
  <c r="L782" i="12" s="1"/>
  <c r="J774" i="12"/>
  <c r="L774" i="12" s="1"/>
  <c r="J766" i="12"/>
  <c r="L766" i="12" s="1"/>
  <c r="J758" i="12"/>
  <c r="L758" i="12" s="1"/>
  <c r="J750" i="12"/>
  <c r="L750" i="12" s="1"/>
  <c r="J742" i="12"/>
  <c r="L742" i="12" s="1"/>
  <c r="J734" i="12"/>
  <c r="L734" i="12" s="1"/>
  <c r="J995" i="12"/>
  <c r="J1000" i="12"/>
  <c r="L1000" i="12" s="1"/>
  <c r="J978" i="12"/>
  <c r="J937" i="12"/>
  <c r="L937" i="12" s="1"/>
  <c r="J906" i="12"/>
  <c r="L906" i="12" s="1"/>
  <c r="J875" i="12"/>
  <c r="J844" i="12"/>
  <c r="L844" i="12" s="1"/>
  <c r="J824" i="12"/>
  <c r="L824" i="12" s="1"/>
  <c r="J813" i="12"/>
  <c r="L813" i="12" s="1"/>
  <c r="J753" i="12"/>
  <c r="L753" i="12" s="1"/>
  <c r="J495" i="12"/>
  <c r="L495" i="12" s="1"/>
  <c r="J486" i="12"/>
  <c r="L486" i="12" s="1"/>
  <c r="J451" i="12"/>
  <c r="L451" i="12" s="1"/>
  <c r="J389" i="12"/>
  <c r="L389" i="12" s="1"/>
  <c r="J354" i="12"/>
  <c r="L354" i="12" s="1"/>
  <c r="J319" i="12"/>
  <c r="L319" i="12" s="1"/>
  <c r="J311" i="12"/>
  <c r="L311" i="12" s="1"/>
  <c r="J303" i="12"/>
  <c r="L303" i="12" s="1"/>
  <c r="J295" i="12"/>
  <c r="L295" i="12" s="1"/>
  <c r="J287" i="12"/>
  <c r="L287" i="12" s="1"/>
  <c r="J279" i="12"/>
  <c r="L279" i="12" s="1"/>
  <c r="J271" i="12"/>
  <c r="J263" i="12"/>
  <c r="L263" i="12" s="1"/>
  <c r="J255" i="12"/>
  <c r="J247" i="12"/>
  <c r="L247" i="12" s="1"/>
  <c r="J239" i="12"/>
  <c r="L239" i="12" s="1"/>
  <c r="J231" i="12"/>
  <c r="L231" i="12" s="1"/>
  <c r="J223" i="12"/>
  <c r="L223" i="12" s="1"/>
  <c r="J215" i="12"/>
  <c r="L215" i="12" s="1"/>
  <c r="J207" i="12"/>
  <c r="L207" i="12" s="1"/>
  <c r="J199" i="12"/>
  <c r="L199" i="12" s="1"/>
  <c r="J191" i="12"/>
  <c r="L191" i="12" s="1"/>
  <c r="J183" i="12"/>
  <c r="L183" i="12" s="1"/>
  <c r="J175" i="12"/>
  <c r="L175" i="12" s="1"/>
  <c r="J167" i="12"/>
  <c r="J159" i="12"/>
  <c r="L159" i="12" s="1"/>
  <c r="J151" i="12"/>
  <c r="L151" i="12" s="1"/>
  <c r="J143" i="12"/>
  <c r="L143" i="12" s="1"/>
  <c r="J135" i="12"/>
  <c r="L135" i="12" s="1"/>
  <c r="J127" i="12"/>
  <c r="L127" i="12" s="1"/>
  <c r="J119" i="12"/>
  <c r="J111" i="12"/>
  <c r="J103" i="12"/>
  <c r="J988" i="12"/>
  <c r="J865" i="12"/>
  <c r="L865" i="12" s="1"/>
  <c r="J834" i="12"/>
  <c r="L834" i="12" s="1"/>
  <c r="J803" i="12"/>
  <c r="L803" i="12" s="1"/>
  <c r="J772" i="12"/>
  <c r="L772" i="12" s="1"/>
  <c r="J696" i="12"/>
  <c r="L696" i="12" s="1"/>
  <c r="J632" i="12"/>
  <c r="L632" i="12" s="1"/>
  <c r="J568" i="12"/>
  <c r="L568" i="12" s="1"/>
  <c r="J504" i="12"/>
  <c r="L504" i="12" s="1"/>
  <c r="J477" i="12"/>
  <c r="L477" i="12" s="1"/>
  <c r="J442" i="12"/>
  <c r="L442" i="12" s="1"/>
  <c r="J380" i="12"/>
  <c r="L380" i="12" s="1"/>
  <c r="J345" i="12"/>
  <c r="L345" i="12" s="1"/>
  <c r="J336" i="12"/>
  <c r="L336" i="12" s="1"/>
  <c r="J327" i="12"/>
  <c r="L327" i="12" s="1"/>
  <c r="J956" i="12"/>
  <c r="L956" i="12" s="1"/>
  <c r="J936" i="12"/>
  <c r="L936" i="12" s="1"/>
  <c r="J925" i="12"/>
  <c r="L925" i="12" s="1"/>
  <c r="J793" i="12"/>
  <c r="L793" i="12" s="1"/>
  <c r="J762" i="12"/>
  <c r="L762" i="12" s="1"/>
  <c r="J732" i="12"/>
  <c r="L732" i="12" s="1"/>
  <c r="J723" i="12"/>
  <c r="L723" i="12" s="1"/>
  <c r="J714" i="12"/>
  <c r="L714" i="12" s="1"/>
  <c r="J705" i="12"/>
  <c r="L705" i="12" s="1"/>
  <c r="J686" i="12"/>
  <c r="L686" i="12" s="1"/>
  <c r="J677" i="12"/>
  <c r="L677" i="12" s="1"/>
  <c r="J668" i="12"/>
  <c r="L668" i="12" s="1"/>
  <c r="J659" i="12"/>
  <c r="L659" i="12" s="1"/>
  <c r="J650" i="12"/>
  <c r="L650" i="12" s="1"/>
  <c r="J641" i="12"/>
  <c r="L641" i="12" s="1"/>
  <c r="J622" i="12"/>
  <c r="L622" i="12" s="1"/>
  <c r="J613" i="12"/>
  <c r="L613" i="12" s="1"/>
  <c r="J604" i="12"/>
  <c r="L604" i="12" s="1"/>
  <c r="J595" i="12"/>
  <c r="L595" i="12" s="1"/>
  <c r="J586" i="12"/>
  <c r="L586" i="12" s="1"/>
  <c r="J577" i="12"/>
  <c r="L577" i="12" s="1"/>
  <c r="J558" i="12"/>
  <c r="L558" i="12" s="1"/>
  <c r="J549" i="12"/>
  <c r="L549" i="12" s="1"/>
  <c r="J540" i="12"/>
  <c r="J531" i="12"/>
  <c r="L531" i="12" s="1"/>
  <c r="J522" i="12"/>
  <c r="L522" i="12" s="1"/>
  <c r="J513" i="12"/>
  <c r="L513" i="12" s="1"/>
  <c r="J468" i="12"/>
  <c r="J433" i="12"/>
  <c r="L433" i="12" s="1"/>
  <c r="J424" i="12"/>
  <c r="L424" i="12" s="1"/>
  <c r="J415" i="12"/>
  <c r="J406" i="12"/>
  <c r="L406" i="12" s="1"/>
  <c r="J371" i="12"/>
  <c r="L371" i="12" s="1"/>
  <c r="J946" i="12"/>
  <c r="L946" i="12" s="1"/>
  <c r="J915" i="12"/>
  <c r="L915" i="12" s="1"/>
  <c r="J884" i="12"/>
  <c r="L884" i="12" s="1"/>
  <c r="J864" i="12"/>
  <c r="L864" i="12" s="1"/>
  <c r="J853" i="12"/>
  <c r="L853" i="12" s="1"/>
  <c r="J752" i="12"/>
  <c r="J695" i="12"/>
  <c r="J631" i="12"/>
  <c r="L631" i="12" s="1"/>
  <c r="J567" i="12"/>
  <c r="L567" i="12" s="1"/>
  <c r="J503" i="12"/>
  <c r="L503" i="12" s="1"/>
  <c r="J494" i="12"/>
  <c r="L494" i="12" s="1"/>
  <c r="J459" i="12"/>
  <c r="L459" i="12" s="1"/>
  <c r="J397" i="12"/>
  <c r="L397" i="12" s="1"/>
  <c r="J362" i="12"/>
  <c r="L362" i="12" s="1"/>
  <c r="J987" i="12"/>
  <c r="L987" i="12" s="1"/>
  <c r="J977" i="12"/>
  <c r="L977" i="12" s="1"/>
  <c r="J905" i="12"/>
  <c r="L905" i="12" s="1"/>
  <c r="J874" i="12"/>
  <c r="L874" i="12" s="1"/>
  <c r="J843" i="12"/>
  <c r="L843" i="12" s="1"/>
  <c r="J812" i="12"/>
  <c r="L812" i="12" s="1"/>
  <c r="J792" i="12"/>
  <c r="L792" i="12" s="1"/>
  <c r="J781" i="12"/>
  <c r="L781" i="12" s="1"/>
  <c r="J741" i="12"/>
  <c r="L741" i="12" s="1"/>
  <c r="J485" i="12"/>
  <c r="L485" i="12" s="1"/>
  <c r="J965" i="12"/>
  <c r="L965" i="12" s="1"/>
  <c r="J833" i="12"/>
  <c r="L833" i="12" s="1"/>
  <c r="J802" i="12"/>
  <c r="L802" i="12" s="1"/>
  <c r="J771" i="12"/>
  <c r="L771" i="12" s="1"/>
  <c r="J704" i="12"/>
  <c r="L704" i="12" s="1"/>
  <c r="J640" i="12"/>
  <c r="L640" i="12" s="1"/>
  <c r="J576" i="12"/>
  <c r="L576" i="12" s="1"/>
  <c r="J512" i="12"/>
  <c r="L512" i="12" s="1"/>
  <c r="J476" i="12"/>
  <c r="L476" i="12" s="1"/>
  <c r="J441" i="12"/>
  <c r="L441" i="12" s="1"/>
  <c r="J432" i="12"/>
  <c r="L432" i="12" s="1"/>
  <c r="J423" i="12"/>
  <c r="L423" i="12" s="1"/>
  <c r="J414" i="12"/>
  <c r="L414" i="12" s="1"/>
  <c r="J379" i="12"/>
  <c r="L379" i="12" s="1"/>
  <c r="J976" i="12"/>
  <c r="L976" i="12" s="1"/>
  <c r="J955" i="12"/>
  <c r="L955" i="12" s="1"/>
  <c r="J924" i="12"/>
  <c r="L924" i="12" s="1"/>
  <c r="J904" i="12"/>
  <c r="L904" i="12" s="1"/>
  <c r="J893" i="12"/>
  <c r="L893" i="12" s="1"/>
  <c r="J761" i="12"/>
  <c r="L761" i="12" s="1"/>
  <c r="J731" i="12"/>
  <c r="L731" i="12" s="1"/>
  <c r="J722" i="12"/>
  <c r="L722" i="12" s="1"/>
  <c r="J713" i="12"/>
  <c r="L713" i="12" s="1"/>
  <c r="J694" i="12"/>
  <c r="L694" i="12" s="1"/>
  <c r="J685" i="12"/>
  <c r="L685" i="12" s="1"/>
  <c r="J676" i="12"/>
  <c r="L676" i="12" s="1"/>
  <c r="J667" i="12"/>
  <c r="L667" i="12" s="1"/>
  <c r="J658" i="12"/>
  <c r="L658" i="12" s="1"/>
  <c r="J649" i="12"/>
  <c r="L649" i="12" s="1"/>
  <c r="J630" i="12"/>
  <c r="L630" i="12" s="1"/>
  <c r="J621" i="12"/>
  <c r="L621" i="12" s="1"/>
  <c r="J612" i="12"/>
  <c r="L612" i="12" s="1"/>
  <c r="J603" i="12"/>
  <c r="L603" i="12" s="1"/>
  <c r="J594" i="12"/>
  <c r="L594" i="12" s="1"/>
  <c r="J585" i="12"/>
  <c r="J566" i="12"/>
  <c r="L566" i="12" s="1"/>
  <c r="J557" i="12"/>
  <c r="L557" i="12" s="1"/>
  <c r="J548" i="12"/>
  <c r="L548" i="12" s="1"/>
  <c r="J539" i="12"/>
  <c r="J530" i="12"/>
  <c r="J521" i="12"/>
  <c r="L521" i="12" s="1"/>
  <c r="J502" i="12"/>
  <c r="L502" i="12" s="1"/>
  <c r="J997" i="12"/>
  <c r="L997" i="12" s="1"/>
  <c r="J945" i="12"/>
  <c r="L945" i="12" s="1"/>
  <c r="J914" i="12"/>
  <c r="L914" i="12" s="1"/>
  <c r="J883" i="12"/>
  <c r="L883" i="12" s="1"/>
  <c r="J852" i="12"/>
  <c r="L852" i="12" s="1"/>
  <c r="J832" i="12"/>
  <c r="L832" i="12" s="1"/>
  <c r="J821" i="12"/>
  <c r="L821" i="12" s="1"/>
  <c r="J703" i="12"/>
  <c r="L703" i="12" s="1"/>
  <c r="J639" i="12"/>
  <c r="L639" i="12" s="1"/>
  <c r="J575" i="12"/>
  <c r="L575" i="12" s="1"/>
  <c r="J511" i="12"/>
  <c r="L511" i="12" s="1"/>
  <c r="J493" i="12"/>
  <c r="L493" i="12" s="1"/>
  <c r="J986" i="12"/>
  <c r="L986" i="12" s="1"/>
  <c r="J873" i="12"/>
  <c r="L873" i="12" s="1"/>
  <c r="J842" i="12"/>
  <c r="L842" i="12" s="1"/>
  <c r="J811" i="12"/>
  <c r="L811" i="12" s="1"/>
  <c r="J780" i="12"/>
  <c r="L780" i="12" s="1"/>
  <c r="J740" i="12"/>
  <c r="L740" i="12" s="1"/>
  <c r="J964" i="12"/>
  <c r="L964" i="12" s="1"/>
  <c r="J944" i="12"/>
  <c r="L944" i="12" s="1"/>
  <c r="J933" i="12"/>
  <c r="L933" i="12" s="1"/>
  <c r="J801" i="12"/>
  <c r="L801" i="12" s="1"/>
  <c r="J770" i="12"/>
  <c r="L770" i="12" s="1"/>
  <c r="J760" i="12"/>
  <c r="L760" i="12" s="1"/>
  <c r="J712" i="12"/>
  <c r="L712" i="12" s="1"/>
  <c r="J648" i="12"/>
  <c r="L648" i="12" s="1"/>
  <c r="J584" i="12"/>
  <c r="L584" i="12" s="1"/>
  <c r="J954" i="12"/>
  <c r="L954" i="12" s="1"/>
  <c r="J923" i="12"/>
  <c r="L923" i="12" s="1"/>
  <c r="J892" i="12"/>
  <c r="L892" i="12" s="1"/>
  <c r="J872" i="12"/>
  <c r="L872" i="12" s="1"/>
  <c r="J861" i="12"/>
  <c r="L861" i="12" s="1"/>
  <c r="J749" i="12"/>
  <c r="L749" i="12" s="1"/>
  <c r="J730" i="12"/>
  <c r="J721" i="12"/>
  <c r="L721" i="12" s="1"/>
  <c r="J702" i="12"/>
  <c r="L702" i="12" s="1"/>
  <c r="J693" i="12"/>
  <c r="L693" i="12" s="1"/>
  <c r="J684" i="12"/>
  <c r="J675" i="12"/>
  <c r="J666" i="12"/>
  <c r="L666" i="12" s="1"/>
  <c r="J657" i="12"/>
  <c r="L657" i="12" s="1"/>
  <c r="J638" i="12"/>
  <c r="L638" i="12" s="1"/>
  <c r="J629" i="12"/>
  <c r="L629" i="12" s="1"/>
  <c r="J620" i="12"/>
  <c r="L620" i="12" s="1"/>
  <c r="J611" i="12"/>
  <c r="L611" i="12" s="1"/>
  <c r="J602" i="12"/>
  <c r="L602" i="12" s="1"/>
  <c r="J593" i="12"/>
  <c r="L593" i="12" s="1"/>
  <c r="J574" i="12"/>
  <c r="J996" i="12"/>
  <c r="L996" i="12" s="1"/>
  <c r="J913" i="12"/>
  <c r="L913" i="12" s="1"/>
  <c r="J882" i="12"/>
  <c r="L882" i="12" s="1"/>
  <c r="J851" i="12"/>
  <c r="L851" i="12" s="1"/>
  <c r="J820" i="12"/>
  <c r="L820" i="12" s="1"/>
  <c r="J800" i="12"/>
  <c r="L800" i="12" s="1"/>
  <c r="J789" i="12"/>
  <c r="L789" i="12" s="1"/>
  <c r="J711" i="12"/>
  <c r="L711" i="12" s="1"/>
  <c r="J647" i="12"/>
  <c r="L647" i="12" s="1"/>
  <c r="J583" i="12"/>
  <c r="L583" i="12" s="1"/>
  <c r="J985" i="12"/>
  <c r="L985" i="12" s="1"/>
  <c r="J841" i="12"/>
  <c r="L841" i="12" s="1"/>
  <c r="J810" i="12"/>
  <c r="L810" i="12" s="1"/>
  <c r="J779" i="12"/>
  <c r="L779" i="12" s="1"/>
  <c r="J739" i="12"/>
  <c r="L739" i="12" s="1"/>
  <c r="J973" i="12"/>
  <c r="L973" i="12" s="1"/>
  <c r="J963" i="12"/>
  <c r="L963" i="12" s="1"/>
  <c r="J932" i="12"/>
  <c r="L932" i="12" s="1"/>
  <c r="J912" i="12"/>
  <c r="L912" i="12" s="1"/>
  <c r="J901" i="12"/>
  <c r="L901" i="12" s="1"/>
  <c r="J984" i="12"/>
  <c r="L984" i="12" s="1"/>
  <c r="J953" i="12"/>
  <c r="L953" i="12" s="1"/>
  <c r="J922" i="12"/>
  <c r="L922" i="12" s="1"/>
  <c r="J891" i="12"/>
  <c r="J860" i="12"/>
  <c r="J840" i="12"/>
  <c r="L840" i="12" s="1"/>
  <c r="J829" i="12"/>
  <c r="L829" i="12" s="1"/>
  <c r="J881" i="12"/>
  <c r="L881" i="12" s="1"/>
  <c r="J850" i="12"/>
  <c r="L850" i="12" s="1"/>
  <c r="J819" i="12"/>
  <c r="L819" i="12" s="1"/>
  <c r="J788" i="12"/>
  <c r="L788" i="12" s="1"/>
  <c r="J768" i="12"/>
  <c r="L768" i="12" s="1"/>
  <c r="J994" i="12"/>
  <c r="L994" i="12" s="1"/>
  <c r="J952" i="12"/>
  <c r="L952" i="12" s="1"/>
  <c r="J941" i="12"/>
  <c r="L941" i="12" s="1"/>
  <c r="J972" i="12"/>
  <c r="L972" i="12" s="1"/>
  <c r="J962" i="12"/>
  <c r="L962" i="12" s="1"/>
  <c r="J931" i="12"/>
  <c r="L931" i="12" s="1"/>
  <c r="J900" i="12"/>
  <c r="L900" i="12" s="1"/>
  <c r="J880" i="12"/>
  <c r="L880" i="12" s="1"/>
  <c r="J869" i="12"/>
  <c r="L869" i="12" s="1"/>
  <c r="J921" i="12"/>
  <c r="L921" i="12" s="1"/>
  <c r="J890" i="12"/>
  <c r="L890" i="12" s="1"/>
  <c r="J859" i="12"/>
  <c r="L859" i="12" s="1"/>
  <c r="J828" i="12"/>
  <c r="L828" i="12" s="1"/>
  <c r="J808" i="12"/>
  <c r="L808" i="12" s="1"/>
  <c r="J797" i="12"/>
  <c r="L797" i="12" s="1"/>
  <c r="J849" i="12"/>
  <c r="L849" i="12" s="1"/>
  <c r="J818" i="12"/>
  <c r="L818" i="12" s="1"/>
  <c r="J787" i="12"/>
  <c r="J993" i="12"/>
  <c r="L993" i="12" s="1"/>
  <c r="J971" i="12"/>
  <c r="L971" i="12" s="1"/>
  <c r="J940" i="12"/>
  <c r="L940" i="12" s="1"/>
  <c r="J920" i="12"/>
  <c r="L920" i="12" s="1"/>
  <c r="J909" i="12"/>
  <c r="L909" i="12" s="1"/>
  <c r="J981" i="12"/>
  <c r="L981" i="12" s="1"/>
  <c r="J961" i="12"/>
  <c r="J930" i="12"/>
  <c r="L930" i="12" s="1"/>
  <c r="J899" i="12"/>
  <c r="L899" i="12" s="1"/>
  <c r="J868" i="12"/>
  <c r="J848" i="12"/>
  <c r="L848" i="12" s="1"/>
  <c r="J837" i="12"/>
  <c r="J992" i="12"/>
  <c r="L992" i="12" s="1"/>
  <c r="J889" i="12"/>
  <c r="L889" i="12" s="1"/>
  <c r="J960" i="12"/>
  <c r="L960" i="12" s="1"/>
  <c r="J949" i="12"/>
  <c r="L949" i="12" s="1"/>
  <c r="J970" i="12"/>
  <c r="L970" i="12" s="1"/>
  <c r="J939" i="12"/>
  <c r="L939" i="12" s="1"/>
  <c r="J835" i="12"/>
  <c r="L835" i="12" s="1"/>
  <c r="J816" i="12"/>
  <c r="L816" i="12" s="1"/>
  <c r="J660" i="12"/>
  <c r="L660" i="12" s="1"/>
  <c r="J609" i="12"/>
  <c r="L609" i="12" s="1"/>
  <c r="J450" i="12"/>
  <c r="L450" i="12" s="1"/>
  <c r="J440" i="12"/>
  <c r="L440" i="12" s="1"/>
  <c r="J391" i="12"/>
  <c r="L391" i="12" s="1"/>
  <c r="J341" i="12"/>
  <c r="J322" i="12"/>
  <c r="J260" i="12"/>
  <c r="J243" i="12"/>
  <c r="J226" i="12"/>
  <c r="L226" i="12" s="1"/>
  <c r="J209" i="12"/>
  <c r="L209" i="12" s="1"/>
  <c r="J192" i="12"/>
  <c r="L192" i="12" s="1"/>
  <c r="J142" i="12"/>
  <c r="L142" i="12" s="1"/>
  <c r="J109" i="12"/>
  <c r="L109" i="12" s="1"/>
  <c r="J14" i="12"/>
  <c r="L14" i="12" s="1"/>
  <c r="J6" i="12"/>
  <c r="L6" i="12" s="1"/>
  <c r="J672" i="12"/>
  <c r="L672" i="12" s="1"/>
  <c r="J645" i="12"/>
  <c r="L645" i="12" s="1"/>
  <c r="J634" i="12"/>
  <c r="L634" i="12" s="1"/>
  <c r="J582" i="12"/>
  <c r="J571" i="12"/>
  <c r="L571" i="12" s="1"/>
  <c r="J525" i="12"/>
  <c r="L525" i="12" s="1"/>
  <c r="J420" i="12"/>
  <c r="L420" i="12" s="1"/>
  <c r="J401" i="12"/>
  <c r="L401" i="12" s="1"/>
  <c r="J381" i="12"/>
  <c r="L381" i="12" s="1"/>
  <c r="J313" i="12"/>
  <c r="L313" i="12" s="1"/>
  <c r="J286" i="12"/>
  <c r="L286" i="12" s="1"/>
  <c r="J150" i="12"/>
  <c r="L150" i="12" s="1"/>
  <c r="J117" i="12"/>
  <c r="L117" i="12" s="1"/>
  <c r="J7" i="12"/>
  <c r="L7" i="12" s="1"/>
  <c r="J2" i="12"/>
  <c r="L2" i="12" s="1"/>
  <c r="J737" i="12"/>
  <c r="L737" i="12" s="1"/>
  <c r="J724" i="12"/>
  <c r="L724" i="12" s="1"/>
  <c r="J698" i="12"/>
  <c r="L698" i="12" s="1"/>
  <c r="J560" i="12"/>
  <c r="L560" i="12" s="1"/>
  <c r="J547" i="12"/>
  <c r="L547" i="12" s="1"/>
  <c r="J536" i="12"/>
  <c r="L536" i="12" s="1"/>
  <c r="J481" i="12"/>
  <c r="L481" i="12" s="1"/>
  <c r="J470" i="12"/>
  <c r="L470" i="12" s="1"/>
  <c r="J460" i="12"/>
  <c r="L460" i="12" s="1"/>
  <c r="J370" i="12"/>
  <c r="L370" i="12" s="1"/>
  <c r="J360" i="12"/>
  <c r="L360" i="12" s="1"/>
  <c r="J350" i="12"/>
  <c r="J331" i="12"/>
  <c r="L331" i="12" s="1"/>
  <c r="J304" i="12"/>
  <c r="L304" i="12" s="1"/>
  <c r="J277" i="12"/>
  <c r="L277" i="12" s="1"/>
  <c r="J251" i="12"/>
  <c r="L251" i="12" s="1"/>
  <c r="J234" i="12"/>
  <c r="L234" i="12" s="1"/>
  <c r="J217" i="12"/>
  <c r="J200" i="12"/>
  <c r="L200" i="12" s="1"/>
  <c r="J158" i="12"/>
  <c r="J125" i="12"/>
  <c r="J37" i="12"/>
  <c r="L37" i="12" s="1"/>
  <c r="J31" i="12"/>
  <c r="L31" i="12" s="1"/>
  <c r="J26" i="12"/>
  <c r="L26" i="12" s="1"/>
  <c r="J13" i="12"/>
  <c r="L13" i="12" s="1"/>
  <c r="J796" i="12"/>
  <c r="L796" i="12" s="1"/>
  <c r="J764" i="12"/>
  <c r="L764" i="12" s="1"/>
  <c r="J709" i="12"/>
  <c r="L709" i="12" s="1"/>
  <c r="J671" i="12"/>
  <c r="J608" i="12"/>
  <c r="L608" i="12" s="1"/>
  <c r="J596" i="12"/>
  <c r="L596" i="12" s="1"/>
  <c r="J514" i="12"/>
  <c r="L514" i="12" s="1"/>
  <c r="J491" i="12"/>
  <c r="L491" i="12" s="1"/>
  <c r="J439" i="12"/>
  <c r="L439" i="12" s="1"/>
  <c r="J429" i="12"/>
  <c r="L429" i="12" s="1"/>
  <c r="J410" i="12"/>
  <c r="L410" i="12" s="1"/>
  <c r="J390" i="12"/>
  <c r="L390" i="12" s="1"/>
  <c r="J268" i="12"/>
  <c r="L268" i="12" s="1"/>
  <c r="J166" i="12"/>
  <c r="L166" i="12" s="1"/>
  <c r="J133" i="12"/>
  <c r="L133" i="12" s="1"/>
  <c r="J100" i="12"/>
  <c r="L100" i="12" s="1"/>
  <c r="J92" i="12"/>
  <c r="L92" i="12" s="1"/>
  <c r="J84" i="12"/>
  <c r="L84" i="12" s="1"/>
  <c r="J76" i="12"/>
  <c r="L76" i="12" s="1"/>
  <c r="J68" i="12"/>
  <c r="L68" i="12" s="1"/>
  <c r="J60" i="12"/>
  <c r="L60" i="12" s="1"/>
  <c r="J52" i="12"/>
  <c r="L52" i="12" s="1"/>
  <c r="J44" i="12"/>
  <c r="L44" i="12" s="1"/>
  <c r="J683" i="12"/>
  <c r="L683" i="12" s="1"/>
  <c r="J559" i="12"/>
  <c r="L559" i="12" s="1"/>
  <c r="J535" i="12"/>
  <c r="L535" i="12" s="1"/>
  <c r="J501" i="12"/>
  <c r="L501" i="12" s="1"/>
  <c r="J449" i="12"/>
  <c r="J400" i="12"/>
  <c r="L400" i="12" s="1"/>
  <c r="J340" i="12"/>
  <c r="L340" i="12" s="1"/>
  <c r="J321" i="12"/>
  <c r="L321" i="12" s="1"/>
  <c r="J294" i="12"/>
  <c r="L294" i="12" s="1"/>
  <c r="J259" i="12"/>
  <c r="J242" i="12"/>
  <c r="J225" i="12"/>
  <c r="L225" i="12" s="1"/>
  <c r="J208" i="12"/>
  <c r="L208" i="12" s="1"/>
  <c r="J174" i="12"/>
  <c r="L174" i="12" s="1"/>
  <c r="J141" i="12"/>
  <c r="L141" i="12" s="1"/>
  <c r="J108" i="12"/>
  <c r="L108" i="12" s="1"/>
  <c r="J19" i="12"/>
  <c r="L19" i="12" s="1"/>
  <c r="J778" i="12"/>
  <c r="L778" i="12" s="1"/>
  <c r="J736" i="12"/>
  <c r="L736" i="12" s="1"/>
  <c r="J656" i="12"/>
  <c r="L656" i="12" s="1"/>
  <c r="J644" i="12"/>
  <c r="L644" i="12" s="1"/>
  <c r="J633" i="12"/>
  <c r="L633" i="12" s="1"/>
  <c r="J619" i="12"/>
  <c r="L619" i="12" s="1"/>
  <c r="J607" i="12"/>
  <c r="L607" i="12" s="1"/>
  <c r="J581" i="12"/>
  <c r="L581" i="12" s="1"/>
  <c r="J570" i="12"/>
  <c r="L570" i="12" s="1"/>
  <c r="J524" i="12"/>
  <c r="L524" i="12" s="1"/>
  <c r="J480" i="12"/>
  <c r="L480" i="12" s="1"/>
  <c r="J419" i="12"/>
  <c r="L419" i="12" s="1"/>
  <c r="J359" i="12"/>
  <c r="L359" i="12" s="1"/>
  <c r="J312" i="12"/>
  <c r="L312" i="12" s="1"/>
  <c r="J285" i="12"/>
  <c r="L285" i="12" s="1"/>
  <c r="J182" i="12"/>
  <c r="L182" i="12" s="1"/>
  <c r="J149" i="12"/>
  <c r="L149" i="12" s="1"/>
  <c r="J116" i="12"/>
  <c r="L116" i="12" s="1"/>
  <c r="J929" i="12"/>
  <c r="L929" i="12" s="1"/>
  <c r="J908" i="12"/>
  <c r="L908" i="12" s="1"/>
  <c r="J748" i="12"/>
  <c r="L748" i="12" s="1"/>
  <c r="J697" i="12"/>
  <c r="L697" i="12" s="1"/>
  <c r="J670" i="12"/>
  <c r="L670" i="12" s="1"/>
  <c r="J546" i="12"/>
  <c r="L546" i="12" s="1"/>
  <c r="J469" i="12"/>
  <c r="J458" i="12"/>
  <c r="L458" i="12" s="1"/>
  <c r="J438" i="12"/>
  <c r="L438" i="12" s="1"/>
  <c r="J369" i="12"/>
  <c r="J349" i="12"/>
  <c r="J330" i="12"/>
  <c r="L330" i="12" s="1"/>
  <c r="J276" i="12"/>
  <c r="L276" i="12" s="1"/>
  <c r="J250" i="12"/>
  <c r="L250" i="12" s="1"/>
  <c r="J233" i="12"/>
  <c r="L233" i="12" s="1"/>
  <c r="J216" i="12"/>
  <c r="L216" i="12" s="1"/>
  <c r="J190" i="12"/>
  <c r="L190" i="12" s="1"/>
  <c r="J157" i="12"/>
  <c r="L157" i="12" s="1"/>
  <c r="J124" i="12"/>
  <c r="L124" i="12" s="1"/>
  <c r="J30" i="12"/>
  <c r="L30" i="12" s="1"/>
  <c r="J948" i="12"/>
  <c r="L948" i="12" s="1"/>
  <c r="J888" i="12"/>
  <c r="L888" i="12" s="1"/>
  <c r="J795" i="12"/>
  <c r="L795" i="12" s="1"/>
  <c r="J763" i="12"/>
  <c r="L763" i="12" s="1"/>
  <c r="J720" i="12"/>
  <c r="L720" i="12" s="1"/>
  <c r="J708" i="12"/>
  <c r="L708" i="12" s="1"/>
  <c r="J655" i="12"/>
  <c r="L655" i="12" s="1"/>
  <c r="J534" i="12"/>
  <c r="L534" i="12" s="1"/>
  <c r="J490" i="12"/>
  <c r="L490" i="12" s="1"/>
  <c r="J448" i="12"/>
  <c r="L448" i="12" s="1"/>
  <c r="J428" i="12"/>
  <c r="L428" i="12" s="1"/>
  <c r="J409" i="12"/>
  <c r="L409" i="12" s="1"/>
  <c r="J399" i="12"/>
  <c r="L399" i="12" s="1"/>
  <c r="J302" i="12"/>
  <c r="L302" i="12" s="1"/>
  <c r="J267" i="12"/>
  <c r="L267" i="12" s="1"/>
  <c r="J165" i="12"/>
  <c r="L165" i="12" s="1"/>
  <c r="J132" i="12"/>
  <c r="L132" i="12" s="1"/>
  <c r="J99" i="12"/>
  <c r="L99" i="12" s="1"/>
  <c r="J91" i="12"/>
  <c r="L91" i="12" s="1"/>
  <c r="J83" i="12"/>
  <c r="L83" i="12" s="1"/>
  <c r="J75" i="12"/>
  <c r="L75" i="12" s="1"/>
  <c r="J67" i="12"/>
  <c r="L67" i="12" s="1"/>
  <c r="J59" i="12"/>
  <c r="L59" i="12" s="1"/>
  <c r="J51" i="12"/>
  <c r="L51" i="12" s="1"/>
  <c r="J43" i="12"/>
  <c r="L43" i="12" s="1"/>
  <c r="J928" i="12"/>
  <c r="L928" i="12" s="1"/>
  <c r="J777" i="12"/>
  <c r="L777" i="12" s="1"/>
  <c r="J682" i="12"/>
  <c r="L682" i="12" s="1"/>
  <c r="J606" i="12"/>
  <c r="J500" i="12"/>
  <c r="L500" i="12" s="1"/>
  <c r="J479" i="12"/>
  <c r="L479" i="12" s="1"/>
  <c r="J388" i="12"/>
  <c r="L388" i="12" s="1"/>
  <c r="J358" i="12"/>
  <c r="L358" i="12" s="1"/>
  <c r="J339" i="12"/>
  <c r="L339" i="12" s="1"/>
  <c r="J320" i="12"/>
  <c r="L320" i="12" s="1"/>
  <c r="J293" i="12"/>
  <c r="L293" i="12" s="1"/>
  <c r="J258" i="12"/>
  <c r="L258" i="12" s="1"/>
  <c r="J241" i="12"/>
  <c r="L241" i="12" s="1"/>
  <c r="J224" i="12"/>
  <c r="L224" i="12" s="1"/>
  <c r="J198" i="12"/>
  <c r="L198" i="12" s="1"/>
  <c r="J173" i="12"/>
  <c r="L173" i="12" s="1"/>
  <c r="J140" i="12"/>
  <c r="L140" i="12" s="1"/>
  <c r="J107" i="12"/>
  <c r="L107" i="12" s="1"/>
  <c r="J36" i="12"/>
  <c r="L36" i="12" s="1"/>
  <c r="J25" i="12"/>
  <c r="L25" i="12" s="1"/>
  <c r="J719" i="12"/>
  <c r="L719" i="12" s="1"/>
  <c r="J643" i="12"/>
  <c r="L643" i="12" s="1"/>
  <c r="J618" i="12"/>
  <c r="L618" i="12" s="1"/>
  <c r="J592" i="12"/>
  <c r="L592" i="12" s="1"/>
  <c r="J580" i="12"/>
  <c r="L580" i="12" s="1"/>
  <c r="J569" i="12"/>
  <c r="L569" i="12" s="1"/>
  <c r="J556" i="12"/>
  <c r="L556" i="12" s="1"/>
  <c r="J523" i="12"/>
  <c r="L523" i="12" s="1"/>
  <c r="J510" i="12"/>
  <c r="L510" i="12" s="1"/>
  <c r="J467" i="12"/>
  <c r="L467" i="12" s="1"/>
  <c r="J418" i="12"/>
  <c r="L418" i="12" s="1"/>
  <c r="J378" i="12"/>
  <c r="L378" i="12" s="1"/>
  <c r="J368" i="12"/>
  <c r="L368" i="12" s="1"/>
  <c r="J284" i="12"/>
  <c r="L284" i="12" s="1"/>
  <c r="J181" i="12"/>
  <c r="L181" i="12" s="1"/>
  <c r="J148" i="12"/>
  <c r="L148" i="12" s="1"/>
  <c r="J115" i="12"/>
  <c r="L115" i="12" s="1"/>
  <c r="J12" i="12"/>
  <c r="L12" i="12" s="1"/>
  <c r="J5" i="12"/>
  <c r="J15" i="12"/>
  <c r="L15" i="12" s="1"/>
  <c r="J969" i="12"/>
  <c r="L969" i="12" s="1"/>
  <c r="J907" i="12"/>
  <c r="L907" i="12" s="1"/>
  <c r="J867" i="12"/>
  <c r="J776" i="12"/>
  <c r="L776" i="12" s="1"/>
  <c r="J747" i="12"/>
  <c r="J669" i="12"/>
  <c r="L669" i="12" s="1"/>
  <c r="J654" i="12"/>
  <c r="L654" i="12" s="1"/>
  <c r="J545" i="12"/>
  <c r="L545" i="12" s="1"/>
  <c r="J457" i="12"/>
  <c r="L457" i="12" s="1"/>
  <c r="J447" i="12"/>
  <c r="L447" i="12" s="1"/>
  <c r="J437" i="12"/>
  <c r="L437" i="12" s="1"/>
  <c r="J408" i="12"/>
  <c r="L408" i="12" s="1"/>
  <c r="J398" i="12"/>
  <c r="L398" i="12" s="1"/>
  <c r="J348" i="12"/>
  <c r="L348" i="12" s="1"/>
  <c r="J329" i="12"/>
  <c r="L329" i="12" s="1"/>
  <c r="J310" i="12"/>
  <c r="L310" i="12" s="1"/>
  <c r="J275" i="12"/>
  <c r="L275" i="12" s="1"/>
  <c r="J249" i="12"/>
  <c r="L249" i="12" s="1"/>
  <c r="J232" i="12"/>
  <c r="L232" i="12" s="1"/>
  <c r="J206" i="12"/>
  <c r="L206" i="12" s="1"/>
  <c r="J189" i="12"/>
  <c r="L189" i="12" s="1"/>
  <c r="J156" i="12"/>
  <c r="L156" i="12" s="1"/>
  <c r="J123" i="12"/>
  <c r="L123" i="12" s="1"/>
  <c r="J947" i="12"/>
  <c r="L947" i="12" s="1"/>
  <c r="J827" i="12"/>
  <c r="L827" i="12" s="1"/>
  <c r="J809" i="12"/>
  <c r="L809" i="12" s="1"/>
  <c r="J794" i="12"/>
  <c r="L794" i="12" s="1"/>
  <c r="J707" i="12"/>
  <c r="L707" i="12" s="1"/>
  <c r="J591" i="12"/>
  <c r="L591" i="12" s="1"/>
  <c r="J533" i="12"/>
  <c r="L533" i="12" s="1"/>
  <c r="J489" i="12"/>
  <c r="L489" i="12" s="1"/>
  <c r="J478" i="12"/>
  <c r="L478" i="12" s="1"/>
  <c r="J427" i="12"/>
  <c r="L427" i="12" s="1"/>
  <c r="J301" i="12"/>
  <c r="L301" i="12" s="1"/>
  <c r="J266" i="12"/>
  <c r="L266" i="12" s="1"/>
  <c r="J164" i="12"/>
  <c r="L164" i="12" s="1"/>
  <c r="J131" i="12"/>
  <c r="L131" i="12" s="1"/>
  <c r="J98" i="12"/>
  <c r="L98" i="12" s="1"/>
  <c r="J90" i="12"/>
  <c r="L90" i="12" s="1"/>
  <c r="J82" i="12"/>
  <c r="L82" i="12" s="1"/>
  <c r="J74" i="12"/>
  <c r="J66" i="12"/>
  <c r="L66" i="12" s="1"/>
  <c r="J58" i="12"/>
  <c r="J50" i="12"/>
  <c r="J42" i="12"/>
  <c r="J968" i="12"/>
  <c r="L968" i="12" s="1"/>
  <c r="J733" i="12"/>
  <c r="L733" i="12" s="1"/>
  <c r="J718" i="12"/>
  <c r="L718" i="12" s="1"/>
  <c r="J681" i="12"/>
  <c r="L681" i="12" s="1"/>
  <c r="J605" i="12"/>
  <c r="L605" i="12" s="1"/>
  <c r="J499" i="12"/>
  <c r="L499" i="12" s="1"/>
  <c r="J387" i="12"/>
  <c r="L387" i="12" s="1"/>
  <c r="J367" i="12"/>
  <c r="L367" i="12" s="1"/>
  <c r="J357" i="12"/>
  <c r="L357" i="12" s="1"/>
  <c r="J338" i="12"/>
  <c r="L338" i="12" s="1"/>
  <c r="J292" i="12"/>
  <c r="L292" i="12" s="1"/>
  <c r="J257" i="12"/>
  <c r="L257" i="12" s="1"/>
  <c r="J240" i="12"/>
  <c r="L240" i="12" s="1"/>
  <c r="J214" i="12"/>
  <c r="L214" i="12" s="1"/>
  <c r="J197" i="12"/>
  <c r="L197" i="12" s="1"/>
  <c r="J172" i="12"/>
  <c r="L172" i="12" s="1"/>
  <c r="J139" i="12"/>
  <c r="L139" i="12" s="1"/>
  <c r="J106" i="12"/>
  <c r="L106" i="12" s="1"/>
  <c r="J18" i="12"/>
  <c r="L18" i="12" s="1"/>
  <c r="J989" i="12"/>
  <c r="L989" i="12" s="1"/>
  <c r="J692" i="12"/>
  <c r="L692" i="12" s="1"/>
  <c r="J642" i="12"/>
  <c r="L642" i="12" s="1"/>
  <c r="J628" i="12"/>
  <c r="L628" i="12" s="1"/>
  <c r="J617" i="12"/>
  <c r="L617" i="12" s="1"/>
  <c r="J579" i="12"/>
  <c r="L579" i="12" s="1"/>
  <c r="J555" i="12"/>
  <c r="L555" i="12" s="1"/>
  <c r="J544" i="12"/>
  <c r="L544" i="12" s="1"/>
  <c r="J509" i="12"/>
  <c r="L509" i="12" s="1"/>
  <c r="J466" i="12"/>
  <c r="L466" i="12" s="1"/>
  <c r="J456" i="12"/>
  <c r="L456" i="12" s="1"/>
  <c r="J446" i="12"/>
  <c r="L446" i="12" s="1"/>
  <c r="J417" i="12"/>
  <c r="J407" i="12"/>
  <c r="J377" i="12"/>
  <c r="L377" i="12" s="1"/>
  <c r="J328" i="12"/>
  <c r="L328" i="12" s="1"/>
  <c r="J318" i="12"/>
  <c r="L318" i="12" s="1"/>
  <c r="J283" i="12"/>
  <c r="L283" i="12" s="1"/>
  <c r="J180" i="12"/>
  <c r="J147" i="12"/>
  <c r="J114" i="12"/>
  <c r="L114" i="12" s="1"/>
  <c r="J35" i="12"/>
  <c r="L35" i="12" s="1"/>
  <c r="J11" i="12"/>
  <c r="L11" i="12" s="1"/>
  <c r="J885" i="12"/>
  <c r="L885" i="12" s="1"/>
  <c r="J866" i="12"/>
  <c r="L866" i="12" s="1"/>
  <c r="J845" i="12"/>
  <c r="L845" i="12" s="1"/>
  <c r="J746" i="12"/>
  <c r="L746" i="12" s="1"/>
  <c r="J653" i="12"/>
  <c r="L653" i="12" s="1"/>
  <c r="J590" i="12"/>
  <c r="L590" i="12" s="1"/>
  <c r="J520" i="12"/>
  <c r="L520" i="12" s="1"/>
  <c r="J488" i="12"/>
  <c r="L488" i="12" s="1"/>
  <c r="J436" i="12"/>
  <c r="L436" i="12" s="1"/>
  <c r="J396" i="12"/>
  <c r="L396" i="12" s="1"/>
  <c r="J347" i="12"/>
  <c r="L347" i="12" s="1"/>
  <c r="J309" i="12"/>
  <c r="L309" i="12" s="1"/>
  <c r="J274" i="12"/>
  <c r="L274" i="12" s="1"/>
  <c r="J248" i="12"/>
  <c r="L248" i="12" s="1"/>
  <c r="J222" i="12"/>
  <c r="L222" i="12" s="1"/>
  <c r="J205" i="12"/>
  <c r="L205" i="12" s="1"/>
  <c r="J188" i="12"/>
  <c r="L188" i="12" s="1"/>
  <c r="J155" i="12"/>
  <c r="L155" i="12" s="1"/>
  <c r="J122" i="12"/>
  <c r="L122" i="12" s="1"/>
  <c r="J24" i="12"/>
  <c r="L24" i="12" s="1"/>
  <c r="J4" i="12"/>
  <c r="L4" i="12" s="1"/>
  <c r="J126" i="12"/>
  <c r="L126" i="12" s="1"/>
  <c r="J826" i="12"/>
  <c r="L826" i="12" s="1"/>
  <c r="J706" i="12"/>
  <c r="L706" i="12" s="1"/>
  <c r="J680" i="12"/>
  <c r="L680" i="12" s="1"/>
  <c r="J565" i="12"/>
  <c r="L565" i="12" s="1"/>
  <c r="J543" i="12"/>
  <c r="L543" i="12" s="1"/>
  <c r="J532" i="12"/>
  <c r="L532" i="12" s="1"/>
  <c r="J426" i="12"/>
  <c r="L426" i="12" s="1"/>
  <c r="J366" i="12"/>
  <c r="L366" i="12" s="1"/>
  <c r="J300" i="12"/>
  <c r="L300" i="12" s="1"/>
  <c r="J265" i="12"/>
  <c r="L265" i="12" s="1"/>
  <c r="J163" i="12"/>
  <c r="L163" i="12" s="1"/>
  <c r="J130" i="12"/>
  <c r="L130" i="12" s="1"/>
  <c r="J97" i="12"/>
  <c r="L97" i="12" s="1"/>
  <c r="J89" i="12"/>
  <c r="L89" i="12" s="1"/>
  <c r="J81" i="12"/>
  <c r="L81" i="12" s="1"/>
  <c r="J73" i="12"/>
  <c r="L73" i="12" s="1"/>
  <c r="J65" i="12"/>
  <c r="L65" i="12" s="1"/>
  <c r="J57" i="12"/>
  <c r="L57" i="12" s="1"/>
  <c r="J49" i="12"/>
  <c r="L49" i="12" s="1"/>
  <c r="J41" i="12"/>
  <c r="L41" i="12" s="1"/>
  <c r="J757" i="12"/>
  <c r="L757" i="12" s="1"/>
  <c r="J717" i="12"/>
  <c r="L717" i="12" s="1"/>
  <c r="J665" i="12"/>
  <c r="L665" i="12" s="1"/>
  <c r="J616" i="12"/>
  <c r="L616" i="12" s="1"/>
  <c r="J519" i="12"/>
  <c r="L519" i="12" s="1"/>
  <c r="J498" i="12"/>
  <c r="L498" i="12" s="1"/>
  <c r="J455" i="12"/>
  <c r="L455" i="12" s="1"/>
  <c r="J416" i="12"/>
  <c r="L416" i="12" s="1"/>
  <c r="J386" i="12"/>
  <c r="L386" i="12" s="1"/>
  <c r="J376" i="12"/>
  <c r="L376" i="12" s="1"/>
  <c r="J356" i="12"/>
  <c r="L356" i="12" s="1"/>
  <c r="J337" i="12"/>
  <c r="L337" i="12" s="1"/>
  <c r="J326" i="12"/>
  <c r="J291" i="12"/>
  <c r="L291" i="12" s="1"/>
  <c r="J256" i="12"/>
  <c r="L256" i="12" s="1"/>
  <c r="J230" i="12"/>
  <c r="L230" i="12" s="1"/>
  <c r="J213" i="12"/>
  <c r="L213" i="12" s="1"/>
  <c r="J196" i="12"/>
  <c r="L196" i="12" s="1"/>
  <c r="J171" i="12"/>
  <c r="L171" i="12" s="1"/>
  <c r="J138" i="12"/>
  <c r="L138" i="12" s="1"/>
  <c r="J105" i="12"/>
  <c r="L105" i="12" s="1"/>
  <c r="J29" i="12"/>
  <c r="L29" i="12" s="1"/>
  <c r="J773" i="12"/>
  <c r="L773" i="12" s="1"/>
  <c r="J691" i="12"/>
  <c r="L691" i="12" s="1"/>
  <c r="J679" i="12"/>
  <c r="L679" i="12" s="1"/>
  <c r="J627" i="12"/>
  <c r="L627" i="12" s="1"/>
  <c r="J578" i="12"/>
  <c r="L578" i="12" s="1"/>
  <c r="J554" i="12"/>
  <c r="J508" i="12"/>
  <c r="L508" i="12" s="1"/>
  <c r="J487" i="12"/>
  <c r="L487" i="12" s="1"/>
  <c r="J475" i="12"/>
  <c r="L475" i="12" s="1"/>
  <c r="J465" i="12"/>
  <c r="J445" i="12"/>
  <c r="J405" i="12"/>
  <c r="L405" i="12" s="1"/>
  <c r="J317" i="12"/>
  <c r="L317" i="12" s="1"/>
  <c r="J282" i="12"/>
  <c r="L282" i="12" s="1"/>
  <c r="J179" i="12"/>
  <c r="L179" i="12" s="1"/>
  <c r="J146" i="12"/>
  <c r="L146" i="12" s="1"/>
  <c r="J113" i="12"/>
  <c r="L113" i="12" s="1"/>
  <c r="J34" i="12"/>
  <c r="L34" i="12" s="1"/>
  <c r="J745" i="12"/>
  <c r="L745" i="12" s="1"/>
  <c r="J729" i="12"/>
  <c r="L729" i="12" s="1"/>
  <c r="J652" i="12"/>
  <c r="L652" i="12" s="1"/>
  <c r="J615" i="12"/>
  <c r="L615" i="12" s="1"/>
  <c r="J589" i="12"/>
  <c r="L589" i="12" s="1"/>
  <c r="J542" i="12"/>
  <c r="L542" i="12" s="1"/>
  <c r="J435" i="12"/>
  <c r="L435" i="12" s="1"/>
  <c r="J395" i="12"/>
  <c r="L395" i="12" s="1"/>
  <c r="J346" i="12"/>
  <c r="L346" i="12" s="1"/>
  <c r="J308" i="12"/>
  <c r="L308" i="12" s="1"/>
  <c r="J273" i="12"/>
  <c r="L273" i="12" s="1"/>
  <c r="J238" i="12"/>
  <c r="J221" i="12"/>
  <c r="L221" i="12" s="1"/>
  <c r="J204" i="12"/>
  <c r="L204" i="12" s="1"/>
  <c r="J187" i="12"/>
  <c r="L187" i="12" s="1"/>
  <c r="J154" i="12"/>
  <c r="L154" i="12" s="1"/>
  <c r="J121" i="12"/>
  <c r="L121" i="12" s="1"/>
  <c r="J23" i="12"/>
  <c r="L23" i="12" s="1"/>
  <c r="J10" i="12"/>
  <c r="L10" i="12" s="1"/>
  <c r="J3" i="12"/>
  <c r="L3" i="12" s="1"/>
  <c r="J32" i="12"/>
  <c r="L32" i="12" s="1"/>
  <c r="J825" i="12"/>
  <c r="L825" i="12" s="1"/>
  <c r="J805" i="12"/>
  <c r="L805" i="12" s="1"/>
  <c r="J664" i="12"/>
  <c r="L664" i="12" s="1"/>
  <c r="J601" i="12"/>
  <c r="J564" i="12"/>
  <c r="L564" i="12" s="1"/>
  <c r="J518" i="12"/>
  <c r="L518" i="12" s="1"/>
  <c r="J454" i="12"/>
  <c r="L454" i="12" s="1"/>
  <c r="J425" i="12"/>
  <c r="L425" i="12" s="1"/>
  <c r="J375" i="12"/>
  <c r="L375" i="12" s="1"/>
  <c r="J365" i="12"/>
  <c r="J335" i="12"/>
  <c r="L335" i="12" s="1"/>
  <c r="J299" i="12"/>
  <c r="J264" i="12"/>
  <c r="L264" i="12" s="1"/>
  <c r="J162" i="12"/>
  <c r="L162" i="12" s="1"/>
  <c r="J129" i="12"/>
  <c r="L129" i="12" s="1"/>
  <c r="J96" i="12"/>
  <c r="L96" i="12" s="1"/>
  <c r="J88" i="12"/>
  <c r="L88" i="12" s="1"/>
  <c r="J80" i="12"/>
  <c r="L80" i="12" s="1"/>
  <c r="J72" i="12"/>
  <c r="L72" i="12" s="1"/>
  <c r="J64" i="12"/>
  <c r="L64" i="12" s="1"/>
  <c r="J56" i="12"/>
  <c r="L56" i="12" s="1"/>
  <c r="J48" i="12"/>
  <c r="L48" i="12" s="1"/>
  <c r="J40" i="12"/>
  <c r="L40" i="12" s="1"/>
  <c r="J17" i="12"/>
  <c r="L17" i="12" s="1"/>
  <c r="J756" i="12"/>
  <c r="L756" i="12" s="1"/>
  <c r="J716" i="12"/>
  <c r="L716" i="12" s="1"/>
  <c r="J678" i="12"/>
  <c r="L678" i="12" s="1"/>
  <c r="J497" i="12"/>
  <c r="L497" i="12" s="1"/>
  <c r="J464" i="12"/>
  <c r="L464" i="12" s="1"/>
  <c r="J385" i="12"/>
  <c r="L385" i="12" s="1"/>
  <c r="J355" i="12"/>
  <c r="L355" i="12" s="1"/>
  <c r="J325" i="12"/>
  <c r="L325" i="12" s="1"/>
  <c r="J290" i="12"/>
  <c r="L290" i="12" s="1"/>
  <c r="J246" i="12"/>
  <c r="J229" i="12"/>
  <c r="L229" i="12" s="1"/>
  <c r="J212" i="12"/>
  <c r="L212" i="12" s="1"/>
  <c r="J195" i="12"/>
  <c r="L195" i="12" s="1"/>
  <c r="J170" i="12"/>
  <c r="L170" i="12" s="1"/>
  <c r="J137" i="12"/>
  <c r="L137" i="12" s="1"/>
  <c r="J104" i="12"/>
  <c r="L104" i="12" s="1"/>
  <c r="J744" i="12"/>
  <c r="L744" i="12" s="1"/>
  <c r="J728" i="12"/>
  <c r="L728" i="12" s="1"/>
  <c r="J690" i="12"/>
  <c r="J663" i="12"/>
  <c r="J637" i="12"/>
  <c r="L637" i="12" s="1"/>
  <c r="J626" i="12"/>
  <c r="L626" i="12" s="1"/>
  <c r="J614" i="12"/>
  <c r="L614" i="12" s="1"/>
  <c r="J553" i="12"/>
  <c r="L553" i="12" s="1"/>
  <c r="J529" i="12"/>
  <c r="L529" i="12" s="1"/>
  <c r="J507" i="12"/>
  <c r="L507" i="12" s="1"/>
  <c r="J474" i="12"/>
  <c r="L474" i="12" s="1"/>
  <c r="J444" i="12"/>
  <c r="L444" i="12" s="1"/>
  <c r="J404" i="12"/>
  <c r="L404" i="12" s="1"/>
  <c r="J316" i="12"/>
  <c r="L316" i="12" s="1"/>
  <c r="J281" i="12"/>
  <c r="L281" i="12" s="1"/>
  <c r="J178" i="12"/>
  <c r="L178" i="12" s="1"/>
  <c r="J145" i="12"/>
  <c r="L145" i="12" s="1"/>
  <c r="J112" i="12"/>
  <c r="L112" i="12" s="1"/>
  <c r="J22" i="12"/>
  <c r="L22" i="12" s="1"/>
  <c r="J701" i="12"/>
  <c r="L701" i="12" s="1"/>
  <c r="J651" i="12"/>
  <c r="L651" i="12" s="1"/>
  <c r="J600" i="12"/>
  <c r="L600" i="12" s="1"/>
  <c r="J588" i="12"/>
  <c r="L588" i="12" s="1"/>
  <c r="J541" i="12"/>
  <c r="L541" i="12" s="1"/>
  <c r="J484" i="12"/>
  <c r="L484" i="12" s="1"/>
  <c r="J434" i="12"/>
  <c r="L434" i="12" s="1"/>
  <c r="J394" i="12"/>
  <c r="L394" i="12" s="1"/>
  <c r="J374" i="12"/>
  <c r="L374" i="12" s="1"/>
  <c r="J344" i="12"/>
  <c r="L344" i="12" s="1"/>
  <c r="J334" i="12"/>
  <c r="L334" i="12" s="1"/>
  <c r="J307" i="12"/>
  <c r="L307" i="12" s="1"/>
  <c r="J272" i="12"/>
  <c r="L272" i="12" s="1"/>
  <c r="J254" i="12"/>
  <c r="L254" i="12" s="1"/>
  <c r="J237" i="12"/>
  <c r="L237" i="12" s="1"/>
  <c r="J220" i="12"/>
  <c r="L220" i="12" s="1"/>
  <c r="J203" i="12"/>
  <c r="L203" i="12" s="1"/>
  <c r="J186" i="12"/>
  <c r="L186" i="12" s="1"/>
  <c r="J153" i="12"/>
  <c r="J120" i="12"/>
  <c r="L120" i="12" s="1"/>
  <c r="J804" i="12"/>
  <c r="J769" i="12"/>
  <c r="L769" i="12" s="1"/>
  <c r="J727" i="12"/>
  <c r="L727" i="12" s="1"/>
  <c r="J563" i="12"/>
  <c r="J517" i="12"/>
  <c r="L517" i="12" s="1"/>
  <c r="J496" i="12"/>
  <c r="J463" i="12"/>
  <c r="L463" i="12" s="1"/>
  <c r="J453" i="12"/>
  <c r="L453" i="12" s="1"/>
  <c r="J413" i="12"/>
  <c r="L413" i="12" s="1"/>
  <c r="J384" i="12"/>
  <c r="L384" i="12" s="1"/>
  <c r="J364" i="12"/>
  <c r="L364" i="12" s="1"/>
  <c r="J298" i="12"/>
  <c r="L298" i="12" s="1"/>
  <c r="J161" i="12"/>
  <c r="L161" i="12" s="1"/>
  <c r="J128" i="12"/>
  <c r="L128" i="12" s="1"/>
  <c r="J95" i="12"/>
  <c r="L95" i="12" s="1"/>
  <c r="J87" i="12"/>
  <c r="L87" i="12" s="1"/>
  <c r="J79" i="12"/>
  <c r="L79" i="12" s="1"/>
  <c r="J71" i="12"/>
  <c r="L71" i="12" s="1"/>
  <c r="J63" i="12"/>
  <c r="L63" i="12" s="1"/>
  <c r="J55" i="12"/>
  <c r="L55" i="12" s="1"/>
  <c r="J47" i="12"/>
  <c r="L47" i="12" s="1"/>
  <c r="J33" i="12"/>
  <c r="L33" i="12" s="1"/>
  <c r="J16" i="12"/>
  <c r="J9" i="12"/>
  <c r="L9" i="12" s="1"/>
  <c r="J980" i="12"/>
  <c r="L980" i="12" s="1"/>
  <c r="J938" i="12"/>
  <c r="L938" i="12" s="1"/>
  <c r="J917" i="12"/>
  <c r="L917" i="12" s="1"/>
  <c r="J898" i="12"/>
  <c r="L898" i="12" s="1"/>
  <c r="J877" i="12"/>
  <c r="L877" i="12" s="1"/>
  <c r="J858" i="12"/>
  <c r="L858" i="12" s="1"/>
  <c r="J786" i="12"/>
  <c r="L786" i="12" s="1"/>
  <c r="J755" i="12"/>
  <c r="L755" i="12" s="1"/>
  <c r="J715" i="12"/>
  <c r="L715" i="12" s="1"/>
  <c r="J662" i="12"/>
  <c r="L662" i="12" s="1"/>
  <c r="J599" i="12"/>
  <c r="L599" i="12" s="1"/>
  <c r="J552" i="12"/>
  <c r="L552" i="12" s="1"/>
  <c r="J528" i="12"/>
  <c r="J324" i="12"/>
  <c r="L324" i="12" s="1"/>
  <c r="J289" i="12"/>
  <c r="L289" i="12" s="1"/>
  <c r="J262" i="12"/>
  <c r="L262" i="12" s="1"/>
  <c r="J245" i="12"/>
  <c r="L245" i="12" s="1"/>
  <c r="J228" i="12"/>
  <c r="L228" i="12" s="1"/>
  <c r="J211" i="12"/>
  <c r="J194" i="12"/>
  <c r="L194" i="12" s="1"/>
  <c r="J169" i="12"/>
  <c r="L169" i="12" s="1"/>
  <c r="J136" i="12"/>
  <c r="J689" i="12"/>
  <c r="L689" i="12" s="1"/>
  <c r="J636" i="12"/>
  <c r="L636" i="12" s="1"/>
  <c r="J625" i="12"/>
  <c r="L625" i="12" s="1"/>
  <c r="J573" i="12"/>
  <c r="L573" i="12" s="1"/>
  <c r="J506" i="12"/>
  <c r="L506" i="12" s="1"/>
  <c r="J473" i="12"/>
  <c r="L473" i="12" s="1"/>
  <c r="J443" i="12"/>
  <c r="L443" i="12" s="1"/>
  <c r="J422" i="12"/>
  <c r="L422" i="12" s="1"/>
  <c r="J403" i="12"/>
  <c r="L403" i="12" s="1"/>
  <c r="J353" i="12"/>
  <c r="L353" i="12" s="1"/>
  <c r="J343" i="12"/>
  <c r="L343" i="12" s="1"/>
  <c r="J315" i="12"/>
  <c r="L315" i="12" s="1"/>
  <c r="J280" i="12"/>
  <c r="L280" i="12" s="1"/>
  <c r="J177" i="12"/>
  <c r="L177" i="12" s="1"/>
  <c r="J144" i="12"/>
  <c r="L144" i="12" s="1"/>
  <c r="J39" i="12"/>
  <c r="L39" i="12" s="1"/>
  <c r="J726" i="12"/>
  <c r="L726" i="12" s="1"/>
  <c r="J700" i="12"/>
  <c r="L700" i="12" s="1"/>
  <c r="J674" i="12"/>
  <c r="L674" i="12" s="1"/>
  <c r="J587" i="12"/>
  <c r="L587" i="12" s="1"/>
  <c r="J551" i="12"/>
  <c r="L551" i="12" s="1"/>
  <c r="J527" i="12"/>
  <c r="L527" i="12" s="1"/>
  <c r="J483" i="12"/>
  <c r="L483" i="12" s="1"/>
  <c r="J462" i="12"/>
  <c r="L462" i="12" s="1"/>
  <c r="J393" i="12"/>
  <c r="L393" i="12" s="1"/>
  <c r="J383" i="12"/>
  <c r="L383" i="12" s="1"/>
  <c r="J373" i="12"/>
  <c r="L373" i="12" s="1"/>
  <c r="J333" i="12"/>
  <c r="L333" i="12" s="1"/>
  <c r="J306" i="12"/>
  <c r="L306" i="12" s="1"/>
  <c r="J253" i="12"/>
  <c r="L253" i="12" s="1"/>
  <c r="J236" i="12"/>
  <c r="L236" i="12" s="1"/>
  <c r="J219" i="12"/>
  <c r="L219" i="12" s="1"/>
  <c r="J202" i="12"/>
  <c r="J185" i="12"/>
  <c r="L185" i="12" s="1"/>
  <c r="J152" i="12"/>
  <c r="L152" i="12" s="1"/>
  <c r="D42" i="12" s="1"/>
  <c r="J28" i="12"/>
  <c r="J21" i="12"/>
  <c r="L21" i="12" s="1"/>
  <c r="J979" i="12"/>
  <c r="L979" i="12" s="1"/>
  <c r="J957" i="12"/>
  <c r="L957" i="12" s="1"/>
  <c r="J598" i="12"/>
  <c r="L598" i="12" s="1"/>
  <c r="J562" i="12"/>
  <c r="L562" i="12" s="1"/>
  <c r="J538" i="12"/>
  <c r="L538" i="12" s="1"/>
  <c r="J516" i="12"/>
  <c r="L516" i="12" s="1"/>
  <c r="J452" i="12"/>
  <c r="L452" i="12" s="1"/>
  <c r="J412" i="12"/>
  <c r="L412" i="12" s="1"/>
  <c r="J363" i="12"/>
  <c r="L363" i="12" s="1"/>
  <c r="J297" i="12"/>
  <c r="L297" i="12" s="1"/>
  <c r="J270" i="12"/>
  <c r="J160" i="12"/>
  <c r="L160" i="12" s="1"/>
  <c r="J102" i="12"/>
  <c r="L102" i="12" s="1"/>
  <c r="J94" i="12"/>
  <c r="L94" i="12" s="1"/>
  <c r="J86" i="12"/>
  <c r="L86" i="12" s="1"/>
  <c r="J78" i="12"/>
  <c r="L78" i="12" s="1"/>
  <c r="J70" i="12"/>
  <c r="L70" i="12" s="1"/>
  <c r="J62" i="12"/>
  <c r="L62" i="12" s="1"/>
  <c r="J54" i="12"/>
  <c r="L54" i="12" s="1"/>
  <c r="J46" i="12"/>
  <c r="L46" i="12" s="1"/>
  <c r="J916" i="12"/>
  <c r="L916" i="12" s="1"/>
  <c r="J897" i="12"/>
  <c r="L897" i="12" s="1"/>
  <c r="J876" i="12"/>
  <c r="L876" i="12" s="1"/>
  <c r="J857" i="12"/>
  <c r="L857" i="12" s="1"/>
  <c r="J836" i="12"/>
  <c r="L836" i="12" s="1"/>
  <c r="J785" i="12"/>
  <c r="L785" i="12" s="1"/>
  <c r="J754" i="12"/>
  <c r="J688" i="12"/>
  <c r="L688" i="12" s="1"/>
  <c r="J661" i="12"/>
  <c r="L661" i="12" s="1"/>
  <c r="J624" i="12"/>
  <c r="L624" i="12" s="1"/>
  <c r="J610" i="12"/>
  <c r="L610" i="12" s="1"/>
  <c r="J472" i="12"/>
  <c r="L472" i="12" s="1"/>
  <c r="J431" i="12"/>
  <c r="L431" i="12" s="1"/>
  <c r="J352" i="12"/>
  <c r="L352" i="12" s="1"/>
  <c r="D45" i="12" s="1"/>
  <c r="J342" i="12"/>
  <c r="L342" i="12" s="1"/>
  <c r="J323" i="12"/>
  <c r="J288" i="12"/>
  <c r="J261" i="12"/>
  <c r="L261" i="12" s="1"/>
  <c r="J244" i="12"/>
  <c r="L244" i="12" s="1"/>
  <c r="J227" i="12"/>
  <c r="L227" i="12" s="1"/>
  <c r="J210" i="12"/>
  <c r="L210" i="12" s="1"/>
  <c r="J193" i="12"/>
  <c r="L193" i="12" s="1"/>
  <c r="J168" i="12"/>
  <c r="L168" i="12" s="1"/>
  <c r="J110" i="12"/>
  <c r="L110" i="12" s="1"/>
  <c r="J8" i="12"/>
  <c r="J278" i="12"/>
  <c r="L278" i="12" s="1"/>
  <c r="J646" i="12"/>
  <c r="L646" i="12" s="1"/>
  <c r="J635" i="12"/>
  <c r="L635" i="12" s="1"/>
  <c r="J572" i="12"/>
  <c r="L572" i="12" s="1"/>
  <c r="J550" i="12"/>
  <c r="L550" i="12" s="1"/>
  <c r="J526" i="12"/>
  <c r="L526" i="12" s="1"/>
  <c r="J505" i="12"/>
  <c r="L505" i="12" s="1"/>
  <c r="J421" i="12"/>
  <c r="L421" i="12" s="1"/>
  <c r="J402" i="12"/>
  <c r="L402" i="12" s="1"/>
  <c r="J392" i="12"/>
  <c r="L392" i="12" s="1"/>
  <c r="J382" i="12"/>
  <c r="L382" i="12" s="1"/>
  <c r="J314" i="12"/>
  <c r="L314" i="12" s="1"/>
  <c r="J176" i="12"/>
  <c r="L176" i="12" s="1"/>
  <c r="J118" i="12"/>
  <c r="L118" i="12" s="1"/>
  <c r="J184" i="12"/>
  <c r="L184" i="12" s="1"/>
  <c r="J27" i="12"/>
  <c r="L27" i="12" s="1"/>
  <c r="J896" i="12"/>
  <c r="L896" i="12" s="1"/>
  <c r="J856" i="12"/>
  <c r="L856" i="12" s="1"/>
  <c r="J817" i="12"/>
  <c r="L817" i="12" s="1"/>
  <c r="J784" i="12"/>
  <c r="J738" i="12"/>
  <c r="L738" i="12" s="1"/>
  <c r="J725" i="12"/>
  <c r="L725" i="12" s="1"/>
  <c r="J699" i="12"/>
  <c r="L699" i="12" s="1"/>
  <c r="J687" i="12"/>
  <c r="L687" i="12" s="1"/>
  <c r="J673" i="12"/>
  <c r="L673" i="12" s="1"/>
  <c r="J623" i="12"/>
  <c r="L623" i="12" s="1"/>
  <c r="J482" i="12"/>
  <c r="L482" i="12" s="1"/>
  <c r="J461" i="12"/>
  <c r="L461" i="12" s="1"/>
  <c r="J372" i="12"/>
  <c r="L372" i="12" s="1"/>
  <c r="J332" i="12"/>
  <c r="J305" i="12"/>
  <c r="L305" i="12" s="1"/>
  <c r="J252" i="12"/>
  <c r="L252" i="12" s="1"/>
  <c r="J235" i="12"/>
  <c r="J218" i="12"/>
  <c r="J201" i="12"/>
  <c r="L201" i="12" s="1"/>
  <c r="J38" i="12"/>
  <c r="L38" i="12" s="1"/>
  <c r="J765" i="12"/>
  <c r="L765" i="12" s="1"/>
  <c r="J710" i="12"/>
  <c r="L710" i="12" s="1"/>
  <c r="J597" i="12"/>
  <c r="L597" i="12" s="1"/>
  <c r="J561" i="12"/>
  <c r="L561" i="12" s="1"/>
  <c r="J537" i="12"/>
  <c r="L537" i="12" s="1"/>
  <c r="J515" i="12"/>
  <c r="L515" i="12" s="1"/>
  <c r="J492" i="12"/>
  <c r="L492" i="12" s="1"/>
  <c r="J471" i="12"/>
  <c r="L471" i="12" s="1"/>
  <c r="J430" i="12"/>
  <c r="L430" i="12" s="1"/>
  <c r="J411" i="12"/>
  <c r="L411" i="12" s="1"/>
  <c r="J361" i="12"/>
  <c r="L361" i="12" s="1"/>
  <c r="J351" i="12"/>
  <c r="L351" i="12" s="1"/>
  <c r="J296" i="12"/>
  <c r="L296" i="12" s="1"/>
  <c r="J269" i="12"/>
  <c r="L269" i="12" s="1"/>
  <c r="J134" i="12"/>
  <c r="L134" i="12" s="1"/>
  <c r="J101" i="12"/>
  <c r="L101" i="12" s="1"/>
  <c r="J93" i="12"/>
  <c r="L93" i="12" s="1"/>
  <c r="J85" i="12"/>
  <c r="L85" i="12" s="1"/>
  <c r="J77" i="12"/>
  <c r="L77" i="12" s="1"/>
  <c r="J69" i="12"/>
  <c r="L69" i="12" s="1"/>
  <c r="J61" i="12"/>
  <c r="L61" i="12" s="1"/>
  <c r="J53" i="12"/>
  <c r="L53" i="12" s="1"/>
  <c r="J45" i="12"/>
  <c r="L45" i="12" s="1"/>
  <c r="J20" i="12"/>
  <c r="L10" i="11"/>
  <c r="N10" i="11" s="1"/>
  <c r="O10" i="11" s="1"/>
  <c r="P10" i="11" s="1"/>
  <c r="Q10" i="11" s="1"/>
  <c r="I11" i="11" s="1"/>
  <c r="K11" i="11" s="1"/>
  <c r="M11" i="11" s="1"/>
  <c r="L10" i="10"/>
  <c r="M10" i="10"/>
  <c r="M10" i="9"/>
  <c r="N10" i="9" s="1"/>
  <c r="O10" i="9" s="1"/>
  <c r="P10" i="9" s="1"/>
  <c r="Q10" i="9" s="1"/>
  <c r="I11" i="9" s="1"/>
  <c r="K11" i="9" s="1"/>
  <c r="L10" i="8"/>
  <c r="M10" i="8"/>
  <c r="I10" i="7"/>
  <c r="K10" i="7" s="1"/>
  <c r="L10" i="6"/>
  <c r="M10" i="6"/>
  <c r="L12" i="22" l="1"/>
  <c r="N12" i="22" s="1"/>
  <c r="O12" i="22" s="1"/>
  <c r="P12" i="22" s="1"/>
  <c r="Q12" i="22" s="1"/>
  <c r="I13" i="22" s="1"/>
  <c r="K13" i="22" s="1"/>
  <c r="M13" i="22" s="1"/>
  <c r="M12" i="21"/>
  <c r="L12" i="21"/>
  <c r="M12" i="20"/>
  <c r="L12" i="20"/>
  <c r="N12" i="20" s="1"/>
  <c r="O12" i="20" s="1"/>
  <c r="P12" i="20" s="1"/>
  <c r="Q12" i="20" s="1"/>
  <c r="I13" i="20" s="1"/>
  <c r="K13" i="20" s="1"/>
  <c r="M12" i="19"/>
  <c r="L12" i="19"/>
  <c r="N12" i="19" s="1"/>
  <c r="O12" i="19" s="1"/>
  <c r="P12" i="19" s="1"/>
  <c r="Q12" i="19" s="1"/>
  <c r="I13" i="19" s="1"/>
  <c r="K13" i="19" s="1"/>
  <c r="M12" i="18"/>
  <c r="L12" i="18"/>
  <c r="N12" i="18" s="1"/>
  <c r="O12" i="18" s="1"/>
  <c r="P12" i="18" s="1"/>
  <c r="Q12" i="18" s="1"/>
  <c r="I13" i="18" s="1"/>
  <c r="K13" i="18" s="1"/>
  <c r="J13" i="16"/>
  <c r="J15" i="16"/>
  <c r="J20" i="16"/>
  <c r="J12" i="16"/>
  <c r="K4" i="16"/>
  <c r="K5" i="16" s="1"/>
  <c r="K6" i="16" s="1"/>
  <c r="J21" i="16"/>
  <c r="J14" i="16"/>
  <c r="J11" i="16"/>
  <c r="J19" i="16"/>
  <c r="J16" i="16"/>
  <c r="J17" i="16"/>
  <c r="J18" i="16"/>
  <c r="D42" i="17"/>
  <c r="D38" i="17"/>
  <c r="D39" i="17" s="1"/>
  <c r="D45" i="14"/>
  <c r="M12" i="15"/>
  <c r="L12" i="15"/>
  <c r="L2" i="14"/>
  <c r="L3" i="14"/>
  <c r="N11" i="13"/>
  <c r="O11" i="13" s="1"/>
  <c r="P11" i="13" s="1"/>
  <c r="Q11" i="13" s="1"/>
  <c r="I12" i="13" s="1"/>
  <c r="K12" i="13" s="1"/>
  <c r="M12" i="13" s="1"/>
  <c r="L111" i="12"/>
  <c r="L8" i="12"/>
  <c r="L58" i="12"/>
  <c r="L211" i="12"/>
  <c r="L838" i="12"/>
  <c r="L540" i="12"/>
  <c r="L349" i="12"/>
  <c r="L862" i="12"/>
  <c r="L238" i="12"/>
  <c r="L369" i="12"/>
  <c r="L671" i="12"/>
  <c r="L496" i="12"/>
  <c r="L147" i="12"/>
  <c r="L528" i="12"/>
  <c r="L180" i="12"/>
  <c r="L242" i="12"/>
  <c r="L574" i="12"/>
  <c r="L563" i="12"/>
  <c r="L469" i="12"/>
  <c r="L259" i="12"/>
  <c r="L988" i="12"/>
  <c r="L837" i="12"/>
  <c r="L103" i="12"/>
  <c r="L804" i="12"/>
  <c r="L868" i="12"/>
  <c r="L119" i="12"/>
  <c r="L326" i="12"/>
  <c r="L407" i="12"/>
  <c r="L830" i="12"/>
  <c r="L153" i="12"/>
  <c r="L417" i="12"/>
  <c r="L42" i="12"/>
  <c r="L449" i="12"/>
  <c r="L125" i="12"/>
  <c r="L582" i="12"/>
  <c r="L919" i="12"/>
  <c r="L218" i="12"/>
  <c r="L332" i="12"/>
  <c r="L270" i="12"/>
  <c r="L50" i="12"/>
  <c r="L158" i="12"/>
  <c r="L961" i="12"/>
  <c r="L860" i="12"/>
  <c r="L875" i="12"/>
  <c r="L927" i="12"/>
  <c r="L235" i="12"/>
  <c r="L663" i="12"/>
  <c r="L891" i="12"/>
  <c r="L20" i="12"/>
  <c r="L299" i="12"/>
  <c r="L217" i="12"/>
  <c r="L675" i="12"/>
  <c r="L690" i="12"/>
  <c r="L74" i="12"/>
  <c r="L684" i="12"/>
  <c r="L167" i="12"/>
  <c r="L978" i="12"/>
  <c r="L951" i="12"/>
  <c r="L365" i="12"/>
  <c r="L695" i="12"/>
  <c r="L752" i="12"/>
  <c r="L995" i="12"/>
  <c r="L288" i="12"/>
  <c r="L323" i="12"/>
  <c r="L16" i="12"/>
  <c r="L747" i="12"/>
  <c r="L787" i="12"/>
  <c r="L730" i="12"/>
  <c r="L350" i="12"/>
  <c r="L867" i="12"/>
  <c r="L784" i="12"/>
  <c r="L601" i="12"/>
  <c r="L445" i="12"/>
  <c r="L243" i="12"/>
  <c r="L465" i="12"/>
  <c r="L260" i="12"/>
  <c r="L530" i="12"/>
  <c r="L28" i="12"/>
  <c r="L246" i="12"/>
  <c r="L322" i="12"/>
  <c r="L539" i="12"/>
  <c r="L5" i="12"/>
  <c r="D38" i="12" s="1"/>
  <c r="D39" i="12" s="1"/>
  <c r="L341" i="12"/>
  <c r="L415" i="12"/>
  <c r="L255" i="12"/>
  <c r="L202" i="12"/>
  <c r="L554" i="12"/>
  <c r="L754" i="12"/>
  <c r="L136" i="12"/>
  <c r="L606" i="12"/>
  <c r="L585" i="12"/>
  <c r="L468" i="12"/>
  <c r="L271" i="12"/>
  <c r="L11" i="11"/>
  <c r="N11" i="11" s="1"/>
  <c r="O11" i="11" s="1"/>
  <c r="P11" i="11" s="1"/>
  <c r="Q11" i="11" s="1"/>
  <c r="I12" i="11" s="1"/>
  <c r="K12" i="11" s="1"/>
  <c r="N10" i="10"/>
  <c r="O10" i="10" s="1"/>
  <c r="P10" i="10" s="1"/>
  <c r="Q10" i="10" s="1"/>
  <c r="I11" i="10" s="1"/>
  <c r="K11" i="10" s="1"/>
  <c r="L11" i="9"/>
  <c r="M11" i="9"/>
  <c r="N10" i="8"/>
  <c r="O10" i="8" s="1"/>
  <c r="P10" i="8" s="1"/>
  <c r="Q10" i="8" s="1"/>
  <c r="I11" i="8" s="1"/>
  <c r="K11" i="8" s="1"/>
  <c r="M10" i="7"/>
  <c r="L10" i="7"/>
  <c r="N10" i="7" s="1"/>
  <c r="O10" i="7" s="1"/>
  <c r="P10" i="7" s="1"/>
  <c r="Q10" i="7" s="1"/>
  <c r="I11" i="7" s="1"/>
  <c r="K11" i="7" s="1"/>
  <c r="L11" i="7" s="1"/>
  <c r="N10" i="6"/>
  <c r="L13" i="22" l="1"/>
  <c r="N13" i="22" s="1"/>
  <c r="O13" i="22" s="1"/>
  <c r="P13" i="22" s="1"/>
  <c r="Q13" i="22" s="1"/>
  <c r="I14" i="22" s="1"/>
  <c r="K14" i="22" s="1"/>
  <c r="M14" i="22" s="1"/>
  <c r="N12" i="21"/>
  <c r="O12" i="21" s="1"/>
  <c r="P12" i="21" s="1"/>
  <c r="Q12" i="21" s="1"/>
  <c r="I13" i="21" s="1"/>
  <c r="K13" i="21" s="1"/>
  <c r="M13" i="20"/>
  <c r="L13" i="20"/>
  <c r="N13" i="20" s="1"/>
  <c r="O13" i="20" s="1"/>
  <c r="P13" i="20" s="1"/>
  <c r="Q13" i="20" s="1"/>
  <c r="I14" i="20" s="1"/>
  <c r="K14" i="20" s="1"/>
  <c r="L13" i="19"/>
  <c r="M13" i="19"/>
  <c r="L13" i="18"/>
  <c r="M13" i="18"/>
  <c r="I11" i="16"/>
  <c r="K11" i="16" s="1"/>
  <c r="M11" i="16" s="1"/>
  <c r="K7" i="16"/>
  <c r="N12" i="15"/>
  <c r="O12" i="15" s="1"/>
  <c r="P12" i="15" s="1"/>
  <c r="Q12" i="15" s="1"/>
  <c r="I13" i="15" s="1"/>
  <c r="K13" i="15" s="1"/>
  <c r="L13" i="15" s="1"/>
  <c r="D38" i="14"/>
  <c r="D39" i="14" s="1"/>
  <c r="L12" i="13"/>
  <c r="N12" i="13" s="1"/>
  <c r="O12" i="13" s="1"/>
  <c r="P12" i="13" s="1"/>
  <c r="Q12" i="13" s="1"/>
  <c r="I13" i="13" s="1"/>
  <c r="K13" i="13" s="1"/>
  <c r="M13" i="13" s="1"/>
  <c r="L12" i="11"/>
  <c r="M12" i="11"/>
  <c r="M11" i="10"/>
  <c r="L11" i="10"/>
  <c r="N11" i="9"/>
  <c r="O11" i="9" s="1"/>
  <c r="P11" i="9" s="1"/>
  <c r="Q11" i="9" s="1"/>
  <c r="I12" i="9" s="1"/>
  <c r="K12" i="9" s="1"/>
  <c r="M11" i="8"/>
  <c r="L11" i="8"/>
  <c r="M11" i="7"/>
  <c r="N11" i="7" s="1"/>
  <c r="O11" i="7" s="1"/>
  <c r="P11" i="7" s="1"/>
  <c r="Q11" i="7" s="1"/>
  <c r="I12" i="7" s="1"/>
  <c r="K12" i="7" s="1"/>
  <c r="M12" i="7" s="1"/>
  <c r="O10" i="6"/>
  <c r="P10" i="6" s="1"/>
  <c r="Q10" i="6" s="1"/>
  <c r="I11" i="6" s="1"/>
  <c r="K11" i="6" s="1"/>
  <c r="L14" i="22" l="1"/>
  <c r="N14" i="22" s="1"/>
  <c r="O14" i="22" s="1"/>
  <c r="P14" i="22" s="1"/>
  <c r="Q14" i="22" s="1"/>
  <c r="I15" i="22" s="1"/>
  <c r="K15" i="22" s="1"/>
  <c r="M15" i="22" s="1"/>
  <c r="M13" i="21"/>
  <c r="L13" i="21"/>
  <c r="N13" i="21" s="1"/>
  <c r="O13" i="21" s="1"/>
  <c r="P13" i="21" s="1"/>
  <c r="Q13" i="21" s="1"/>
  <c r="I14" i="21" s="1"/>
  <c r="K14" i="21" s="1"/>
  <c r="M14" i="20"/>
  <c r="L14" i="20"/>
  <c r="N14" i="20" s="1"/>
  <c r="O14" i="20" s="1"/>
  <c r="P14" i="20" s="1"/>
  <c r="Q14" i="20" s="1"/>
  <c r="I15" i="20" s="1"/>
  <c r="K15" i="20" s="1"/>
  <c r="N13" i="19"/>
  <c r="O13" i="19" s="1"/>
  <c r="P13" i="19" s="1"/>
  <c r="Q13" i="19" s="1"/>
  <c r="I14" i="19" s="1"/>
  <c r="K14" i="19" s="1"/>
  <c r="N13" i="18"/>
  <c r="O13" i="18" s="1"/>
  <c r="P13" i="18" s="1"/>
  <c r="Q13" i="18" s="1"/>
  <c r="I14" i="18" s="1"/>
  <c r="K14" i="18" s="1"/>
  <c r="L11" i="16"/>
  <c r="N11" i="16" s="1"/>
  <c r="O11" i="16" s="1"/>
  <c r="P11" i="16" s="1"/>
  <c r="Q11" i="16" s="1"/>
  <c r="I12" i="16" s="1"/>
  <c r="K12" i="16" s="1"/>
  <c r="M13" i="15"/>
  <c r="N13" i="15" s="1"/>
  <c r="O13" i="15" s="1"/>
  <c r="P13" i="15" s="1"/>
  <c r="Q13" i="15" s="1"/>
  <c r="I14" i="15" s="1"/>
  <c r="K14" i="15" s="1"/>
  <c r="L13" i="13"/>
  <c r="N13" i="13" s="1"/>
  <c r="O13" i="13" s="1"/>
  <c r="P13" i="13" s="1"/>
  <c r="Q13" i="13" s="1"/>
  <c r="I14" i="13" s="1"/>
  <c r="K14" i="13" s="1"/>
  <c r="L14" i="13" s="1"/>
  <c r="N12" i="11"/>
  <c r="O12" i="11" s="1"/>
  <c r="P12" i="11" s="1"/>
  <c r="Q12" i="11" s="1"/>
  <c r="I13" i="11" s="1"/>
  <c r="K13" i="11" s="1"/>
  <c r="N11" i="10"/>
  <c r="O11" i="10" s="1"/>
  <c r="P11" i="10" s="1"/>
  <c r="Q11" i="10" s="1"/>
  <c r="I12" i="10" s="1"/>
  <c r="K12" i="10" s="1"/>
  <c r="M12" i="9"/>
  <c r="L12" i="9"/>
  <c r="N12" i="9" s="1"/>
  <c r="O12" i="9" s="1"/>
  <c r="P12" i="9" s="1"/>
  <c r="Q12" i="9" s="1"/>
  <c r="I13" i="9" s="1"/>
  <c r="K13" i="9" s="1"/>
  <c r="N11" i="8"/>
  <c r="O11" i="8" s="1"/>
  <c r="P11" i="8" s="1"/>
  <c r="Q11" i="8" s="1"/>
  <c r="I12" i="8" s="1"/>
  <c r="K12" i="8" s="1"/>
  <c r="M12" i="8" s="1"/>
  <c r="L12" i="7"/>
  <c r="N12" i="7" s="1"/>
  <c r="O12" i="7" s="1"/>
  <c r="P12" i="7" s="1"/>
  <c r="Q12" i="7" s="1"/>
  <c r="I13" i="7" s="1"/>
  <c r="K13" i="7" s="1"/>
  <c r="L13" i="7" s="1"/>
  <c r="L11" i="6"/>
  <c r="M11" i="6"/>
  <c r="N11" i="6"/>
  <c r="O11" i="6" s="1"/>
  <c r="P11" i="6" s="1"/>
  <c r="Q11" i="6" s="1"/>
  <c r="I12" i="6" s="1"/>
  <c r="K12" i="6" s="1"/>
  <c r="L15" i="22" l="1"/>
  <c r="N15" i="22" s="1"/>
  <c r="O15" i="22" s="1"/>
  <c r="P15" i="22" s="1"/>
  <c r="Q15" i="22" s="1"/>
  <c r="I16" i="22" s="1"/>
  <c r="K16" i="22" s="1"/>
  <c r="M16" i="22" s="1"/>
  <c r="M14" i="21"/>
  <c r="L14" i="21"/>
  <c r="N14" i="21" s="1"/>
  <c r="O14" i="21" s="1"/>
  <c r="P14" i="21" s="1"/>
  <c r="Q14" i="21" s="1"/>
  <c r="I15" i="21" s="1"/>
  <c r="K15" i="21" s="1"/>
  <c r="M15" i="20"/>
  <c r="L15" i="20"/>
  <c r="N15" i="20" s="1"/>
  <c r="O15" i="20" s="1"/>
  <c r="P15" i="20" s="1"/>
  <c r="Q15" i="20" s="1"/>
  <c r="I16" i="20" s="1"/>
  <c r="K16" i="20" s="1"/>
  <c r="M14" i="19"/>
  <c r="L14" i="19"/>
  <c r="N14" i="19" s="1"/>
  <c r="O14" i="19" s="1"/>
  <c r="P14" i="19" s="1"/>
  <c r="Q14" i="19" s="1"/>
  <c r="I15" i="19" s="1"/>
  <c r="K15" i="19" s="1"/>
  <c r="M14" i="18"/>
  <c r="L14" i="18"/>
  <c r="N14" i="18" s="1"/>
  <c r="O14" i="18" s="1"/>
  <c r="P14" i="18" s="1"/>
  <c r="Q14" i="18" s="1"/>
  <c r="I15" i="18" s="1"/>
  <c r="K15" i="18" s="1"/>
  <c r="L12" i="16"/>
  <c r="M12" i="16"/>
  <c r="L14" i="15"/>
  <c r="M14" i="15"/>
  <c r="M14" i="13"/>
  <c r="N14" i="13" s="1"/>
  <c r="O14" i="13" s="1"/>
  <c r="P14" i="13" s="1"/>
  <c r="Q14" i="13" s="1"/>
  <c r="I15" i="13" s="1"/>
  <c r="K15" i="13" s="1"/>
  <c r="M13" i="11"/>
  <c r="L13" i="11"/>
  <c r="N13" i="11" s="1"/>
  <c r="O13" i="11" s="1"/>
  <c r="P13" i="11" s="1"/>
  <c r="Q13" i="11" s="1"/>
  <c r="I14" i="11" s="1"/>
  <c r="K14" i="11" s="1"/>
  <c r="M12" i="10"/>
  <c r="L12" i="10"/>
  <c r="M13" i="9"/>
  <c r="L13" i="9"/>
  <c r="N13" i="9" s="1"/>
  <c r="O13" i="9" s="1"/>
  <c r="P13" i="9" s="1"/>
  <c r="Q13" i="9" s="1"/>
  <c r="I14" i="9" s="1"/>
  <c r="K14" i="9" s="1"/>
  <c r="L12" i="8"/>
  <c r="N12" i="8" s="1"/>
  <c r="O12" i="8" s="1"/>
  <c r="P12" i="8" s="1"/>
  <c r="Q12" i="8" s="1"/>
  <c r="I13" i="8" s="1"/>
  <c r="K13" i="8" s="1"/>
  <c r="M13" i="7"/>
  <c r="N13" i="7"/>
  <c r="O13" i="7" s="1"/>
  <c r="P13" i="7" s="1"/>
  <c r="Q13" i="7" s="1"/>
  <c r="I14" i="7" s="1"/>
  <c r="K14" i="7" s="1"/>
  <c r="L12" i="6"/>
  <c r="M12" i="6"/>
  <c r="L16" i="22" l="1"/>
  <c r="N16" i="22" s="1"/>
  <c r="O16" i="22" s="1"/>
  <c r="P16" i="22" s="1"/>
  <c r="Q16" i="22" s="1"/>
  <c r="I17" i="22" s="1"/>
  <c r="K17" i="22" s="1"/>
  <c r="M17" i="22" s="1"/>
  <c r="M15" i="21"/>
  <c r="L15" i="21"/>
  <c r="N15" i="21" s="1"/>
  <c r="O15" i="21" s="1"/>
  <c r="P15" i="21" s="1"/>
  <c r="Q15" i="21" s="1"/>
  <c r="I16" i="21" s="1"/>
  <c r="K16" i="21" s="1"/>
  <c r="N12" i="16"/>
  <c r="O12" i="16" s="1"/>
  <c r="P12" i="16" s="1"/>
  <c r="Q12" i="16" s="1"/>
  <c r="I13" i="16" s="1"/>
  <c r="K13" i="16" s="1"/>
  <c r="L13" i="16" s="1"/>
  <c r="M16" i="20"/>
  <c r="L16" i="20"/>
  <c r="N16" i="20" s="1"/>
  <c r="O16" i="20" s="1"/>
  <c r="P16" i="20" s="1"/>
  <c r="Q16" i="20" s="1"/>
  <c r="I17" i="20" s="1"/>
  <c r="K17" i="20" s="1"/>
  <c r="M15" i="19"/>
  <c r="L15" i="19"/>
  <c r="N15" i="19" s="1"/>
  <c r="O15" i="19" s="1"/>
  <c r="P15" i="19" s="1"/>
  <c r="Q15" i="19" s="1"/>
  <c r="I16" i="19" s="1"/>
  <c r="K16" i="19" s="1"/>
  <c r="M15" i="18"/>
  <c r="L15" i="18"/>
  <c r="N15" i="18" s="1"/>
  <c r="O15" i="18" s="1"/>
  <c r="P15" i="18" s="1"/>
  <c r="Q15" i="18" s="1"/>
  <c r="I16" i="18" s="1"/>
  <c r="K16" i="18" s="1"/>
  <c r="N14" i="15"/>
  <c r="O14" i="15" s="1"/>
  <c r="P14" i="15" s="1"/>
  <c r="Q14" i="15" s="1"/>
  <c r="I15" i="15" s="1"/>
  <c r="K15" i="15" s="1"/>
  <c r="M15" i="13"/>
  <c r="L15" i="13"/>
  <c r="M14" i="11"/>
  <c r="L14" i="11"/>
  <c r="N14" i="11" s="1"/>
  <c r="O14" i="11" s="1"/>
  <c r="P14" i="11" s="1"/>
  <c r="Q14" i="11" s="1"/>
  <c r="I15" i="11" s="1"/>
  <c r="K15" i="11" s="1"/>
  <c r="N12" i="10"/>
  <c r="O12" i="10" s="1"/>
  <c r="P12" i="10" s="1"/>
  <c r="Q12" i="10" s="1"/>
  <c r="I13" i="10" s="1"/>
  <c r="K13" i="10" s="1"/>
  <c r="M14" i="9"/>
  <c r="L14" i="9"/>
  <c r="N14" i="9" s="1"/>
  <c r="O14" i="9" s="1"/>
  <c r="P14" i="9" s="1"/>
  <c r="Q14" i="9" s="1"/>
  <c r="I15" i="9" s="1"/>
  <c r="K15" i="9" s="1"/>
  <c r="M13" i="8"/>
  <c r="L13" i="8"/>
  <c r="N13" i="8" s="1"/>
  <c r="O13" i="8" s="1"/>
  <c r="P13" i="8" s="1"/>
  <c r="Q13" i="8" s="1"/>
  <c r="I14" i="8" s="1"/>
  <c r="K14" i="8" s="1"/>
  <c r="M14" i="7"/>
  <c r="L14" i="7"/>
  <c r="N12" i="6"/>
  <c r="O12" i="6" s="1"/>
  <c r="P12" i="6" s="1"/>
  <c r="Q12" i="6" s="1"/>
  <c r="I13" i="6" s="1"/>
  <c r="K13" i="6" s="1"/>
  <c r="L17" i="22" l="1"/>
  <c r="N17" i="22" s="1"/>
  <c r="O17" i="22" s="1"/>
  <c r="P17" i="22" s="1"/>
  <c r="Q17" i="22" s="1"/>
  <c r="I18" i="22" s="1"/>
  <c r="K18" i="22" s="1"/>
  <c r="M18" i="22" s="1"/>
  <c r="M16" i="21"/>
  <c r="L16" i="21"/>
  <c r="N16" i="21" s="1"/>
  <c r="O16" i="21" s="1"/>
  <c r="P16" i="21" s="1"/>
  <c r="Q16" i="21" s="1"/>
  <c r="I17" i="21" s="1"/>
  <c r="K17" i="21" s="1"/>
  <c r="M13" i="16"/>
  <c r="N13" i="16" s="1"/>
  <c r="O13" i="16" s="1"/>
  <c r="P13" i="16" s="1"/>
  <c r="Q13" i="16" s="1"/>
  <c r="I14" i="16" s="1"/>
  <c r="K14" i="16" s="1"/>
  <c r="M17" i="20"/>
  <c r="L17" i="20"/>
  <c r="N17" i="20" s="1"/>
  <c r="O17" i="20" s="1"/>
  <c r="P17" i="20" s="1"/>
  <c r="Q17" i="20" s="1"/>
  <c r="I18" i="20" s="1"/>
  <c r="K18" i="20" s="1"/>
  <c r="M16" i="19"/>
  <c r="L16" i="19"/>
  <c r="M16" i="18"/>
  <c r="L16" i="18"/>
  <c r="N16" i="18" s="1"/>
  <c r="O16" i="18" s="1"/>
  <c r="P16" i="18" s="1"/>
  <c r="Q16" i="18" s="1"/>
  <c r="I17" i="18" s="1"/>
  <c r="K17" i="18" s="1"/>
  <c r="M15" i="15"/>
  <c r="L15" i="15"/>
  <c r="N15" i="13"/>
  <c r="O15" i="13" s="1"/>
  <c r="P15" i="13" s="1"/>
  <c r="Q15" i="13" s="1"/>
  <c r="I16" i="13" s="1"/>
  <c r="K16" i="13" s="1"/>
  <c r="M15" i="11"/>
  <c r="L15" i="11"/>
  <c r="N15" i="11" s="1"/>
  <c r="O15" i="11" s="1"/>
  <c r="P15" i="11" s="1"/>
  <c r="Q15" i="11" s="1"/>
  <c r="I16" i="11" s="1"/>
  <c r="K16" i="11" s="1"/>
  <c r="M13" i="10"/>
  <c r="L13" i="10"/>
  <c r="N13" i="10" s="1"/>
  <c r="O13" i="10" s="1"/>
  <c r="P13" i="10" s="1"/>
  <c r="Q13" i="10" s="1"/>
  <c r="I14" i="10" s="1"/>
  <c r="K14" i="10" s="1"/>
  <c r="M15" i="9"/>
  <c r="L15" i="9"/>
  <c r="N15" i="9" s="1"/>
  <c r="O15" i="9" s="1"/>
  <c r="P15" i="9" s="1"/>
  <c r="Q15" i="9" s="1"/>
  <c r="I16" i="9" s="1"/>
  <c r="K16" i="9" s="1"/>
  <c r="M14" i="8"/>
  <c r="L14" i="8"/>
  <c r="N14" i="8" s="1"/>
  <c r="O14" i="8" s="1"/>
  <c r="P14" i="8" s="1"/>
  <c r="Q14" i="8" s="1"/>
  <c r="I15" i="8" s="1"/>
  <c r="K15" i="8" s="1"/>
  <c r="N14" i="7"/>
  <c r="O14" i="7" s="1"/>
  <c r="P14" i="7" s="1"/>
  <c r="Q14" i="7" s="1"/>
  <c r="I15" i="7" s="1"/>
  <c r="K15" i="7" s="1"/>
  <c r="M15" i="7" s="1"/>
  <c r="M13" i="6"/>
  <c r="L13" i="6"/>
  <c r="N13" i="6" s="1"/>
  <c r="O13" i="6" s="1"/>
  <c r="P13" i="6" s="1"/>
  <c r="Q13" i="6" s="1"/>
  <c r="I14" i="6" s="1"/>
  <c r="K14" i="6" s="1"/>
  <c r="L18" i="22" l="1"/>
  <c r="N18" i="22" s="1"/>
  <c r="O18" i="22" s="1"/>
  <c r="P18" i="22" s="1"/>
  <c r="Q18" i="22" s="1"/>
  <c r="I19" i="22" s="1"/>
  <c r="K19" i="22" s="1"/>
  <c r="M19" i="22" s="1"/>
  <c r="M17" i="21"/>
  <c r="L17" i="21"/>
  <c r="N17" i="21" s="1"/>
  <c r="O17" i="21" s="1"/>
  <c r="P17" i="21" s="1"/>
  <c r="Q17" i="21" s="1"/>
  <c r="I18" i="21" s="1"/>
  <c r="K18" i="21" s="1"/>
  <c r="L14" i="16"/>
  <c r="M14" i="16"/>
  <c r="M18" i="20"/>
  <c r="L18" i="20"/>
  <c r="N18" i="20" s="1"/>
  <c r="O18" i="20" s="1"/>
  <c r="P18" i="20" s="1"/>
  <c r="Q18" i="20" s="1"/>
  <c r="I19" i="20" s="1"/>
  <c r="K19" i="20" s="1"/>
  <c r="N16" i="19"/>
  <c r="O16" i="19" s="1"/>
  <c r="P16" i="19" s="1"/>
  <c r="Q16" i="19" s="1"/>
  <c r="I17" i="19" s="1"/>
  <c r="K17" i="19" s="1"/>
  <c r="M17" i="19" s="1"/>
  <c r="M17" i="18"/>
  <c r="L17" i="18"/>
  <c r="N17" i="18" s="1"/>
  <c r="O17" i="18" s="1"/>
  <c r="P17" i="18" s="1"/>
  <c r="Q17" i="18" s="1"/>
  <c r="I18" i="18" s="1"/>
  <c r="K18" i="18" s="1"/>
  <c r="N14" i="16"/>
  <c r="O14" i="16" s="1"/>
  <c r="P14" i="16" s="1"/>
  <c r="Q14" i="16" s="1"/>
  <c r="I15" i="16" s="1"/>
  <c r="K15" i="16" s="1"/>
  <c r="N15" i="15"/>
  <c r="O15" i="15" s="1"/>
  <c r="P15" i="15" s="1"/>
  <c r="Q15" i="15" s="1"/>
  <c r="I16" i="15" s="1"/>
  <c r="K16" i="15" s="1"/>
  <c r="M16" i="15" s="1"/>
  <c r="M16" i="13"/>
  <c r="L16" i="13"/>
  <c r="L16" i="11"/>
  <c r="M16" i="11"/>
  <c r="M14" i="10"/>
  <c r="L14" i="10"/>
  <c r="M16" i="9"/>
  <c r="L16" i="9"/>
  <c r="N16" i="9" s="1"/>
  <c r="O16" i="9" s="1"/>
  <c r="P16" i="9" s="1"/>
  <c r="Q16" i="9" s="1"/>
  <c r="I17" i="9" s="1"/>
  <c r="K17" i="9" s="1"/>
  <c r="M15" i="8"/>
  <c r="L15" i="8"/>
  <c r="N15" i="8" s="1"/>
  <c r="O15" i="8" s="1"/>
  <c r="P15" i="8" s="1"/>
  <c r="Q15" i="8" s="1"/>
  <c r="I16" i="8" s="1"/>
  <c r="K16" i="8" s="1"/>
  <c r="L15" i="7"/>
  <c r="N15" i="7" s="1"/>
  <c r="O15" i="7" s="1"/>
  <c r="P15" i="7" s="1"/>
  <c r="Q15" i="7" s="1"/>
  <c r="I16" i="7" s="1"/>
  <c r="K16" i="7" s="1"/>
  <c r="M16" i="7" s="1"/>
  <c r="M14" i="6"/>
  <c r="L14" i="6"/>
  <c r="N14" i="6" s="1"/>
  <c r="O14" i="6" s="1"/>
  <c r="P14" i="6" s="1"/>
  <c r="Q14" i="6" s="1"/>
  <c r="I15" i="6" s="1"/>
  <c r="K15" i="6" s="1"/>
  <c r="L19" i="22" l="1"/>
  <c r="N19" i="22" s="1"/>
  <c r="O19" i="22" s="1"/>
  <c r="P19" i="22" s="1"/>
  <c r="Q19" i="22" s="1"/>
  <c r="I20" i="22" s="1"/>
  <c r="K20" i="22" s="1"/>
  <c r="M20" i="22" s="1"/>
  <c r="M18" i="21"/>
  <c r="L18" i="21"/>
  <c r="N18" i="21" s="1"/>
  <c r="O18" i="21" s="1"/>
  <c r="P18" i="21" s="1"/>
  <c r="Q18" i="21" s="1"/>
  <c r="I19" i="21" s="1"/>
  <c r="K19" i="21" s="1"/>
  <c r="M19" i="20"/>
  <c r="L19" i="20"/>
  <c r="N19" i="20" s="1"/>
  <c r="O19" i="20" s="1"/>
  <c r="P19" i="20" s="1"/>
  <c r="Q19" i="20" s="1"/>
  <c r="I20" i="20" s="1"/>
  <c r="K20" i="20" s="1"/>
  <c r="L17" i="19"/>
  <c r="N17" i="19" s="1"/>
  <c r="O17" i="19" s="1"/>
  <c r="P17" i="19" s="1"/>
  <c r="Q17" i="19" s="1"/>
  <c r="I18" i="19" s="1"/>
  <c r="K18" i="19" s="1"/>
  <c r="M18" i="19" s="1"/>
  <c r="M18" i="18"/>
  <c r="L18" i="18"/>
  <c r="N18" i="18" s="1"/>
  <c r="O18" i="18" s="1"/>
  <c r="P18" i="18" s="1"/>
  <c r="Q18" i="18" s="1"/>
  <c r="I19" i="18" s="1"/>
  <c r="K19" i="18" s="1"/>
  <c r="M15" i="16"/>
  <c r="L15" i="16"/>
  <c r="N15" i="16" s="1"/>
  <c r="O15" i="16" s="1"/>
  <c r="P15" i="16" s="1"/>
  <c r="Q15" i="16" s="1"/>
  <c r="I16" i="16" s="1"/>
  <c r="K16" i="16" s="1"/>
  <c r="L16" i="15"/>
  <c r="N16" i="15" s="1"/>
  <c r="O16" i="15" s="1"/>
  <c r="P16" i="15" s="1"/>
  <c r="Q16" i="15" s="1"/>
  <c r="I17" i="15" s="1"/>
  <c r="K17" i="15" s="1"/>
  <c r="L17" i="15" s="1"/>
  <c r="N16" i="13"/>
  <c r="O16" i="13" s="1"/>
  <c r="P16" i="13" s="1"/>
  <c r="Q16" i="13" s="1"/>
  <c r="I17" i="13" s="1"/>
  <c r="K17" i="13" s="1"/>
  <c r="M17" i="13" s="1"/>
  <c r="N16" i="11"/>
  <c r="O16" i="11" s="1"/>
  <c r="P16" i="11" s="1"/>
  <c r="Q16" i="11" s="1"/>
  <c r="I17" i="11" s="1"/>
  <c r="K17" i="11" s="1"/>
  <c r="N14" i="10"/>
  <c r="O14" i="10" s="1"/>
  <c r="P14" i="10" s="1"/>
  <c r="Q14" i="10" s="1"/>
  <c r="I15" i="10" s="1"/>
  <c r="K15" i="10" s="1"/>
  <c r="M15" i="10" s="1"/>
  <c r="L17" i="9"/>
  <c r="M17" i="9"/>
  <c r="M16" i="8"/>
  <c r="L16" i="8"/>
  <c r="N16" i="8" s="1"/>
  <c r="O16" i="8" s="1"/>
  <c r="P16" i="8" s="1"/>
  <c r="Q16" i="8" s="1"/>
  <c r="I17" i="8" s="1"/>
  <c r="K17" i="8" s="1"/>
  <c r="L16" i="7"/>
  <c r="N16" i="7" s="1"/>
  <c r="O16" i="7" s="1"/>
  <c r="P16" i="7" s="1"/>
  <c r="Q16" i="7" s="1"/>
  <c r="I17" i="7" s="1"/>
  <c r="K17" i="7" s="1"/>
  <c r="M17" i="7" s="1"/>
  <c r="M15" i="6"/>
  <c r="L15" i="6"/>
  <c r="L20" i="22" l="1"/>
  <c r="N20" i="22" s="1"/>
  <c r="O20" i="22" s="1"/>
  <c r="P20" i="22" s="1"/>
  <c r="Q20" i="22" s="1"/>
  <c r="I21" i="22" s="1"/>
  <c r="K21" i="22" s="1"/>
  <c r="M21" i="22" s="1"/>
  <c r="M19" i="21"/>
  <c r="L19" i="21"/>
  <c r="N19" i="21" s="1"/>
  <c r="O19" i="21" s="1"/>
  <c r="P19" i="21" s="1"/>
  <c r="Q19" i="21" s="1"/>
  <c r="I20" i="21" s="1"/>
  <c r="K20" i="21" s="1"/>
  <c r="M20" i="20"/>
  <c r="L20" i="20"/>
  <c r="N20" i="20" s="1"/>
  <c r="O20" i="20" s="1"/>
  <c r="P20" i="20" s="1"/>
  <c r="Q20" i="20" s="1"/>
  <c r="I21" i="20" s="1"/>
  <c r="K21" i="20" s="1"/>
  <c r="L18" i="19"/>
  <c r="N18" i="19" s="1"/>
  <c r="O18" i="19" s="1"/>
  <c r="P18" i="19" s="1"/>
  <c r="Q18" i="19" s="1"/>
  <c r="I19" i="19" s="1"/>
  <c r="K19" i="19" s="1"/>
  <c r="M19" i="19" s="1"/>
  <c r="M19" i="18"/>
  <c r="L19" i="18"/>
  <c r="N19" i="18" s="1"/>
  <c r="O19" i="18" s="1"/>
  <c r="P19" i="18" s="1"/>
  <c r="Q19" i="18" s="1"/>
  <c r="I20" i="18" s="1"/>
  <c r="K20" i="18" s="1"/>
  <c r="L16" i="16"/>
  <c r="M16" i="16"/>
  <c r="M17" i="15"/>
  <c r="N17" i="15" s="1"/>
  <c r="O17" i="15" s="1"/>
  <c r="P17" i="15" s="1"/>
  <c r="Q17" i="15" s="1"/>
  <c r="I18" i="15" s="1"/>
  <c r="K18" i="15" s="1"/>
  <c r="L17" i="13"/>
  <c r="N17" i="13" s="1"/>
  <c r="O17" i="13" s="1"/>
  <c r="P17" i="13" s="1"/>
  <c r="Q17" i="13" s="1"/>
  <c r="I18" i="13" s="1"/>
  <c r="K18" i="13" s="1"/>
  <c r="M18" i="13" s="1"/>
  <c r="M17" i="11"/>
  <c r="L17" i="11"/>
  <c r="N17" i="11" s="1"/>
  <c r="O17" i="11" s="1"/>
  <c r="P17" i="11" s="1"/>
  <c r="Q17" i="11" s="1"/>
  <c r="I18" i="11" s="1"/>
  <c r="K18" i="11" s="1"/>
  <c r="L15" i="10"/>
  <c r="N15" i="10" s="1"/>
  <c r="O15" i="10" s="1"/>
  <c r="P15" i="10" s="1"/>
  <c r="Q15" i="10" s="1"/>
  <c r="I16" i="10" s="1"/>
  <c r="K16" i="10" s="1"/>
  <c r="M16" i="10" s="1"/>
  <c r="N17" i="9"/>
  <c r="O17" i="9" s="1"/>
  <c r="P17" i="9" s="1"/>
  <c r="Q17" i="9" s="1"/>
  <c r="I18" i="9" s="1"/>
  <c r="K18" i="9" s="1"/>
  <c r="M17" i="8"/>
  <c r="L17" i="8"/>
  <c r="N17" i="8" s="1"/>
  <c r="O17" i="8" s="1"/>
  <c r="P17" i="8" s="1"/>
  <c r="Q17" i="8" s="1"/>
  <c r="I18" i="8" s="1"/>
  <c r="K18" i="8" s="1"/>
  <c r="L17" i="7"/>
  <c r="N17" i="7" s="1"/>
  <c r="O17" i="7" s="1"/>
  <c r="P17" i="7" s="1"/>
  <c r="Q17" i="7" s="1"/>
  <c r="I18" i="7" s="1"/>
  <c r="K18" i="7" s="1"/>
  <c r="M18" i="7" s="1"/>
  <c r="N15" i="6"/>
  <c r="O15" i="6" s="1"/>
  <c r="P15" i="6" s="1"/>
  <c r="Q15" i="6" s="1"/>
  <c r="I16" i="6" s="1"/>
  <c r="K16" i="6" s="1"/>
  <c r="M16" i="6" s="1"/>
  <c r="L21" i="22" l="1"/>
  <c r="N21" i="22" s="1"/>
  <c r="O21" i="22" s="1"/>
  <c r="P21" i="22" s="1"/>
  <c r="I24" i="22" s="1"/>
  <c r="I25" i="22" s="1"/>
  <c r="M20" i="21"/>
  <c r="L20" i="21"/>
  <c r="N20" i="21" s="1"/>
  <c r="O20" i="21" s="1"/>
  <c r="P20" i="21" s="1"/>
  <c r="Q20" i="21" s="1"/>
  <c r="I21" i="21" s="1"/>
  <c r="K21" i="21" s="1"/>
  <c r="M21" i="20"/>
  <c r="L21" i="20"/>
  <c r="N21" i="20" s="1"/>
  <c r="O21" i="20" s="1"/>
  <c r="P21" i="20" s="1"/>
  <c r="L19" i="19"/>
  <c r="N19" i="19" s="1"/>
  <c r="O19" i="19" s="1"/>
  <c r="P19" i="19" s="1"/>
  <c r="Q19" i="19" s="1"/>
  <c r="I20" i="19" s="1"/>
  <c r="K20" i="19" s="1"/>
  <c r="M20" i="19" s="1"/>
  <c r="M20" i="18"/>
  <c r="L20" i="18"/>
  <c r="N16" i="16"/>
  <c r="O16" i="16" s="1"/>
  <c r="P16" i="16" s="1"/>
  <c r="Q16" i="16" s="1"/>
  <c r="I17" i="16" s="1"/>
  <c r="K17" i="16" s="1"/>
  <c r="M18" i="15"/>
  <c r="L18" i="15"/>
  <c r="N18" i="15" s="1"/>
  <c r="O18" i="15" s="1"/>
  <c r="P18" i="15" s="1"/>
  <c r="Q18" i="15" s="1"/>
  <c r="I19" i="15" s="1"/>
  <c r="K19" i="15" s="1"/>
  <c r="L18" i="13"/>
  <c r="N18" i="13" s="1"/>
  <c r="O18" i="13" s="1"/>
  <c r="P18" i="13" s="1"/>
  <c r="Q18" i="13" s="1"/>
  <c r="I19" i="13" s="1"/>
  <c r="K19" i="13" s="1"/>
  <c r="M19" i="13" s="1"/>
  <c r="M18" i="11"/>
  <c r="L18" i="11"/>
  <c r="L16" i="10"/>
  <c r="N16" i="10"/>
  <c r="O16" i="10" s="1"/>
  <c r="P16" i="10" s="1"/>
  <c r="Q16" i="10" s="1"/>
  <c r="I17" i="10" s="1"/>
  <c r="K17" i="10" s="1"/>
  <c r="M17" i="10" s="1"/>
  <c r="M18" i="9"/>
  <c r="L18" i="9"/>
  <c r="N18" i="9" s="1"/>
  <c r="O18" i="9" s="1"/>
  <c r="P18" i="9" s="1"/>
  <c r="Q18" i="9" s="1"/>
  <c r="I19" i="9" s="1"/>
  <c r="K19" i="9" s="1"/>
  <c r="M18" i="8"/>
  <c r="L18" i="8"/>
  <c r="L18" i="7"/>
  <c r="N18" i="7" s="1"/>
  <c r="O18" i="7" s="1"/>
  <c r="P18" i="7" s="1"/>
  <c r="Q18" i="7" s="1"/>
  <c r="I19" i="7" s="1"/>
  <c r="K19" i="7" s="1"/>
  <c r="L16" i="6"/>
  <c r="N16" i="6" s="1"/>
  <c r="O16" i="6" s="1"/>
  <c r="P16" i="6" s="1"/>
  <c r="Q16" i="6" s="1"/>
  <c r="I17" i="6" s="1"/>
  <c r="K17" i="6" s="1"/>
  <c r="M17" i="6" s="1"/>
  <c r="Q21" i="22" l="1"/>
  <c r="I26" i="22" s="1"/>
  <c r="I27" i="22" s="1"/>
  <c r="M21" i="21"/>
  <c r="L21" i="21"/>
  <c r="N21" i="21" s="1"/>
  <c r="O21" i="21" s="1"/>
  <c r="P21" i="21" s="1"/>
  <c r="I24" i="20"/>
  <c r="I25" i="20" s="1"/>
  <c r="Q21" i="20"/>
  <c r="I26" i="20" s="1"/>
  <c r="I27" i="20" s="1"/>
  <c r="L20" i="19"/>
  <c r="N20" i="19" s="1"/>
  <c r="O20" i="19" s="1"/>
  <c r="P20" i="19" s="1"/>
  <c r="Q20" i="19" s="1"/>
  <c r="I21" i="19" s="1"/>
  <c r="K21" i="19" s="1"/>
  <c r="M21" i="19" s="1"/>
  <c r="N20" i="18"/>
  <c r="O20" i="18" s="1"/>
  <c r="P20" i="18" s="1"/>
  <c r="Q20" i="18" s="1"/>
  <c r="I21" i="18" s="1"/>
  <c r="K21" i="18" s="1"/>
  <c r="M17" i="16"/>
  <c r="L17" i="16"/>
  <c r="N17" i="16" s="1"/>
  <c r="O17" i="16" s="1"/>
  <c r="P17" i="16" s="1"/>
  <c r="Q17" i="16" s="1"/>
  <c r="I18" i="16" s="1"/>
  <c r="K18" i="16" s="1"/>
  <c r="L19" i="15"/>
  <c r="M19" i="15"/>
  <c r="L19" i="13"/>
  <c r="N19" i="13" s="1"/>
  <c r="O19" i="13" s="1"/>
  <c r="P19" i="13" s="1"/>
  <c r="Q19" i="13" s="1"/>
  <c r="I20" i="13" s="1"/>
  <c r="K20" i="13" s="1"/>
  <c r="M20" i="13" s="1"/>
  <c r="N18" i="11"/>
  <c r="O18" i="11" s="1"/>
  <c r="P18" i="11" s="1"/>
  <c r="Q18" i="11" s="1"/>
  <c r="I19" i="11" s="1"/>
  <c r="K19" i="11" s="1"/>
  <c r="L19" i="11" s="1"/>
  <c r="L17" i="10"/>
  <c r="N17" i="10" s="1"/>
  <c r="O17" i="10" s="1"/>
  <c r="P17" i="10" s="1"/>
  <c r="Q17" i="10" s="1"/>
  <c r="I18" i="10" s="1"/>
  <c r="K18" i="10" s="1"/>
  <c r="M18" i="10" s="1"/>
  <c r="M19" i="9"/>
  <c r="L19" i="9"/>
  <c r="N19" i="9" s="1"/>
  <c r="O19" i="9" s="1"/>
  <c r="P19" i="9" s="1"/>
  <c r="Q19" i="9" s="1"/>
  <c r="I20" i="9" s="1"/>
  <c r="K20" i="9" s="1"/>
  <c r="N18" i="8"/>
  <c r="O18" i="8" s="1"/>
  <c r="P18" i="8" s="1"/>
  <c r="Q18" i="8" s="1"/>
  <c r="I19" i="8" s="1"/>
  <c r="K19" i="8" s="1"/>
  <c r="M19" i="8" s="1"/>
  <c r="M19" i="7"/>
  <c r="L19" i="7"/>
  <c r="N19" i="7" s="1"/>
  <c r="O19" i="7" s="1"/>
  <c r="P19" i="7" s="1"/>
  <c r="Q19" i="7" s="1"/>
  <c r="I20" i="7" s="1"/>
  <c r="K20" i="7" s="1"/>
  <c r="L17" i="6"/>
  <c r="N17" i="6" s="1"/>
  <c r="O17" i="6" s="1"/>
  <c r="P17" i="6" s="1"/>
  <c r="Q17" i="6" s="1"/>
  <c r="I18" i="6" s="1"/>
  <c r="K18" i="6" s="1"/>
  <c r="M18" i="6" s="1"/>
  <c r="I24" i="21" l="1"/>
  <c r="I25" i="21" s="1"/>
  <c r="Q21" i="21"/>
  <c r="I26" i="21" s="1"/>
  <c r="I27" i="21" s="1"/>
  <c r="L21" i="19"/>
  <c r="N21" i="19" s="1"/>
  <c r="O21" i="19" s="1"/>
  <c r="P21" i="19" s="1"/>
  <c r="I24" i="19" s="1"/>
  <c r="I25" i="19" s="1"/>
  <c r="M21" i="18"/>
  <c r="L21" i="18"/>
  <c r="N21" i="18" s="1"/>
  <c r="O21" i="18" s="1"/>
  <c r="P21" i="18" s="1"/>
  <c r="M18" i="16"/>
  <c r="L18" i="16"/>
  <c r="N18" i="16" s="1"/>
  <c r="O18" i="16" s="1"/>
  <c r="P18" i="16" s="1"/>
  <c r="Q18" i="16" s="1"/>
  <c r="I19" i="16" s="1"/>
  <c r="K19" i="16" s="1"/>
  <c r="N19" i="15"/>
  <c r="O19" i="15" s="1"/>
  <c r="P19" i="15" s="1"/>
  <c r="Q19" i="15" s="1"/>
  <c r="I20" i="15" s="1"/>
  <c r="K20" i="15" s="1"/>
  <c r="L20" i="13"/>
  <c r="N20" i="13" s="1"/>
  <c r="O20" i="13" s="1"/>
  <c r="P20" i="13" s="1"/>
  <c r="Q20" i="13" s="1"/>
  <c r="I21" i="13" s="1"/>
  <c r="K21" i="13" s="1"/>
  <c r="M21" i="13" s="1"/>
  <c r="M19" i="11"/>
  <c r="N19" i="11"/>
  <c r="O19" i="11" s="1"/>
  <c r="P19" i="11" s="1"/>
  <c r="Q19" i="11" s="1"/>
  <c r="I20" i="11" s="1"/>
  <c r="K20" i="11" s="1"/>
  <c r="L18" i="10"/>
  <c r="N18" i="10" s="1"/>
  <c r="O18" i="10" s="1"/>
  <c r="P18" i="10" s="1"/>
  <c r="Q18" i="10" s="1"/>
  <c r="I19" i="10" s="1"/>
  <c r="K19" i="10" s="1"/>
  <c r="M19" i="10" s="1"/>
  <c r="M20" i="9"/>
  <c r="L20" i="9"/>
  <c r="N20" i="9" s="1"/>
  <c r="O20" i="9" s="1"/>
  <c r="P20" i="9" s="1"/>
  <c r="L19" i="8"/>
  <c r="N19" i="8" s="1"/>
  <c r="O19" i="8" s="1"/>
  <c r="P19" i="8" s="1"/>
  <c r="Q19" i="8" s="1"/>
  <c r="I20" i="8" s="1"/>
  <c r="K20" i="8" s="1"/>
  <c r="M20" i="8" s="1"/>
  <c r="M20" i="7"/>
  <c r="L20" i="7"/>
  <c r="N20" i="7" s="1"/>
  <c r="O20" i="7" s="1"/>
  <c r="P20" i="7" s="1"/>
  <c r="L18" i="6"/>
  <c r="N18" i="6" s="1"/>
  <c r="O18" i="6" s="1"/>
  <c r="P18" i="6" s="1"/>
  <c r="Q18" i="6" s="1"/>
  <c r="I19" i="6" s="1"/>
  <c r="K19" i="6" s="1"/>
  <c r="M19" i="6" s="1"/>
  <c r="Q21" i="19" l="1"/>
  <c r="I26" i="19" s="1"/>
  <c r="I27" i="19" s="1"/>
  <c r="I24" i="18"/>
  <c r="I25" i="18" s="1"/>
  <c r="Q21" i="18"/>
  <c r="I26" i="18" s="1"/>
  <c r="I27" i="18" s="1"/>
  <c r="L19" i="16"/>
  <c r="M19" i="16"/>
  <c r="M20" i="15"/>
  <c r="L20" i="15"/>
  <c r="L21" i="13"/>
  <c r="N21" i="13" s="1"/>
  <c r="O21" i="13" s="1"/>
  <c r="P21" i="13" s="1"/>
  <c r="Q21" i="13" s="1"/>
  <c r="I26" i="13" s="1"/>
  <c r="I27" i="13" s="1"/>
  <c r="M20" i="11"/>
  <c r="L20" i="11"/>
  <c r="N20" i="11" s="1"/>
  <c r="O20" i="11" s="1"/>
  <c r="P20" i="11" s="1"/>
  <c r="L19" i="10"/>
  <c r="N19" i="10" s="1"/>
  <c r="O19" i="10" s="1"/>
  <c r="P19" i="10" s="1"/>
  <c r="Q19" i="10" s="1"/>
  <c r="I20" i="10" s="1"/>
  <c r="K20" i="10" s="1"/>
  <c r="M20" i="10" s="1"/>
  <c r="I23" i="9"/>
  <c r="I24" i="9" s="1"/>
  <c r="Q20" i="9"/>
  <c r="I25" i="9" s="1"/>
  <c r="I26" i="9" s="1"/>
  <c r="L20" i="8"/>
  <c r="N20" i="8" s="1"/>
  <c r="O20" i="8" s="1"/>
  <c r="P20" i="8" s="1"/>
  <c r="I23" i="8" s="1"/>
  <c r="I24" i="8" s="1"/>
  <c r="I23" i="7"/>
  <c r="I24" i="7" s="1"/>
  <c r="Q20" i="7"/>
  <c r="I25" i="7" s="1"/>
  <c r="I26" i="7" s="1"/>
  <c r="L19" i="6"/>
  <c r="N19" i="6"/>
  <c r="O19" i="6" s="1"/>
  <c r="P19" i="6" s="1"/>
  <c r="Q19" i="6" s="1"/>
  <c r="I20" i="6" s="1"/>
  <c r="K20" i="6" s="1"/>
  <c r="M20" i="6" s="1"/>
  <c r="N20" i="15" l="1"/>
  <c r="O20" i="15" s="1"/>
  <c r="P20" i="15" s="1"/>
  <c r="Q20" i="15" s="1"/>
  <c r="I21" i="15" s="1"/>
  <c r="K21" i="15" s="1"/>
  <c r="M21" i="15" s="1"/>
  <c r="N19" i="16"/>
  <c r="O19" i="16" s="1"/>
  <c r="P19" i="16" s="1"/>
  <c r="Q19" i="16" s="1"/>
  <c r="I20" i="16" s="1"/>
  <c r="K20" i="16" s="1"/>
  <c r="I24" i="13"/>
  <c r="I25" i="13" s="1"/>
  <c r="I23" i="11"/>
  <c r="I24" i="11" s="1"/>
  <c r="Q20" i="11"/>
  <c r="I25" i="11" s="1"/>
  <c r="I26" i="11" s="1"/>
  <c r="L20" i="10"/>
  <c r="N20" i="10" s="1"/>
  <c r="O20" i="10" s="1"/>
  <c r="P20" i="10" s="1"/>
  <c r="I23" i="10" s="1"/>
  <c r="I24" i="10" s="1"/>
  <c r="Q20" i="8"/>
  <c r="I25" i="8" s="1"/>
  <c r="I26" i="8" s="1"/>
  <c r="L20" i="6"/>
  <c r="N20" i="6"/>
  <c r="O20" i="6" s="1"/>
  <c r="P20" i="6" s="1"/>
  <c r="I23" i="6" s="1"/>
  <c r="C9" i="3"/>
  <c r="L21" i="15" l="1"/>
  <c r="N21" i="15" s="1"/>
  <c r="O21" i="15" s="1"/>
  <c r="P21" i="15" s="1"/>
  <c r="I24" i="15" s="1"/>
  <c r="I25" i="15" s="1"/>
  <c r="L20" i="16"/>
  <c r="M20" i="16"/>
  <c r="Q20" i="10"/>
  <c r="I25" i="10" s="1"/>
  <c r="I26" i="10" s="1"/>
  <c r="I24" i="6"/>
  <c r="Q20" i="6"/>
  <c r="I25" i="6" s="1"/>
  <c r="I26" i="6" s="1"/>
  <c r="J19" i="3"/>
  <c r="J11" i="3"/>
  <c r="J18" i="3"/>
  <c r="J16" i="3"/>
  <c r="J15" i="3"/>
  <c r="J14" i="3"/>
  <c r="J13" i="3"/>
  <c r="J12" i="3"/>
  <c r="J20" i="3"/>
  <c r="J17" i="3"/>
  <c r="J21" i="3"/>
  <c r="C37" i="3"/>
  <c r="C24" i="3"/>
  <c r="U7" i="3"/>
  <c r="C28" i="3" s="1"/>
  <c r="C32" i="3" s="1"/>
  <c r="U6" i="3"/>
  <c r="Q21" i="15" l="1"/>
  <c r="I26" i="15" s="1"/>
  <c r="I27" i="15" s="1"/>
  <c r="N20" i="16"/>
  <c r="O20" i="16" s="1"/>
  <c r="P20" i="16" s="1"/>
  <c r="Q20" i="16" s="1"/>
  <c r="I21" i="16" s="1"/>
  <c r="K21" i="16" s="1"/>
  <c r="K4" i="3"/>
  <c r="M21" i="16" l="1"/>
  <c r="L21" i="16"/>
  <c r="N21" i="16" s="1"/>
  <c r="O21" i="16" s="1"/>
  <c r="P21" i="16" s="1"/>
  <c r="K5" i="3"/>
  <c r="K6" i="3" s="1"/>
  <c r="I24" i="16" l="1"/>
  <c r="I25" i="16" s="1"/>
  <c r="Q21" i="16"/>
  <c r="I26" i="16" s="1"/>
  <c r="I27" i="16" s="1"/>
  <c r="I11" i="3"/>
  <c r="K11" i="3" s="1"/>
  <c r="M11" i="3" s="1"/>
  <c r="K7" i="3"/>
  <c r="L11" i="3" l="1"/>
  <c r="N11" i="3" s="1"/>
  <c r="O11" i="3" s="1"/>
  <c r="P11" i="3" s="1"/>
  <c r="Q11" i="3" s="1"/>
  <c r="I12" i="3" s="1"/>
  <c r="K12" i="3" s="1"/>
  <c r="M12" i="3" s="1"/>
  <c r="L12" i="3" l="1"/>
  <c r="N12" i="3" l="1"/>
  <c r="O12" i="3" s="1"/>
  <c r="P12" i="3" l="1"/>
  <c r="Q12" i="3" s="1"/>
  <c r="I13" i="3" s="1"/>
  <c r="K13" i="3" s="1"/>
  <c r="L13" i="3" l="1"/>
  <c r="M13" i="3"/>
  <c r="N13" i="3" l="1"/>
  <c r="O13" i="3" l="1"/>
  <c r="P13" i="3" s="1"/>
  <c r="Q13" i="3" s="1"/>
  <c r="I14" i="3" s="1"/>
  <c r="K14" i="3" s="1"/>
  <c r="L14" i="3" l="1"/>
  <c r="M14" i="3"/>
  <c r="N14" i="3" s="1"/>
  <c r="O14" i="3" l="1"/>
  <c r="P14" i="3" s="1"/>
  <c r="Q14" i="3" s="1"/>
  <c r="I15" i="3" s="1"/>
  <c r="K15" i="3" s="1"/>
  <c r="L15" i="3" l="1"/>
  <c r="M15" i="3"/>
  <c r="N15" i="3" l="1"/>
  <c r="O15" i="3" l="1"/>
  <c r="P15" i="3" s="1"/>
  <c r="Q15" i="3" s="1"/>
  <c r="I16" i="3" s="1"/>
  <c r="K16" i="3" s="1"/>
  <c r="M16" i="3" l="1"/>
  <c r="L16" i="3"/>
  <c r="N16" i="3" s="1"/>
  <c r="O16" i="3" l="1"/>
  <c r="P16" i="3" s="1"/>
  <c r="Q16" i="3" s="1"/>
  <c r="I17" i="3" s="1"/>
  <c r="K17" i="3" s="1"/>
  <c r="L17" i="3" l="1"/>
  <c r="M17" i="3"/>
  <c r="N17" i="3" s="1"/>
  <c r="O17" i="3" l="1"/>
  <c r="P17" i="3" s="1"/>
  <c r="Q17" i="3" s="1"/>
  <c r="I18" i="3" s="1"/>
  <c r="K18" i="3" s="1"/>
  <c r="M18" i="3" l="1"/>
  <c r="L18" i="3"/>
  <c r="N18" i="3" s="1"/>
  <c r="O18" i="3" l="1"/>
  <c r="P18" i="3" s="1"/>
  <c r="Q18" i="3" s="1"/>
  <c r="I19" i="3" s="1"/>
  <c r="K19" i="3" s="1"/>
  <c r="M19" i="3" l="1"/>
  <c r="L19" i="3"/>
  <c r="N19" i="3" s="1"/>
  <c r="O19" i="3" l="1"/>
  <c r="P19" i="3" s="1"/>
  <c r="Q19" i="3" s="1"/>
  <c r="I20" i="3" s="1"/>
  <c r="K20" i="3" s="1"/>
  <c r="L20" i="3" l="1"/>
  <c r="M20" i="3"/>
  <c r="N20" i="3" l="1"/>
  <c r="O20" i="3"/>
  <c r="P20" i="3" s="1"/>
  <c r="Q20" i="3" s="1"/>
  <c r="I21" i="3" s="1"/>
  <c r="K21" i="3" s="1"/>
  <c r="L21" i="3" l="1"/>
  <c r="M21" i="3"/>
  <c r="N21" i="3" l="1"/>
  <c r="O21" i="3" l="1"/>
  <c r="P21" i="3" s="1"/>
  <c r="I24" i="3" l="1"/>
  <c r="I25" i="3" s="1"/>
  <c r="Q21" i="3"/>
  <c r="I26" i="3" s="1"/>
  <c r="I2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3E02EEF8-181E-44D3-944C-D027B0D69861}">
      <text>
        <r>
          <rPr>
            <b/>
            <sz val="9"/>
            <color indexed="81"/>
            <rFont val="Tahoma"/>
            <family val="2"/>
          </rPr>
          <t>Caiden Bonney:</t>
        </r>
        <r>
          <rPr>
            <sz val="9"/>
            <color indexed="81"/>
            <rFont val="Tahoma"/>
            <family val="2"/>
          </rPr>
          <t xml:space="preserve">
Changes Weibull Parameters based on Table 11-6</t>
        </r>
      </text>
    </comment>
    <comment ref="B6" authorId="0" shapeId="0" xr:uid="{A5F14A1E-9036-4F15-8491-FCCA979F451F}">
      <text>
        <r>
          <rPr>
            <b/>
            <sz val="9"/>
            <color indexed="81"/>
            <rFont val="Tahoma"/>
            <family val="2"/>
          </rPr>
          <t>Caiden Bonney:</t>
        </r>
        <r>
          <rPr>
            <sz val="9"/>
            <color indexed="81"/>
            <rFont val="Tahoma"/>
            <family val="2"/>
          </rPr>
          <t xml:space="preserve">
Must be greater than 90%</t>
        </r>
      </text>
    </comment>
    <comment ref="C6" authorId="0" shapeId="0" xr:uid="{17E3A567-CE0F-4BF6-BD3D-47554FB6F0E2}">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DA718EEC-E597-4995-8BA5-63DE9DCC5240}">
      <text>
        <r>
          <rPr>
            <b/>
            <sz val="9"/>
            <color indexed="81"/>
            <rFont val="Tahoma"/>
            <family val="2"/>
          </rPr>
          <t>Caiden Bonney:</t>
        </r>
        <r>
          <rPr>
            <sz val="9"/>
            <color indexed="81"/>
            <rFont val="Tahoma"/>
            <family val="2"/>
          </rPr>
          <t xml:space="preserve">
C0 is also known as static load rating</t>
        </r>
      </text>
    </comment>
    <comment ref="C7" authorId="0" shapeId="0" xr:uid="{A4B92EA4-E774-4F47-ABA9-44C5C8B5BED6}">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36ED8162-B708-42C1-865A-2BACD4516975}">
      <text>
        <r>
          <rPr>
            <b/>
            <sz val="9"/>
            <color indexed="81"/>
            <rFont val="Tahoma"/>
            <family val="2"/>
          </rPr>
          <t>Caiden Bonney:</t>
        </r>
        <r>
          <rPr>
            <sz val="9"/>
            <color indexed="81"/>
            <rFont val="Tahoma"/>
            <family val="2"/>
          </rPr>
          <t xml:space="preserve">
ball bearings a = 3
roller bearings a = 10/3</t>
        </r>
      </text>
    </comment>
    <comment ref="I11" authorId="0" shapeId="0" xr:uid="{ADA568FE-683F-4D54-BA4F-EFC139885EA0}">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7934CD66-CB44-44C9-98A0-978A022878E4}">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D94D770E-C9D6-48D5-AC27-A8C50605F836}">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0D2B7E11-D194-4C9C-BD34-C7138630B510}">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0322FBCA-58A7-4327-8871-E48C23FDAC87}">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29EDCFF3-B7CB-45A4-AFFC-C0656CAA5BD7}">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CBAA04C7-EFAE-444D-AFCB-2679DDDE31BD}">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DA588C96-5E8D-4D4D-9ABC-94AEE97E2C53}">
      <text>
        <r>
          <rPr>
            <b/>
            <sz val="9"/>
            <color indexed="81"/>
            <rFont val="Tahoma"/>
            <family val="2"/>
          </rPr>
          <t>Caiden Bonney:</t>
        </r>
        <r>
          <rPr>
            <sz val="9"/>
            <color indexed="81"/>
            <rFont val="Tahoma"/>
            <family val="2"/>
          </rPr>
          <t xml:space="preserve">
intersection of C_10 with higher reliability line R_D</t>
        </r>
      </text>
    </comment>
    <comment ref="B38" authorId="0" shapeId="0" xr:uid="{12EC4062-B2E2-4CC5-9078-84E18C471A83}">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FE37D3A8-18F7-406D-BA49-CF007766C580}">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88E1917C-6C57-422F-B37C-15FF8EC48AF8}">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E8165EB6-216A-4454-8413-FDBA814A6381}">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AB24641B-CCAC-4D88-B549-8884C901BBA6}">
      <text>
        <r>
          <rPr>
            <b/>
            <sz val="9"/>
            <color indexed="81"/>
            <rFont val="Tahoma"/>
            <family val="2"/>
          </rPr>
          <t>Caiden Bonney:</t>
        </r>
        <r>
          <rPr>
            <sz val="9"/>
            <color indexed="81"/>
            <rFont val="Tahoma"/>
            <family val="2"/>
          </rPr>
          <t xml:space="preserve">
Changes Weibull Parameters based on Table 11-6</t>
        </r>
      </text>
    </comment>
    <comment ref="B6" authorId="0" shapeId="0" xr:uid="{EF57AB29-6DFF-4885-9D8E-BB189DA214A0}">
      <text>
        <r>
          <rPr>
            <b/>
            <sz val="9"/>
            <color indexed="81"/>
            <rFont val="Tahoma"/>
            <family val="2"/>
          </rPr>
          <t>Caiden Bonney:</t>
        </r>
        <r>
          <rPr>
            <sz val="9"/>
            <color indexed="81"/>
            <rFont val="Tahoma"/>
            <family val="2"/>
          </rPr>
          <t xml:space="preserve">
Must be greater than 90%</t>
        </r>
      </text>
    </comment>
    <comment ref="C6" authorId="0" shapeId="0" xr:uid="{D96D8A50-09AB-4D32-B9DD-39A4FBDD8623}">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9ABB111F-9253-4BC7-9C3E-0AE0FEDFC164}">
      <text>
        <r>
          <rPr>
            <b/>
            <sz val="9"/>
            <color indexed="81"/>
            <rFont val="Tahoma"/>
            <family val="2"/>
          </rPr>
          <t>Caiden Bonney:</t>
        </r>
        <r>
          <rPr>
            <sz val="9"/>
            <color indexed="81"/>
            <rFont val="Tahoma"/>
            <family val="2"/>
          </rPr>
          <t xml:space="preserve">
C0 is also known as static load rating</t>
        </r>
      </text>
    </comment>
    <comment ref="C7" authorId="0" shapeId="0" xr:uid="{1954AB5F-155A-4CC4-AA24-B563ECCACBB9}">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74016B35-EF07-416B-8745-FE7821532579}">
      <text>
        <r>
          <rPr>
            <b/>
            <sz val="9"/>
            <color indexed="81"/>
            <rFont val="Tahoma"/>
            <family val="2"/>
          </rPr>
          <t>Caiden Bonney:</t>
        </r>
        <r>
          <rPr>
            <sz val="9"/>
            <color indexed="81"/>
            <rFont val="Tahoma"/>
            <family val="2"/>
          </rPr>
          <t xml:space="preserve">
ball bearings a = 3
roller bearings a = 10/3</t>
        </r>
      </text>
    </comment>
    <comment ref="I11" authorId="0" shapeId="0" xr:uid="{FF47AA23-0FC4-4F64-9B55-E46D1A4ECB3C}">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CACD35B8-5661-410C-8CBB-56F3D96C763A}">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43172392-D36D-40BE-A8ED-3A3A143D94BB}">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3C4ABFE0-D1F4-4DA2-A6A0-2F4AD6961901}">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846E5A90-2C2E-44DA-A82F-417BE33BD083}">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256F9FCD-EA3E-41FE-885A-535F52F6357C}">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51DDD5C1-FF49-458D-B49A-531BF3077064}">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8583BEFE-AB2D-499C-A484-477E5188A766}">
      <text>
        <r>
          <rPr>
            <b/>
            <sz val="9"/>
            <color indexed="81"/>
            <rFont val="Tahoma"/>
            <family val="2"/>
          </rPr>
          <t>Caiden Bonney:</t>
        </r>
        <r>
          <rPr>
            <sz val="9"/>
            <color indexed="81"/>
            <rFont val="Tahoma"/>
            <family val="2"/>
          </rPr>
          <t xml:space="preserve">
intersection of C_10 with higher reliability line R_D</t>
        </r>
      </text>
    </comment>
    <comment ref="B38" authorId="0" shapeId="0" xr:uid="{9A20EBD8-1D0C-4931-BED5-68904E9F998D}">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9008B361-175B-4A7A-98C6-95C91ED484DC}">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FC03C422-3AE8-49E9-940A-0113A20F530D}">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19C29D11-93B1-41FA-9CE2-02407C6D093F}">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BDF2F7A1-B5CA-4BF0-B122-16BE3CA95A94}">
      <text>
        <r>
          <rPr>
            <b/>
            <sz val="9"/>
            <color indexed="81"/>
            <rFont val="Tahoma"/>
            <family val="2"/>
          </rPr>
          <t>Caiden Bonney:</t>
        </r>
        <r>
          <rPr>
            <sz val="9"/>
            <color indexed="81"/>
            <rFont val="Tahoma"/>
            <family val="2"/>
          </rPr>
          <t xml:space="preserve">
Changes Weibull Parameters based on Table 11-6</t>
        </r>
      </text>
    </comment>
    <comment ref="B6" authorId="0" shapeId="0" xr:uid="{1CACD251-3C26-412D-98F2-32737EE7B780}">
      <text>
        <r>
          <rPr>
            <b/>
            <sz val="9"/>
            <color indexed="81"/>
            <rFont val="Tahoma"/>
            <family val="2"/>
          </rPr>
          <t>Caiden Bonney:</t>
        </r>
        <r>
          <rPr>
            <sz val="9"/>
            <color indexed="81"/>
            <rFont val="Tahoma"/>
            <family val="2"/>
          </rPr>
          <t xml:space="preserve">
Must be greater than 90%</t>
        </r>
      </text>
    </comment>
    <comment ref="C6" authorId="0" shapeId="0" xr:uid="{80ED7C84-3B20-4EAF-BB1A-FDA4EB7C5D72}">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97C7568D-B195-4C48-999F-0BBF089600BC}">
      <text>
        <r>
          <rPr>
            <b/>
            <sz val="9"/>
            <color indexed="81"/>
            <rFont val="Tahoma"/>
            <family val="2"/>
          </rPr>
          <t>Caiden Bonney:</t>
        </r>
        <r>
          <rPr>
            <sz val="9"/>
            <color indexed="81"/>
            <rFont val="Tahoma"/>
            <family val="2"/>
          </rPr>
          <t xml:space="preserve">
C0 is also known as static load rating</t>
        </r>
      </text>
    </comment>
    <comment ref="C7" authorId="0" shapeId="0" xr:uid="{23567182-808E-4768-8929-8797BCCD382A}">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63D83436-AD50-4F70-A8D2-F51AA536E378}">
      <text>
        <r>
          <rPr>
            <b/>
            <sz val="9"/>
            <color indexed="81"/>
            <rFont val="Tahoma"/>
            <family val="2"/>
          </rPr>
          <t>Caiden Bonney:</t>
        </r>
        <r>
          <rPr>
            <sz val="9"/>
            <color indexed="81"/>
            <rFont val="Tahoma"/>
            <family val="2"/>
          </rPr>
          <t xml:space="preserve">
ball bearings a = 3
roller bearings a = 10/3</t>
        </r>
      </text>
    </comment>
    <comment ref="I11" authorId="0" shapeId="0" xr:uid="{280DD4CD-7F21-4766-9B77-871506CC3951}">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D39F6297-AD5A-47CA-8132-0BECC13E58D4}">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210E91DA-34A9-4F9A-B59E-C4333334E53A}">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E9071272-54A7-4464-8035-093C9578443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3A2C6913-A40F-4504-A3E1-7CBA2B910E56}">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7CCF26DF-6C12-49FB-9AAB-0FFB6251E231}">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601925CD-C616-427A-B84C-F4DCA045C0B4}">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D1A7E5E1-F2EA-4FB3-B15D-9938F2E51418}">
      <text>
        <r>
          <rPr>
            <b/>
            <sz val="9"/>
            <color indexed="81"/>
            <rFont val="Tahoma"/>
            <family val="2"/>
          </rPr>
          <t>Caiden Bonney:</t>
        </r>
        <r>
          <rPr>
            <sz val="9"/>
            <color indexed="81"/>
            <rFont val="Tahoma"/>
            <family val="2"/>
          </rPr>
          <t xml:space="preserve">
intersection of C_10 with higher reliability line R_D</t>
        </r>
      </text>
    </comment>
    <comment ref="B38" authorId="0" shapeId="0" xr:uid="{8CA886B6-9F7A-4A8E-A2BC-8D9F0B0DFAC2}">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78A3CD87-B636-45A3-8AE6-4E40855C6966}">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9F14F3AA-C846-4843-85E0-81C1EE04AECB}">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D8204EF1-DB53-4A7B-9B41-939781FBB816}">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E742ECC5-D9C4-422F-9264-CDE4C6E1D400}">
      <text>
        <r>
          <rPr>
            <b/>
            <sz val="9"/>
            <color indexed="81"/>
            <rFont val="Tahoma"/>
            <family val="2"/>
          </rPr>
          <t>Caiden Bonney:</t>
        </r>
        <r>
          <rPr>
            <sz val="9"/>
            <color indexed="81"/>
            <rFont val="Tahoma"/>
            <family val="2"/>
          </rPr>
          <t xml:space="preserve">
Changes Weibull Parameters based on Table 11-6</t>
        </r>
      </text>
    </comment>
    <comment ref="B6" authorId="0" shapeId="0" xr:uid="{282FA011-4BF5-4B8B-BA22-B1964B05A546}">
      <text>
        <r>
          <rPr>
            <b/>
            <sz val="9"/>
            <color indexed="81"/>
            <rFont val="Tahoma"/>
            <family val="2"/>
          </rPr>
          <t>Caiden Bonney:</t>
        </r>
        <r>
          <rPr>
            <sz val="9"/>
            <color indexed="81"/>
            <rFont val="Tahoma"/>
            <family val="2"/>
          </rPr>
          <t xml:space="preserve">
Must be greater than 90%</t>
        </r>
      </text>
    </comment>
    <comment ref="C6" authorId="0" shapeId="0" xr:uid="{8066E373-4B88-4332-955F-0A1E398B2726}">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E5DCC822-6082-46FD-94CC-5A6AA0EDC3DE}">
      <text>
        <r>
          <rPr>
            <b/>
            <sz val="9"/>
            <color indexed="81"/>
            <rFont val="Tahoma"/>
            <family val="2"/>
          </rPr>
          <t>Caiden Bonney:</t>
        </r>
        <r>
          <rPr>
            <sz val="9"/>
            <color indexed="81"/>
            <rFont val="Tahoma"/>
            <family val="2"/>
          </rPr>
          <t xml:space="preserve">
C0 is also known as static load rating</t>
        </r>
      </text>
    </comment>
    <comment ref="C7" authorId="0" shapeId="0" xr:uid="{44D3AB11-D8D9-4F4F-A547-B94C7E00D81E}">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324AE3A5-D8CD-4ED9-B39D-12156DEAA3D0}">
      <text>
        <r>
          <rPr>
            <b/>
            <sz val="9"/>
            <color indexed="81"/>
            <rFont val="Tahoma"/>
            <family val="2"/>
          </rPr>
          <t>Caiden Bonney:</t>
        </r>
        <r>
          <rPr>
            <sz val="9"/>
            <color indexed="81"/>
            <rFont val="Tahoma"/>
            <family val="2"/>
          </rPr>
          <t xml:space="preserve">
ball bearings a = 3
roller bearings a = 10/3</t>
        </r>
      </text>
    </comment>
    <comment ref="I11" authorId="0" shapeId="0" xr:uid="{B9CFB636-2E04-4F81-98AE-32A2B08F6ACC}">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06C544AC-5934-41BD-AF00-441CF482D250}">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CDCCFC65-A840-4B74-812E-353641E3357D}">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AA339447-CB10-42B8-8D8D-4B6FFED444EA}">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FB1436FC-A543-444A-9C8A-779BBC617F9D}">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B05658D7-441A-4B18-B72B-2DD8F7DBA252}">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86C45E10-FFDE-4DE0-A647-35BC8E396939}">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5D3DFCD2-BED4-4120-933E-B7700F060B2F}">
      <text>
        <r>
          <rPr>
            <b/>
            <sz val="9"/>
            <color indexed="81"/>
            <rFont val="Tahoma"/>
            <family val="2"/>
          </rPr>
          <t>Caiden Bonney:</t>
        </r>
        <r>
          <rPr>
            <sz val="9"/>
            <color indexed="81"/>
            <rFont val="Tahoma"/>
            <family val="2"/>
          </rPr>
          <t xml:space="preserve">
intersection of C_10 with higher reliability line R_D</t>
        </r>
      </text>
    </comment>
    <comment ref="B38" authorId="0" shapeId="0" xr:uid="{BF0D6E40-829A-4F97-807D-BA0C029C3157}">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FDE8CA43-117E-4E48-BC9B-D9034986690C}">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DF5CA4AA-9A64-468F-8709-5C4C62D8A835}">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D83666E2-A197-4628-A9F7-FB41D10D77FF}">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A7B8BD9A-881A-415F-8429-BA3CB59FFE93}">
      <text>
        <r>
          <rPr>
            <b/>
            <sz val="9"/>
            <color indexed="81"/>
            <rFont val="Tahoma"/>
            <family val="2"/>
          </rPr>
          <t>Caiden Bonney:</t>
        </r>
        <r>
          <rPr>
            <sz val="9"/>
            <color indexed="81"/>
            <rFont val="Tahoma"/>
            <family val="2"/>
          </rPr>
          <t xml:space="preserve">
Changes Weibull Parameters based on Table 11-6</t>
        </r>
      </text>
    </comment>
    <comment ref="B6" authorId="0" shapeId="0" xr:uid="{9D6EC8F7-23BD-4E23-8424-5193EA578CBC}">
      <text>
        <r>
          <rPr>
            <b/>
            <sz val="9"/>
            <color indexed="81"/>
            <rFont val="Tahoma"/>
            <family val="2"/>
          </rPr>
          <t>Caiden Bonney:</t>
        </r>
        <r>
          <rPr>
            <sz val="9"/>
            <color indexed="81"/>
            <rFont val="Tahoma"/>
            <family val="2"/>
          </rPr>
          <t xml:space="preserve">
Must be greater than 90%</t>
        </r>
      </text>
    </comment>
    <comment ref="C6" authorId="0" shapeId="0" xr:uid="{48C153ED-49E2-4BF2-9879-BE48B87717EC}">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B7D77FEE-75CA-4403-9647-41AEC938169C}">
      <text>
        <r>
          <rPr>
            <b/>
            <sz val="9"/>
            <color indexed="81"/>
            <rFont val="Tahoma"/>
            <family val="2"/>
          </rPr>
          <t>Caiden Bonney:</t>
        </r>
        <r>
          <rPr>
            <sz val="9"/>
            <color indexed="81"/>
            <rFont val="Tahoma"/>
            <family val="2"/>
          </rPr>
          <t xml:space="preserve">
C0 is also known as static load rating</t>
        </r>
      </text>
    </comment>
    <comment ref="C7" authorId="0" shapeId="0" xr:uid="{843AAC02-44FE-431D-BF52-2C1DB8EE50F7}">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ADFEF9E7-7551-4378-B098-4167ABB8328E}">
      <text>
        <r>
          <rPr>
            <b/>
            <sz val="9"/>
            <color indexed="81"/>
            <rFont val="Tahoma"/>
            <family val="2"/>
          </rPr>
          <t>Caiden Bonney:</t>
        </r>
        <r>
          <rPr>
            <sz val="9"/>
            <color indexed="81"/>
            <rFont val="Tahoma"/>
            <family val="2"/>
          </rPr>
          <t xml:space="preserve">
ball bearings a = 3
roller bearings a = 10/3</t>
        </r>
      </text>
    </comment>
    <comment ref="I11" authorId="0" shapeId="0" xr:uid="{814C0DEE-D0B9-4DA0-AE09-36A85CDF6081}">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C9CF50CE-9D6A-45AD-9B0A-5C3C7E389BA9}">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2241F0C1-27FF-4625-BB65-E5D1E214AF12}">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F97D4E31-CCAB-439F-8A8D-6FFD7AC03FC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CB7B5BD9-EADA-426B-AD4C-C0D8016A2A6B}">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ABFF7E28-DE21-4579-B6C7-6FABC2CAD8D1}">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06372C40-43AF-4C9C-B03A-0089C75A2BC8}">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87506B08-31F8-4BC8-B1E1-C8785C1C8657}">
      <text>
        <r>
          <rPr>
            <b/>
            <sz val="9"/>
            <color indexed="81"/>
            <rFont val="Tahoma"/>
            <family val="2"/>
          </rPr>
          <t>Caiden Bonney:</t>
        </r>
        <r>
          <rPr>
            <sz val="9"/>
            <color indexed="81"/>
            <rFont val="Tahoma"/>
            <family val="2"/>
          </rPr>
          <t xml:space="preserve">
intersection of C_10 with higher reliability line R_D</t>
        </r>
      </text>
    </comment>
    <comment ref="B38" authorId="0" shapeId="0" xr:uid="{557DAD9D-290E-431E-BD06-AC0C3CF1707B}">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8ECC943F-B98C-4990-B014-8F51F778B9C9}">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46DB2408-70DF-41E9-B9C4-61DD8CE6FEFC}">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0A5D599F-35FB-4FDA-997C-2B0EDCA50BC9}">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E51FF027-AC35-4FF9-9F69-88BEED95662E}">
      <text>
        <r>
          <rPr>
            <b/>
            <sz val="9"/>
            <color indexed="81"/>
            <rFont val="Tahoma"/>
            <family val="2"/>
          </rPr>
          <t>Caiden Bonney:</t>
        </r>
        <r>
          <rPr>
            <sz val="9"/>
            <color indexed="81"/>
            <rFont val="Tahoma"/>
            <family val="2"/>
          </rPr>
          <t xml:space="preserve">
Changes Weibull Parameters based on Table 11-6</t>
        </r>
      </text>
    </comment>
    <comment ref="B6" authorId="0" shapeId="0" xr:uid="{ADE1C4BC-E8EF-4E2A-9972-50749696A651}">
      <text>
        <r>
          <rPr>
            <b/>
            <sz val="9"/>
            <color indexed="81"/>
            <rFont val="Tahoma"/>
            <family val="2"/>
          </rPr>
          <t>Caiden Bonney:</t>
        </r>
        <r>
          <rPr>
            <sz val="9"/>
            <color indexed="81"/>
            <rFont val="Tahoma"/>
            <family val="2"/>
          </rPr>
          <t xml:space="preserve">
Must be greater than 90%</t>
        </r>
      </text>
    </comment>
    <comment ref="C6" authorId="0" shapeId="0" xr:uid="{6CC131FA-289F-49A8-948C-D5C9FD45F09A}">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447E266A-578F-4DD7-9F44-0CED11C67284}">
      <text>
        <r>
          <rPr>
            <b/>
            <sz val="9"/>
            <color indexed="81"/>
            <rFont val="Tahoma"/>
            <family val="2"/>
          </rPr>
          <t>Caiden Bonney:</t>
        </r>
        <r>
          <rPr>
            <sz val="9"/>
            <color indexed="81"/>
            <rFont val="Tahoma"/>
            <family val="2"/>
          </rPr>
          <t xml:space="preserve">
C0 is also known as static load rating</t>
        </r>
      </text>
    </comment>
    <comment ref="C7" authorId="0" shapeId="0" xr:uid="{CC54983A-9C07-4312-99EA-F262A29F57C9}">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DAAB2CF2-8344-4D27-9BDB-349BE1DBC710}">
      <text>
        <r>
          <rPr>
            <b/>
            <sz val="9"/>
            <color indexed="81"/>
            <rFont val="Tahoma"/>
            <family val="2"/>
          </rPr>
          <t>Caiden Bonney:</t>
        </r>
        <r>
          <rPr>
            <sz val="9"/>
            <color indexed="81"/>
            <rFont val="Tahoma"/>
            <family val="2"/>
          </rPr>
          <t xml:space="preserve">
ball bearings a = 3
roller bearings a = 10/3</t>
        </r>
      </text>
    </comment>
    <comment ref="I11" authorId="0" shapeId="0" xr:uid="{A1054C37-F242-4C47-B4C1-9DC8CDD79C72}">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7A6FB865-AF1E-4D8B-AAAD-07BFE87F4CD1}">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B2205FF4-A07C-4E23-BA2F-89954123C3D0}">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E3200823-9B79-4977-A023-73710970F49B}">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A1A3D01C-24F9-45CC-A4E7-F4CD224B33EA}">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CDDC41FD-1E89-4566-A826-A065C238888A}">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C17EE2DE-300B-4753-83DF-D371EDD0DC74}">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FD4298F7-E0C3-4F55-9DD8-8AF0685B5EA9}">
      <text>
        <r>
          <rPr>
            <b/>
            <sz val="9"/>
            <color indexed="81"/>
            <rFont val="Tahoma"/>
            <family val="2"/>
          </rPr>
          <t>Caiden Bonney:</t>
        </r>
        <r>
          <rPr>
            <sz val="9"/>
            <color indexed="81"/>
            <rFont val="Tahoma"/>
            <family val="2"/>
          </rPr>
          <t xml:space="preserve">
intersection of C_10 with higher reliability line R_D</t>
        </r>
      </text>
    </comment>
    <comment ref="B38" authorId="0" shapeId="0" xr:uid="{88503C7E-4451-4A15-814F-108B82A7FE01}">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FDAE87AC-19B5-49DC-9DC9-CA6157CC9853}">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65C6DF6E-E12A-4811-8F59-AC2590063728}">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2EC7D68B-5CD7-4245-BEB5-5978168E373F}">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4F5721FE-72FD-40D3-A280-4DCAC584D546}">
      <text>
        <r>
          <rPr>
            <b/>
            <sz val="9"/>
            <color indexed="81"/>
            <rFont val="Tahoma"/>
            <family val="2"/>
          </rPr>
          <t>Caiden Bonney:</t>
        </r>
        <r>
          <rPr>
            <sz val="9"/>
            <color indexed="81"/>
            <rFont val="Tahoma"/>
            <family val="2"/>
          </rPr>
          <t xml:space="preserve">
Changes Weibull Parameters based on Table 11-6</t>
        </r>
      </text>
    </comment>
    <comment ref="B6" authorId="0" shapeId="0" xr:uid="{984450B4-4D54-4F7C-87C5-1349B69819D6}">
      <text>
        <r>
          <rPr>
            <b/>
            <sz val="9"/>
            <color indexed="81"/>
            <rFont val="Tahoma"/>
            <family val="2"/>
          </rPr>
          <t>Caiden Bonney:</t>
        </r>
        <r>
          <rPr>
            <sz val="9"/>
            <color indexed="81"/>
            <rFont val="Tahoma"/>
            <family val="2"/>
          </rPr>
          <t xml:space="preserve">
Must be greater than 90%</t>
        </r>
      </text>
    </comment>
    <comment ref="C6" authorId="0" shapeId="0" xr:uid="{DDBDBA8D-4846-4421-9F65-2E009D12EA57}">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02D14BC7-DD6B-49A7-9D43-F3F8B15737E6}">
      <text>
        <r>
          <rPr>
            <b/>
            <sz val="9"/>
            <color indexed="81"/>
            <rFont val="Tahoma"/>
            <family val="2"/>
          </rPr>
          <t>Caiden Bonney:</t>
        </r>
        <r>
          <rPr>
            <sz val="9"/>
            <color indexed="81"/>
            <rFont val="Tahoma"/>
            <family val="2"/>
          </rPr>
          <t xml:space="preserve">
C0 is also known as static load rating</t>
        </r>
      </text>
    </comment>
    <comment ref="C7" authorId="0" shapeId="0" xr:uid="{AB45B66A-2B3C-40A6-9C42-515860FFA60C}">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B58FB4C0-B867-46F2-98DA-958D64ADF9EC}">
      <text>
        <r>
          <rPr>
            <b/>
            <sz val="9"/>
            <color indexed="81"/>
            <rFont val="Tahoma"/>
            <family val="2"/>
          </rPr>
          <t>Caiden Bonney:</t>
        </r>
        <r>
          <rPr>
            <sz val="9"/>
            <color indexed="81"/>
            <rFont val="Tahoma"/>
            <family val="2"/>
          </rPr>
          <t xml:space="preserve">
ball bearings a = 3
roller bearings a = 10/3</t>
        </r>
      </text>
    </comment>
    <comment ref="I11" authorId="0" shapeId="0" xr:uid="{235165FA-7EB8-40CB-B001-685D25F09C8C}">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A8CA41A9-D89A-480D-81F5-C5C306D28A9A}">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9A55F416-FAF4-4C50-A9B7-E4EA304FD095}">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D5F98217-90A5-48AE-9F45-6702C98470E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CE0C9C50-E730-4B67-ACA7-EA9FB46762B5}">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CE652057-267D-492A-B033-DAB8E0DC4EDC}">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D60B28F8-C258-4450-BB59-FFB379C42E13}">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FB6121E7-1270-4150-981A-62E5AD85F3C5}">
      <text>
        <r>
          <rPr>
            <b/>
            <sz val="9"/>
            <color indexed="81"/>
            <rFont val="Tahoma"/>
            <family val="2"/>
          </rPr>
          <t>Caiden Bonney:</t>
        </r>
        <r>
          <rPr>
            <sz val="9"/>
            <color indexed="81"/>
            <rFont val="Tahoma"/>
            <family val="2"/>
          </rPr>
          <t xml:space="preserve">
intersection of C_10 with higher reliability line R_D</t>
        </r>
      </text>
    </comment>
    <comment ref="B38" authorId="0" shapeId="0" xr:uid="{EECA33D6-E7D6-4CF3-9794-F71030466DF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7DF1B49D-57EA-4066-BD2C-9AE811FA7343}">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91087781-F077-4DD0-9ABD-87756D005779}">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EA2D4B73-EC32-4B6F-B39D-65C6E5F93691}">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A0005E98-CBA7-4228-9532-57E65F90005E}">
      <text>
        <r>
          <rPr>
            <b/>
            <sz val="9"/>
            <color indexed="81"/>
            <rFont val="Tahoma"/>
            <family val="2"/>
          </rPr>
          <t>Caiden Bonney:</t>
        </r>
        <r>
          <rPr>
            <sz val="9"/>
            <color indexed="81"/>
            <rFont val="Tahoma"/>
            <family val="2"/>
          </rPr>
          <t xml:space="preserve">
Changes Weibull Parameters based on Table 11-6</t>
        </r>
      </text>
    </comment>
    <comment ref="B6" authorId="0" shapeId="0" xr:uid="{A93B1C76-D860-4149-BF01-89BD609EA906}">
      <text>
        <r>
          <rPr>
            <b/>
            <sz val="9"/>
            <color indexed="81"/>
            <rFont val="Tahoma"/>
            <family val="2"/>
          </rPr>
          <t>Caiden Bonney:</t>
        </r>
        <r>
          <rPr>
            <sz val="9"/>
            <color indexed="81"/>
            <rFont val="Tahoma"/>
            <family val="2"/>
          </rPr>
          <t xml:space="preserve">
Must be greater than 90%</t>
        </r>
      </text>
    </comment>
    <comment ref="C6" authorId="0" shapeId="0" xr:uid="{CFB31915-57FB-4F76-8038-9025CC89AA8A}">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8017834E-0515-4609-AA16-46C62FF0BD7A}">
      <text>
        <r>
          <rPr>
            <b/>
            <sz val="9"/>
            <color indexed="81"/>
            <rFont val="Tahoma"/>
            <family val="2"/>
          </rPr>
          <t>Caiden Bonney:</t>
        </r>
        <r>
          <rPr>
            <sz val="9"/>
            <color indexed="81"/>
            <rFont val="Tahoma"/>
            <family val="2"/>
          </rPr>
          <t xml:space="preserve">
C0 is also known as static load rating</t>
        </r>
      </text>
    </comment>
    <comment ref="C7" authorId="0" shapeId="0" xr:uid="{ED566412-03BF-454C-B59A-7A1A1A7B4A4B}">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04D799E9-BF27-4173-B8F8-19EEAB19A38E}">
      <text>
        <r>
          <rPr>
            <b/>
            <sz val="9"/>
            <color indexed="81"/>
            <rFont val="Tahoma"/>
            <family val="2"/>
          </rPr>
          <t>Caiden Bonney:</t>
        </r>
        <r>
          <rPr>
            <sz val="9"/>
            <color indexed="81"/>
            <rFont val="Tahoma"/>
            <family val="2"/>
          </rPr>
          <t xml:space="preserve">
ball bearings a = 3
roller bearings a = 10/3</t>
        </r>
      </text>
    </comment>
    <comment ref="I11" authorId="0" shapeId="0" xr:uid="{7ED5CCBC-1CE9-4970-92B7-D9D8BF9591D7}">
      <text>
        <r>
          <rPr>
            <b/>
            <sz val="9"/>
            <color indexed="81"/>
            <rFont val="Tahoma"/>
            <family val="2"/>
          </rPr>
          <t>Caiden Bonney:</t>
        </r>
        <r>
          <rPr>
            <sz val="9"/>
            <color indexed="81"/>
            <rFont val="Tahoma"/>
            <family val="2"/>
          </rPr>
          <t xml:space="preserve">
should match value above but if less than 0.014 will be automatically adjusted to that</t>
        </r>
      </text>
    </comment>
    <comment ref="B19" authorId="0" shapeId="0" xr:uid="{D1509EE5-07BE-4A4D-B666-591FA1D85159}">
      <text>
        <r>
          <rPr>
            <b/>
            <sz val="9"/>
            <color indexed="81"/>
            <rFont val="Tahoma"/>
            <family val="2"/>
          </rPr>
          <t>Caiden Bonney:</t>
        </r>
        <r>
          <rPr>
            <sz val="9"/>
            <color indexed="81"/>
            <rFont val="Tahoma"/>
            <family val="2"/>
          </rPr>
          <t xml:space="preserve">
Modifies load to account for dynamic loading 
(fudge factor)</t>
        </r>
      </text>
    </comment>
    <comment ref="E27" authorId="0" shapeId="0" xr:uid="{E0E12CCA-121F-4ABC-A939-9FE786009795}">
      <text>
        <r>
          <rPr>
            <b/>
            <sz val="9"/>
            <color indexed="81"/>
            <rFont val="Tahoma"/>
            <family val="2"/>
          </rPr>
          <t>Caiden Bonney:</t>
        </r>
        <r>
          <rPr>
            <sz val="9"/>
            <color indexed="81"/>
            <rFont val="Tahoma"/>
            <family val="2"/>
          </rPr>
          <t xml:space="preserve">
Because of the weirdness of adjusting the reliabliity line to the same line there is some error so intputing this value will give the same values as the original reliability line of 90%</t>
        </r>
      </text>
    </comment>
    <comment ref="B29" authorId="0" shapeId="0" xr:uid="{7F444C62-F9DC-408A-A103-F61B6668B493}">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98689521-7405-49D6-A7AC-8C40ADE1F154}">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AF0AD2D5-342B-47F7-96D1-A0E37FB47BE3}">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E349043B-E122-405E-AADD-3E712DF7CFA8}">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6B042DAA-D29C-4AEC-BD93-CC6A40342C5C}">
      <text>
        <r>
          <rPr>
            <b/>
            <sz val="9"/>
            <color indexed="81"/>
            <rFont val="Tahoma"/>
            <family val="2"/>
          </rPr>
          <t>Caiden Bonney:</t>
        </r>
        <r>
          <rPr>
            <sz val="9"/>
            <color indexed="81"/>
            <rFont val="Tahoma"/>
            <family val="2"/>
          </rPr>
          <t xml:space="preserve">
intersection of C_10 with higher reliability line R_D</t>
        </r>
      </text>
    </comment>
    <comment ref="B38" authorId="0" shapeId="0" xr:uid="{C26BF35D-D436-4C94-9886-CB08E8860E1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354146DA-EDC4-4D7F-B6E2-BEDA19F5F707}">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C6AA527B-513C-46FF-A99C-37CEDCCAAB10}">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3CD6BF70-7341-497E-9498-63314CDAEB63}">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2DF45879-B5B5-467F-8A43-66F5CF052F01}">
      <text>
        <r>
          <rPr>
            <b/>
            <sz val="9"/>
            <color indexed="81"/>
            <rFont val="Tahoma"/>
            <family val="2"/>
          </rPr>
          <t>Caiden Bonney:</t>
        </r>
        <r>
          <rPr>
            <sz val="9"/>
            <color indexed="81"/>
            <rFont val="Tahoma"/>
            <family val="2"/>
          </rPr>
          <t xml:space="preserve">
Changes Weibull Parameters based on Table 11-6</t>
        </r>
      </text>
    </comment>
    <comment ref="B6" authorId="0" shapeId="0" xr:uid="{48276A9B-2DBA-4408-B1D4-193CB5B92D24}">
      <text>
        <r>
          <rPr>
            <b/>
            <sz val="9"/>
            <color indexed="81"/>
            <rFont val="Tahoma"/>
            <family val="2"/>
          </rPr>
          <t>Caiden Bonney:</t>
        </r>
        <r>
          <rPr>
            <sz val="9"/>
            <color indexed="81"/>
            <rFont val="Tahoma"/>
            <family val="2"/>
          </rPr>
          <t xml:space="preserve">
Must be greater than 90%</t>
        </r>
      </text>
    </comment>
    <comment ref="C6" authorId="0" shapeId="0" xr:uid="{13E87622-B49B-43AC-90CC-7E34C0F3DD8E}">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J6" authorId="0" shapeId="0" xr:uid="{2620987A-0EDE-4826-A091-C60AD9C74C54}">
      <text>
        <r>
          <rPr>
            <b/>
            <sz val="9"/>
            <color indexed="81"/>
            <rFont val="Tahoma"/>
            <family val="2"/>
          </rPr>
          <t>Caiden Bonney:</t>
        </r>
        <r>
          <rPr>
            <sz val="9"/>
            <color indexed="81"/>
            <rFont val="Tahoma"/>
            <family val="2"/>
          </rPr>
          <t xml:space="preserve">
C0 is also known as static load rating</t>
        </r>
      </text>
    </comment>
    <comment ref="C7" authorId="0" shapeId="0" xr:uid="{DE1CCC28-2B89-4C85-AE01-405BF6C8F4A1}">
      <text>
        <r>
          <rPr>
            <b/>
            <sz val="9"/>
            <color indexed="81"/>
            <rFont val="Tahoma"/>
            <family val="2"/>
          </rPr>
          <t>Caiden Bonney:</t>
        </r>
        <r>
          <rPr>
            <sz val="9"/>
            <color indexed="81"/>
            <rFont val="Tahoma"/>
            <family val="2"/>
          </rPr>
          <t xml:space="preserve">
Deep Groove and Angular correpsond to Ball bearings
02-Series and 03-Series correspond to Roller bearings</t>
        </r>
      </text>
    </comment>
    <comment ref="B11" authorId="0" shapeId="0" xr:uid="{1704C5BC-F78B-4D70-856F-685357585EE4}">
      <text>
        <r>
          <rPr>
            <b/>
            <sz val="9"/>
            <color indexed="81"/>
            <rFont val="Tahoma"/>
            <family val="2"/>
          </rPr>
          <t>Caiden Bonney:</t>
        </r>
        <r>
          <rPr>
            <sz val="9"/>
            <color indexed="81"/>
            <rFont val="Tahoma"/>
            <family val="2"/>
          </rPr>
          <t xml:space="preserve">
ball bearings a = 3
roller bearings a = 10/3</t>
        </r>
      </text>
    </comment>
    <comment ref="B19" authorId="0" shapeId="0" xr:uid="{4C2BC190-7718-45CC-850E-86607BB0FE05}">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49D4FBBD-D591-43DA-B9AC-AEA8F8F5F055}">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35C96D42-1752-4CD1-836D-EB8EF9E855B0}">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F0B43014-61CC-4F94-86FB-A24BA5BA357A}">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51BF2A7E-B67B-45B8-AC41-E01558F3F71F}">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0704A150-E539-4C69-AFF0-D85D30EBA86A}">
      <text>
        <r>
          <rPr>
            <b/>
            <sz val="9"/>
            <color indexed="81"/>
            <rFont val="Tahoma"/>
            <family val="2"/>
          </rPr>
          <t>Caiden Bonney:</t>
        </r>
        <r>
          <rPr>
            <sz val="9"/>
            <color indexed="81"/>
            <rFont val="Tahoma"/>
            <family val="2"/>
          </rPr>
          <t xml:space="preserve">
intersection of C_10 with higher reliability line R_D</t>
        </r>
      </text>
    </comment>
    <comment ref="B38" authorId="0" shapeId="0" xr:uid="{73146E4E-9C36-45C5-99B2-57DB8EF96D9B}">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A8C0DFD2-716B-4DCC-8493-7679EA205603}">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FFA3083A-5F4F-467F-87D9-0AB149ECE767}">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D6BC9108-5D26-49A8-8D06-3AB5597872F7}">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D2D034F3-BCE2-4B24-A8FF-714680D6132C}">
      <text>
        <r>
          <rPr>
            <b/>
            <sz val="9"/>
            <color indexed="81"/>
            <rFont val="Tahoma"/>
            <family val="2"/>
          </rPr>
          <t>Caiden Bonney:</t>
        </r>
        <r>
          <rPr>
            <sz val="9"/>
            <color indexed="81"/>
            <rFont val="Tahoma"/>
            <family val="2"/>
          </rPr>
          <t xml:space="preserve">
Changes Weibull Parameters based on Table 11-6</t>
        </r>
      </text>
    </comment>
    <comment ref="B6" authorId="0" shapeId="0" xr:uid="{5676DF33-934F-4B3D-8684-303ADEB098A3}">
      <text>
        <r>
          <rPr>
            <b/>
            <sz val="9"/>
            <color indexed="81"/>
            <rFont val="Tahoma"/>
            <family val="2"/>
          </rPr>
          <t>Caiden Bonney:</t>
        </r>
        <r>
          <rPr>
            <sz val="9"/>
            <color indexed="81"/>
            <rFont val="Tahoma"/>
            <family val="2"/>
          </rPr>
          <t xml:space="preserve">
Must be greater than 90%</t>
        </r>
      </text>
    </comment>
    <comment ref="C6" authorId="0" shapeId="0" xr:uid="{C660BC14-26AB-4B56-9CA6-C13DA579A97D}">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D77812D4-1C7C-4C7B-A87A-7EDE75E20931}">
      <text>
        <r>
          <rPr>
            <b/>
            <sz val="9"/>
            <color indexed="81"/>
            <rFont val="Tahoma"/>
            <family val="2"/>
          </rPr>
          <t>Caiden Bonney:</t>
        </r>
        <r>
          <rPr>
            <sz val="9"/>
            <color indexed="81"/>
            <rFont val="Tahoma"/>
            <family val="2"/>
          </rPr>
          <t xml:space="preserve">
ball bearings a = 3
roller bearings a = 10/3</t>
        </r>
      </text>
    </comment>
    <comment ref="B19" authorId="0" shapeId="0" xr:uid="{7B44379F-9817-4428-AB37-86E33A56CDB1}">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4D8F7810-571B-4DEB-A935-96A8676D5C6F}">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D1C3AFE6-2F5F-4ECE-85BA-0D47A5180278}">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EE9DB5D0-D609-481A-9624-E9546ED8FD48}">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1EC5D7B1-BE57-4F62-887F-3CE3B4EAC937}">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BE84F477-B736-4CEA-8CB2-90CD28118446}">
      <text>
        <r>
          <rPr>
            <b/>
            <sz val="9"/>
            <color indexed="81"/>
            <rFont val="Tahoma"/>
            <family val="2"/>
          </rPr>
          <t>Caiden Bonney:</t>
        </r>
        <r>
          <rPr>
            <sz val="9"/>
            <color indexed="81"/>
            <rFont val="Tahoma"/>
            <family val="2"/>
          </rPr>
          <t xml:space="preserve">
intersection of C_10 with higher reliability line R_D</t>
        </r>
      </text>
    </comment>
    <comment ref="B38" authorId="0" shapeId="0" xr:uid="{D12C4510-6C2B-46CD-8763-03DD4765CDA3}">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77B4ADAB-3BFA-4667-9D5D-3AC1DBFFBCC4}">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98CCFD1D-34F1-4E46-B334-772E55BE0758}">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A076E822-3C35-46E6-B5CE-1EC0578717E3}">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9F1F61E4-BFA4-4153-9931-FFB2F10C5F71}">
      <text>
        <r>
          <rPr>
            <b/>
            <sz val="9"/>
            <color indexed="81"/>
            <rFont val="Tahoma"/>
            <family val="2"/>
          </rPr>
          <t>Caiden Bonney:</t>
        </r>
        <r>
          <rPr>
            <sz val="9"/>
            <color indexed="81"/>
            <rFont val="Tahoma"/>
            <family val="2"/>
          </rPr>
          <t xml:space="preserve">
Changes Weibull Parameters based on Table 11-6</t>
        </r>
      </text>
    </comment>
    <comment ref="B6" authorId="0" shapeId="0" xr:uid="{AC60AA31-7E93-4AAA-AA8E-772B60213F5A}">
      <text>
        <r>
          <rPr>
            <b/>
            <sz val="9"/>
            <color indexed="81"/>
            <rFont val="Tahoma"/>
            <family val="2"/>
          </rPr>
          <t>Caiden Bonney:</t>
        </r>
        <r>
          <rPr>
            <sz val="9"/>
            <color indexed="81"/>
            <rFont val="Tahoma"/>
            <family val="2"/>
          </rPr>
          <t xml:space="preserve">
Must be greater than 90%</t>
        </r>
      </text>
    </comment>
    <comment ref="C6" authorId="0" shapeId="0" xr:uid="{C66CE401-705E-444A-9AAD-DE54EF997EF1}">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BC00B57A-510F-40ED-9540-86239BCDDD1C}">
      <text>
        <r>
          <rPr>
            <b/>
            <sz val="9"/>
            <color indexed="81"/>
            <rFont val="Tahoma"/>
            <family val="2"/>
          </rPr>
          <t>Caiden Bonney:</t>
        </r>
        <r>
          <rPr>
            <sz val="9"/>
            <color indexed="81"/>
            <rFont val="Tahoma"/>
            <family val="2"/>
          </rPr>
          <t xml:space="preserve">
ball bearings a = 3
roller bearings a = 10/3</t>
        </r>
      </text>
    </comment>
    <comment ref="B19" authorId="0" shapeId="0" xr:uid="{6A79F5FF-5F54-420F-AC7C-D6CF0898FE36}">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9C8745C7-5874-426A-BE7B-B658ADF0FD9A}">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18535285-5333-47A6-BAA5-A34E006AA424}">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0214DB7D-5991-41EF-8CE2-8E1BDF1204BE}">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99B7DBE5-ADFF-4ABF-B378-D5768D135611}">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BDCC1BFB-A172-438C-8BDA-3AFE3B5C9970}">
      <text>
        <r>
          <rPr>
            <b/>
            <sz val="9"/>
            <color indexed="81"/>
            <rFont val="Tahoma"/>
            <family val="2"/>
          </rPr>
          <t>Caiden Bonney:</t>
        </r>
        <r>
          <rPr>
            <sz val="9"/>
            <color indexed="81"/>
            <rFont val="Tahoma"/>
            <family val="2"/>
          </rPr>
          <t xml:space="preserve">
intersection of C_10 with higher reliability line R_D</t>
        </r>
      </text>
    </comment>
    <comment ref="B38" authorId="0" shapeId="0" xr:uid="{1633EAB8-1CE3-44F7-A799-C5689EEC6BB4}">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2404DA7A-B9EF-4DCE-AD03-EBC16A82027B}">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2D3E0E83-EE4B-4550-9C3C-2B5FBCBF546B}">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1CD0FA16-742A-4990-8FCD-9BA5CE84EC82}">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1F2E3CF5-8450-48F4-AF87-967C1BDA6983}">
      <text>
        <r>
          <rPr>
            <b/>
            <sz val="9"/>
            <color indexed="81"/>
            <rFont val="Tahoma"/>
            <family val="2"/>
          </rPr>
          <t>Caiden Bonney:</t>
        </r>
        <r>
          <rPr>
            <sz val="9"/>
            <color indexed="81"/>
            <rFont val="Tahoma"/>
            <family val="2"/>
          </rPr>
          <t xml:space="preserve">
Changes Weibull Parameters based on Table 11-6</t>
        </r>
      </text>
    </comment>
    <comment ref="B6" authorId="0" shapeId="0" xr:uid="{A24A86B1-BBAB-4197-9DB6-B27EE3D92364}">
      <text>
        <r>
          <rPr>
            <b/>
            <sz val="9"/>
            <color indexed="81"/>
            <rFont val="Tahoma"/>
            <family val="2"/>
          </rPr>
          <t>Caiden Bonney:</t>
        </r>
        <r>
          <rPr>
            <sz val="9"/>
            <color indexed="81"/>
            <rFont val="Tahoma"/>
            <family val="2"/>
          </rPr>
          <t xml:space="preserve">
Must be greater than 90%</t>
        </r>
      </text>
    </comment>
    <comment ref="C6" authorId="0" shapeId="0" xr:uid="{CA24BE71-C084-4B99-AD8A-CCFDDB11C59E}">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D4398528-38D3-4F45-AF0E-DEA728D68E22}">
      <text>
        <r>
          <rPr>
            <b/>
            <sz val="9"/>
            <color indexed="81"/>
            <rFont val="Tahoma"/>
            <family val="2"/>
          </rPr>
          <t>Caiden Bonney:</t>
        </r>
        <r>
          <rPr>
            <sz val="9"/>
            <color indexed="81"/>
            <rFont val="Tahoma"/>
            <family val="2"/>
          </rPr>
          <t xml:space="preserve">
ball bearings a = 3
roller bearings a = 10/3</t>
        </r>
      </text>
    </comment>
    <comment ref="B19" authorId="0" shapeId="0" xr:uid="{A5E0BB4B-E23E-4B48-81F7-4E8BF3CCFA18}">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90230ABC-83BE-4824-A57B-FD2C89145DAA}">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7C235044-6E61-48A5-8474-B69C3F1EC295}">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A3B03300-2543-478B-976D-25981EEDA6E4}">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CC1277F0-2750-4658-865E-810869FC7111}">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404DE56F-0114-44B0-9B7D-11C55C8078DF}">
      <text>
        <r>
          <rPr>
            <b/>
            <sz val="9"/>
            <color indexed="81"/>
            <rFont val="Tahoma"/>
            <family val="2"/>
          </rPr>
          <t>Caiden Bonney:</t>
        </r>
        <r>
          <rPr>
            <sz val="9"/>
            <color indexed="81"/>
            <rFont val="Tahoma"/>
            <family val="2"/>
          </rPr>
          <t xml:space="preserve">
intersection of C_10 with higher reliability line R_D</t>
        </r>
      </text>
    </comment>
    <comment ref="B38" authorId="0" shapeId="0" xr:uid="{B5CEBCD2-64E5-4AF1-9216-DFE96BABBB7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F2A18F14-3995-49FA-905E-E4E077509FD2}">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0E9AF93D-61DC-4B13-BDC7-164B42F3F3CD}">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D0312196-8F35-4F37-BC1A-3A6ECF7960BD}">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F787D154-F257-4C90-A935-40D06B262E9D}">
      <text>
        <r>
          <rPr>
            <b/>
            <sz val="9"/>
            <color indexed="81"/>
            <rFont val="Tahoma"/>
            <family val="2"/>
          </rPr>
          <t>Caiden Bonney:</t>
        </r>
        <r>
          <rPr>
            <sz val="9"/>
            <color indexed="81"/>
            <rFont val="Tahoma"/>
            <family val="2"/>
          </rPr>
          <t xml:space="preserve">
Changes Weibull Parameters based on Table 11-6</t>
        </r>
      </text>
    </comment>
    <comment ref="B6" authorId="0" shapeId="0" xr:uid="{5C604148-E7C4-4CD0-8184-521E71FA6BB0}">
      <text>
        <r>
          <rPr>
            <b/>
            <sz val="9"/>
            <color indexed="81"/>
            <rFont val="Tahoma"/>
            <family val="2"/>
          </rPr>
          <t>Caiden Bonney:</t>
        </r>
        <r>
          <rPr>
            <sz val="9"/>
            <color indexed="81"/>
            <rFont val="Tahoma"/>
            <family val="2"/>
          </rPr>
          <t xml:space="preserve">
Must be greater than 90%</t>
        </r>
      </text>
    </comment>
    <comment ref="C6" authorId="0" shapeId="0" xr:uid="{CF6A97F4-A36F-4CAA-B734-8EA40C32E07A}">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BB1ADD85-B5E0-4869-AC54-C84074ABBB19}">
      <text>
        <r>
          <rPr>
            <b/>
            <sz val="9"/>
            <color indexed="81"/>
            <rFont val="Tahoma"/>
            <family val="2"/>
          </rPr>
          <t>Caiden Bonney:</t>
        </r>
        <r>
          <rPr>
            <sz val="9"/>
            <color indexed="81"/>
            <rFont val="Tahoma"/>
            <family val="2"/>
          </rPr>
          <t xml:space="preserve">
ball bearings a = 3
roller bearings a = 10/3</t>
        </r>
      </text>
    </comment>
    <comment ref="B19" authorId="0" shapeId="0" xr:uid="{5E40D06D-2A99-4630-8C17-8F317D9CFF8D}">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1E1D4BCE-2283-4324-BF18-14B66F876ED5}">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367C52F0-834D-4499-93C2-CBA9BD177E18}">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1C15F0CD-EC9F-4F5F-94A9-FEA9BA4F9DF4}">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BDE17826-89FC-4F61-BBF3-9EFDC2C502A5}">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4550D94B-7B71-44C2-A6BD-D66C7ABF6A0A}">
      <text>
        <r>
          <rPr>
            <b/>
            <sz val="9"/>
            <color indexed="81"/>
            <rFont val="Tahoma"/>
            <family val="2"/>
          </rPr>
          <t>Caiden Bonney:</t>
        </r>
        <r>
          <rPr>
            <sz val="9"/>
            <color indexed="81"/>
            <rFont val="Tahoma"/>
            <family val="2"/>
          </rPr>
          <t xml:space="preserve">
intersection of C_10 with higher reliability line R_D</t>
        </r>
      </text>
    </comment>
    <comment ref="B38" authorId="0" shapeId="0" xr:uid="{8088596E-F078-40B8-ABD5-0E005EBC6A6C}">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356105EA-F060-4318-B9B6-EEBFE865EF6C}">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BF61C1C0-936E-4499-BC1F-59A60E12446C}">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60774ED9-8276-4E89-A4AF-9D9E2D0249AA}">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1783BBC1-1FAA-443A-A0CA-FB8586C6BC67}">
      <text>
        <r>
          <rPr>
            <b/>
            <sz val="9"/>
            <color indexed="81"/>
            <rFont val="Tahoma"/>
            <family val="2"/>
          </rPr>
          <t>Caiden Bonney:</t>
        </r>
        <r>
          <rPr>
            <sz val="9"/>
            <color indexed="81"/>
            <rFont val="Tahoma"/>
            <family val="2"/>
          </rPr>
          <t xml:space="preserve">
Changes Weibull Parameters based on Table 11-6</t>
        </r>
      </text>
    </comment>
    <comment ref="B6" authorId="0" shapeId="0" xr:uid="{0E0C44A2-7F42-4144-9B3F-9225D0082FA8}">
      <text>
        <r>
          <rPr>
            <b/>
            <sz val="9"/>
            <color indexed="81"/>
            <rFont val="Tahoma"/>
            <family val="2"/>
          </rPr>
          <t>Caiden Bonney:</t>
        </r>
        <r>
          <rPr>
            <sz val="9"/>
            <color indexed="81"/>
            <rFont val="Tahoma"/>
            <family val="2"/>
          </rPr>
          <t xml:space="preserve">
Must be greater than 90%</t>
        </r>
      </text>
    </comment>
    <comment ref="C6" authorId="0" shapeId="0" xr:uid="{515239E7-342B-4AAE-8A95-47B506BDA638}">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AE68EF23-7113-4F18-8506-AB085CD7D4E0}">
      <text>
        <r>
          <rPr>
            <b/>
            <sz val="9"/>
            <color indexed="81"/>
            <rFont val="Tahoma"/>
            <family val="2"/>
          </rPr>
          <t>Caiden Bonney:</t>
        </r>
        <r>
          <rPr>
            <sz val="9"/>
            <color indexed="81"/>
            <rFont val="Tahoma"/>
            <family val="2"/>
          </rPr>
          <t xml:space="preserve">
ball bearings a = 3
roller bearings a = 10/3</t>
        </r>
      </text>
    </comment>
    <comment ref="B19" authorId="0" shapeId="0" xr:uid="{216BA7E8-AEB4-45CD-AB52-F3592756DCDE}">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D187F271-F254-42BB-AA9A-797BC9EC4049}">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7AC82F61-C891-4EE2-9AA8-B27E730A4E86}">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20EB645C-F20A-4D6F-A220-A695B54D1B9C}">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0D17EA24-8C63-4E12-8070-989F2D1352D9}">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E19A803D-6232-4D67-882F-113A96EEB8BB}">
      <text>
        <r>
          <rPr>
            <b/>
            <sz val="9"/>
            <color indexed="81"/>
            <rFont val="Tahoma"/>
            <family val="2"/>
          </rPr>
          <t>Caiden Bonney:</t>
        </r>
        <r>
          <rPr>
            <sz val="9"/>
            <color indexed="81"/>
            <rFont val="Tahoma"/>
            <family val="2"/>
          </rPr>
          <t xml:space="preserve">
intersection of C_10 with higher reliability line R_D</t>
        </r>
      </text>
    </comment>
    <comment ref="B38" authorId="0" shapeId="0" xr:uid="{929DA1CF-EA04-491A-B907-80C46F829DFE}">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1A1289D7-5E82-45C6-A823-0E0B17FF0567}">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8C8F905D-9BC7-4FC8-98AA-1B39B3CF9D61}">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0BDEBB56-0E3C-44EE-A531-4E14D609D669}">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Caiden Bonney</author>
  </authors>
  <commentList>
    <comment ref="C5" authorId="0" shapeId="0" xr:uid="{A34D16CA-DC58-4E0A-81B9-A476DE6223B8}">
      <text>
        <r>
          <rPr>
            <b/>
            <sz val="9"/>
            <color indexed="81"/>
            <rFont val="Tahoma"/>
            <family val="2"/>
          </rPr>
          <t>Caiden Bonney:</t>
        </r>
        <r>
          <rPr>
            <sz val="9"/>
            <color indexed="81"/>
            <rFont val="Tahoma"/>
            <family val="2"/>
          </rPr>
          <t xml:space="preserve">
Changes Weibull Parameters based on Table 11-6</t>
        </r>
      </text>
    </comment>
    <comment ref="B6" authorId="0" shapeId="0" xr:uid="{3509692E-4992-4238-89D0-D50E5D49AD42}">
      <text>
        <r>
          <rPr>
            <b/>
            <sz val="9"/>
            <color indexed="81"/>
            <rFont val="Tahoma"/>
            <family val="2"/>
          </rPr>
          <t>Caiden Bonney:</t>
        </r>
        <r>
          <rPr>
            <sz val="9"/>
            <color indexed="81"/>
            <rFont val="Tahoma"/>
            <family val="2"/>
          </rPr>
          <t xml:space="preserve">
Must be greater than 90%</t>
        </r>
      </text>
    </comment>
    <comment ref="C6" authorId="0" shapeId="0" xr:uid="{A0F45B66-2758-4FBF-843C-89ABF385E883}">
      <text>
        <r>
          <rPr>
            <b/>
            <sz val="9"/>
            <color indexed="81"/>
            <rFont val="Tahoma"/>
            <family val="2"/>
          </rPr>
          <t>Caiden Bonney:</t>
        </r>
        <r>
          <rPr>
            <sz val="9"/>
            <color indexed="81"/>
            <rFont val="Tahoma"/>
            <family val="2"/>
          </rPr>
          <t xml:space="preserve">
Reliability is multiplied so if there are two bearings and the pair together must have a reliability of 99% then:
Rb * Rb = 99%
Rb = SQRT(99%)
in which Rb is the reliablity of a single bearing.
(if there was 3 it would be Rb * Rb * Rb = 99%)</t>
        </r>
      </text>
    </comment>
    <comment ref="B11" authorId="0" shapeId="0" xr:uid="{CD54D896-804E-492B-BD8C-A3F2749AB22F}">
      <text>
        <r>
          <rPr>
            <b/>
            <sz val="9"/>
            <color indexed="81"/>
            <rFont val="Tahoma"/>
            <family val="2"/>
          </rPr>
          <t>Caiden Bonney:</t>
        </r>
        <r>
          <rPr>
            <sz val="9"/>
            <color indexed="81"/>
            <rFont val="Tahoma"/>
            <family val="2"/>
          </rPr>
          <t xml:space="preserve">
ball bearings a = 3
roller bearings a = 10/3</t>
        </r>
      </text>
    </comment>
    <comment ref="B19" authorId="0" shapeId="0" xr:uid="{50090BB5-3A46-46D9-855E-00BD90F902DA}">
      <text>
        <r>
          <rPr>
            <b/>
            <sz val="9"/>
            <color indexed="81"/>
            <rFont val="Tahoma"/>
            <family val="2"/>
          </rPr>
          <t>Caiden Bonney:</t>
        </r>
        <r>
          <rPr>
            <sz val="9"/>
            <color indexed="81"/>
            <rFont val="Tahoma"/>
            <family val="2"/>
          </rPr>
          <t xml:space="preserve">
Modifies load to account for dynamic loading 
(fudge factor)</t>
        </r>
      </text>
    </comment>
    <comment ref="B29" authorId="0" shapeId="0" xr:uid="{DC6FE65E-7D5C-4B2F-8E98-DA98A65F2B89}">
      <text>
        <r>
          <rPr>
            <b/>
            <sz val="9"/>
            <color indexed="81"/>
            <rFont val="Tahoma"/>
            <family val="2"/>
          </rPr>
          <t>Caiden Bonney:</t>
        </r>
        <r>
          <rPr>
            <sz val="9"/>
            <color indexed="81"/>
            <rFont val="Tahoma"/>
            <family val="2"/>
          </rPr>
          <t xml:space="preserve">
Number of cycles at which there is 100% reliability 
(tests resulted in no breakage</t>
        </r>
      </text>
    </comment>
    <comment ref="B30" authorId="0" shapeId="0" xr:uid="{F9E34274-36EB-4451-AE29-E686225EE514}">
      <text>
        <r>
          <rPr>
            <b/>
            <sz val="9"/>
            <color indexed="81"/>
            <rFont val="Tahoma"/>
            <family val="2"/>
          </rPr>
          <t>Caiden Bonney:</t>
        </r>
        <r>
          <rPr>
            <sz val="9"/>
            <color indexed="81"/>
            <rFont val="Tahoma"/>
            <family val="2"/>
          </rPr>
          <t xml:space="preserve">
Adjusts shape of Weibull distribution (provided by manufacturer)</t>
        </r>
      </text>
    </comment>
    <comment ref="B31" authorId="0" shapeId="0" xr:uid="{5797F3BF-9CF3-4F0B-AB00-0E2622210E32}">
      <text>
        <r>
          <rPr>
            <b/>
            <sz val="9"/>
            <color indexed="81"/>
            <rFont val="Tahoma"/>
            <family val="2"/>
          </rPr>
          <t>Caiden Bonney:</t>
        </r>
        <r>
          <rPr>
            <sz val="9"/>
            <color indexed="81"/>
            <rFont val="Tahoma"/>
            <family val="2"/>
          </rPr>
          <t xml:space="preserve">
Adjusts shape of Weibull distribution (provided by manufacturer)</t>
        </r>
      </text>
    </comment>
    <comment ref="F33" authorId="0" shapeId="0" xr:uid="{5F617F0D-C007-41AE-ADAF-0517355F9598}">
      <text>
        <r>
          <rPr>
            <b/>
            <sz val="9"/>
            <color indexed="81"/>
            <rFont val="Tahoma"/>
            <family val="2"/>
          </rPr>
          <t>Caiden Bonney:</t>
        </r>
        <r>
          <rPr>
            <sz val="9"/>
            <color indexed="81"/>
            <rFont val="Tahoma"/>
            <family val="2"/>
          </rPr>
          <t xml:space="preserve">
If this is checked then it ignores the L_D written above for the Adjusted reliability but not for the default reliablilty of 90% above</t>
        </r>
      </text>
    </comment>
    <comment ref="B34" authorId="0" shapeId="0" xr:uid="{74472C5C-75C2-4C72-847D-3E2E822D451A}">
      <text>
        <r>
          <rPr>
            <b/>
            <sz val="9"/>
            <color indexed="81"/>
            <rFont val="Tahoma"/>
            <family val="2"/>
          </rPr>
          <t>Caiden Bonney:</t>
        </r>
        <r>
          <rPr>
            <sz val="9"/>
            <color indexed="81"/>
            <rFont val="Tahoma"/>
            <family val="2"/>
          </rPr>
          <t xml:space="preserve">
intersection of C_10 with higher reliability line R_D</t>
        </r>
      </text>
    </comment>
    <comment ref="B38" authorId="0" shapeId="0" xr:uid="{F9C6975A-9BD9-4643-805B-F5C745AF1E3E}">
      <text>
        <r>
          <rPr>
            <b/>
            <sz val="9"/>
            <color indexed="81"/>
            <rFont val="Tahoma"/>
            <family val="2"/>
          </rPr>
          <t>Caiden Bonney:</t>
        </r>
        <r>
          <rPr>
            <sz val="9"/>
            <color indexed="81"/>
            <rFont val="Tahoma"/>
            <family val="2"/>
          </rPr>
          <t xml:space="preserve">
Number of cycles at which there is 100% reliability 
(tests resulted in no breakage</t>
        </r>
      </text>
    </comment>
    <comment ref="B39" authorId="0" shapeId="0" xr:uid="{AAB8B2CB-5786-4010-B274-BB4DDDA045DE}">
      <text>
        <r>
          <rPr>
            <b/>
            <sz val="9"/>
            <color indexed="81"/>
            <rFont val="Tahoma"/>
            <family val="2"/>
          </rPr>
          <t>Caiden Bonney:</t>
        </r>
        <r>
          <rPr>
            <sz val="9"/>
            <color indexed="81"/>
            <rFont val="Tahoma"/>
            <family val="2"/>
          </rPr>
          <t xml:space="preserve">
Adjusts shape of Weibull distribution (provided by manufacturer)</t>
        </r>
      </text>
    </comment>
    <comment ref="B40" authorId="0" shapeId="0" xr:uid="{3710A807-3007-4C59-9892-09D9C2FB8AD3}">
      <text>
        <r>
          <rPr>
            <b/>
            <sz val="9"/>
            <color indexed="81"/>
            <rFont val="Tahoma"/>
            <family val="2"/>
          </rPr>
          <t>Caiden Bonney:</t>
        </r>
        <r>
          <rPr>
            <sz val="9"/>
            <color indexed="81"/>
            <rFont val="Tahoma"/>
            <family val="2"/>
          </rPr>
          <t xml:space="preserve">
Adjusts shape of Weibull distribution (provided by manufacturer)</t>
        </r>
      </text>
    </comment>
    <comment ref="B42" authorId="0" shapeId="0" xr:uid="{0A379A29-77A5-40A5-A908-9785EE924FDA}">
      <text>
        <r>
          <rPr>
            <b/>
            <sz val="9"/>
            <color indexed="81"/>
            <rFont val="Tahoma"/>
            <family val="2"/>
          </rPr>
          <t>Caiden Bonney:</t>
        </r>
        <r>
          <rPr>
            <sz val="9"/>
            <color indexed="81"/>
            <rFont val="Tahoma"/>
            <family val="2"/>
          </rPr>
          <t xml:space="preserve">
Adjusts shape of Weibull distribution (provided by manufacturer)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<sst xmlns="http://schemas.openxmlformats.org/spreadsheetml/2006/main" count="2101" uniqueCount="154">
  <si>
    <t>INPUTS</t>
  </si>
  <si>
    <t>Units:</t>
  </si>
  <si>
    <t>English</t>
  </si>
  <si>
    <t>OUTPUTS</t>
  </si>
  <si>
    <t>Bearing Design</t>
  </si>
  <si>
    <r>
      <t>Load Application Factor, a</t>
    </r>
    <r>
      <rPr>
        <vertAlign val="subscript"/>
        <sz val="11"/>
        <color theme="1"/>
        <rFont val="Aptos Narrow"/>
        <family val="2"/>
        <scheme val="minor"/>
      </rPr>
      <t>f</t>
    </r>
  </si>
  <si>
    <t>-</t>
  </si>
  <si>
    <r>
      <t>Lifetime, ℒ</t>
    </r>
    <r>
      <rPr>
        <vertAlign val="subscript"/>
        <sz val="11"/>
        <color theme="1"/>
        <rFont val="Aptos Narrow"/>
        <family val="2"/>
        <scheme val="minor"/>
      </rPr>
      <t>D</t>
    </r>
  </si>
  <si>
    <t>hrs</t>
  </si>
  <si>
    <t>Rotation Speed, n</t>
  </si>
  <si>
    <t>rpm</t>
  </si>
  <si>
    <t>revs</t>
  </si>
  <si>
    <r>
      <t>Override L</t>
    </r>
    <r>
      <rPr>
        <vertAlign val="subscript"/>
        <sz val="11"/>
        <color theme="1"/>
        <rFont val="Aptos Narrow"/>
        <family val="2"/>
        <scheme val="minor"/>
      </rPr>
      <t>D</t>
    </r>
  </si>
  <si>
    <r>
      <t>Rating Life, L</t>
    </r>
    <r>
      <rPr>
        <vertAlign val="subscript"/>
        <sz val="11"/>
        <color theme="1"/>
        <rFont val="Aptos Narrow"/>
        <family val="2"/>
        <scheme val="minor"/>
      </rPr>
      <t>10</t>
    </r>
  </si>
  <si>
    <t>Weibull Parameters</t>
  </si>
  <si>
    <r>
      <t>Design Reliability, R</t>
    </r>
    <r>
      <rPr>
        <vertAlign val="subscript"/>
        <sz val="11"/>
        <color theme="1"/>
        <rFont val="Aptos Narrow"/>
        <family val="2"/>
        <scheme val="minor"/>
      </rPr>
      <t>D</t>
    </r>
  </si>
  <si>
    <r>
      <t>Normalized Lifetime, x</t>
    </r>
    <r>
      <rPr>
        <vertAlign val="subscript"/>
        <sz val="11"/>
        <color theme="1"/>
        <rFont val="Aptos Narrow"/>
        <family val="2"/>
        <scheme val="minor"/>
      </rPr>
      <t>B</t>
    </r>
  </si>
  <si>
    <r>
      <t>x</t>
    </r>
    <r>
      <rPr>
        <vertAlign val="subscript"/>
        <sz val="11"/>
        <color theme="1"/>
        <rFont val="Aptos Narrow"/>
        <family val="2"/>
        <scheme val="minor"/>
      </rPr>
      <t>0</t>
    </r>
  </si>
  <si>
    <r>
      <t>θ - x</t>
    </r>
    <r>
      <rPr>
        <vertAlign val="subscript"/>
        <sz val="11"/>
        <color theme="1"/>
        <rFont val="Aptos Narrow"/>
        <family val="2"/>
        <scheme val="minor"/>
      </rPr>
      <t>0</t>
    </r>
  </si>
  <si>
    <t>θ</t>
  </si>
  <si>
    <t>Override θ</t>
  </si>
  <si>
    <t>b</t>
  </si>
  <si>
    <r>
      <t>Nomormalized Lifetime by Design, x</t>
    </r>
    <r>
      <rPr>
        <vertAlign val="subscript"/>
        <sz val="11"/>
        <color theme="1"/>
        <rFont val="Aptos Narrow"/>
        <family val="2"/>
        <scheme val="minor"/>
      </rPr>
      <t>D</t>
    </r>
  </si>
  <si>
    <r>
      <t>Override x</t>
    </r>
    <r>
      <rPr>
        <vertAlign val="subscript"/>
        <sz val="11"/>
        <color theme="1"/>
        <rFont val="Aptos Narrow"/>
        <family val="2"/>
        <scheme val="minor"/>
      </rPr>
      <t>D</t>
    </r>
  </si>
  <si>
    <t>kN</t>
  </si>
  <si>
    <t>klbf</t>
  </si>
  <si>
    <t>Tables</t>
  </si>
  <si>
    <t>Table 11-6</t>
  </si>
  <si>
    <t>Manufacturer</t>
  </si>
  <si>
    <t>Rating Life (revs)</t>
  </si>
  <si>
    <t>Bearing Brand</t>
  </si>
  <si>
    <t>SKF</t>
  </si>
  <si>
    <t>TIMKEN</t>
  </si>
  <si>
    <t>Which Ring Rotates</t>
  </si>
  <si>
    <t>Bearing Type</t>
  </si>
  <si>
    <t>Ball</t>
  </si>
  <si>
    <t>Power Law Exponent, a</t>
  </si>
  <si>
    <t>Override a</t>
  </si>
  <si>
    <r>
      <t>Input Axial Load, F</t>
    </r>
    <r>
      <rPr>
        <vertAlign val="subscript"/>
        <sz val="11"/>
        <color theme="1"/>
        <rFont val="Aptos Narrow"/>
        <family val="2"/>
        <scheme val="minor"/>
      </rPr>
      <t>A</t>
    </r>
  </si>
  <si>
    <t>Metric</t>
  </si>
  <si>
    <t>Override Weibull Parameters</t>
  </si>
  <si>
    <t>must be greater than 90%</t>
  </si>
  <si>
    <t>Contact Type</t>
  </si>
  <si>
    <t>Deep Groove</t>
  </si>
  <si>
    <t>Inner Ring</t>
  </si>
  <si>
    <r>
      <t>Rotating Ring Correction Factor, V</t>
    </r>
    <r>
      <rPr>
        <vertAlign val="subscript"/>
        <sz val="11"/>
        <color theme="1"/>
        <rFont val="Aptos Narrow"/>
        <family val="2"/>
        <scheme val="minor"/>
      </rPr>
      <t>r</t>
    </r>
  </si>
  <si>
    <t>Outer Ring</t>
  </si>
  <si>
    <t>Design Cycle Lifetime</t>
  </si>
  <si>
    <t>Bearing Loads</t>
  </si>
  <si>
    <t>Weibull Paramters Automattically Based on Bearing Brand</t>
  </si>
  <si>
    <r>
      <t>Design Lifetime, L</t>
    </r>
    <r>
      <rPr>
        <vertAlign val="subscript"/>
        <sz val="11"/>
        <color theme="1"/>
        <rFont val="Aptos Narrow"/>
        <family val="2"/>
        <scheme val="minor"/>
      </rPr>
      <t>D</t>
    </r>
  </si>
  <si>
    <t>e</t>
  </si>
  <si>
    <t>OD</t>
  </si>
  <si>
    <t>Bore</t>
  </si>
  <si>
    <t>Angular</t>
  </si>
  <si>
    <t>Table 11-2</t>
  </si>
  <si>
    <t>Shoulder</t>
  </si>
  <si>
    <t>Diameter</t>
  </si>
  <si>
    <r>
      <t>C</t>
    </r>
    <r>
      <rPr>
        <b/>
        <vertAlign val="subscript"/>
        <sz val="11"/>
        <color theme="1"/>
        <rFont val="Aptos Narrow"/>
        <family val="2"/>
        <scheme val="minor"/>
      </rPr>
      <t>10</t>
    </r>
  </si>
  <si>
    <r>
      <t>C</t>
    </r>
    <r>
      <rPr>
        <b/>
        <vertAlign val="subscript"/>
        <sz val="11"/>
        <color theme="1"/>
        <rFont val="Aptos Narrow"/>
        <family val="2"/>
        <scheme val="minor"/>
      </rPr>
      <t>0</t>
    </r>
  </si>
  <si>
    <r>
      <t>d</t>
    </r>
    <r>
      <rPr>
        <b/>
        <vertAlign val="subscript"/>
        <sz val="11"/>
        <color theme="1"/>
        <rFont val="Aptos Narrow"/>
        <family val="2"/>
        <scheme val="minor"/>
      </rPr>
      <t>s</t>
    </r>
  </si>
  <si>
    <r>
      <t>d</t>
    </r>
    <r>
      <rPr>
        <b/>
        <vertAlign val="subscript"/>
        <sz val="11"/>
        <color theme="1"/>
        <rFont val="Aptos Narrow"/>
        <family val="2"/>
        <scheme val="minor"/>
      </rPr>
      <t>h</t>
    </r>
  </si>
  <si>
    <t>Width</t>
  </si>
  <si>
    <t>Load Ratings</t>
  </si>
  <si>
    <r>
      <t>X</t>
    </r>
    <r>
      <rPr>
        <b/>
        <vertAlign val="subscript"/>
        <sz val="11"/>
        <color theme="1"/>
        <rFont val="Aptos Narrow"/>
        <family val="2"/>
        <scheme val="minor"/>
      </rPr>
      <t>1</t>
    </r>
  </si>
  <si>
    <r>
      <t>Y</t>
    </r>
    <r>
      <rPr>
        <b/>
        <vertAlign val="subscript"/>
        <sz val="11"/>
        <color theme="1"/>
        <rFont val="Aptos Narrow"/>
        <family val="2"/>
        <scheme val="minor"/>
      </rPr>
      <t>1</t>
    </r>
  </si>
  <si>
    <r>
      <t>X</t>
    </r>
    <r>
      <rPr>
        <b/>
        <vertAlign val="subscript"/>
        <sz val="11"/>
        <color theme="1"/>
        <rFont val="Aptos Narrow"/>
        <family val="2"/>
        <scheme val="minor"/>
      </rPr>
      <t>2</t>
    </r>
  </si>
  <si>
    <r>
      <t>Y</t>
    </r>
    <r>
      <rPr>
        <b/>
        <vertAlign val="subscript"/>
        <sz val="11"/>
        <color theme="1"/>
        <rFont val="Aptos Narrow"/>
        <family val="2"/>
        <scheme val="minor"/>
      </rPr>
      <t>2</t>
    </r>
  </si>
  <si>
    <r>
      <t>F</t>
    </r>
    <r>
      <rPr>
        <b/>
        <vertAlign val="subscript"/>
        <sz val="11"/>
        <color theme="1"/>
        <rFont val="Aptos Narrow"/>
        <family val="2"/>
        <scheme val="minor"/>
      </rPr>
      <t>a</t>
    </r>
    <r>
      <rPr>
        <b/>
        <sz val="11"/>
        <color theme="1"/>
        <rFont val="Aptos Narrow"/>
        <family val="2"/>
        <scheme val="minor"/>
      </rPr>
      <t>/C</t>
    </r>
    <r>
      <rPr>
        <b/>
        <vertAlign val="subscript"/>
        <sz val="11"/>
        <color theme="1"/>
        <rFont val="Aptos Narrow"/>
        <family val="2"/>
        <scheme val="minor"/>
      </rPr>
      <t>0</t>
    </r>
  </si>
  <si>
    <r>
      <t>F</t>
    </r>
    <r>
      <rPr>
        <vertAlign val="subscript"/>
        <sz val="11"/>
        <color theme="1"/>
        <rFont val="Aptos Narrow"/>
        <family val="2"/>
        <scheme val="minor"/>
      </rPr>
      <t>a</t>
    </r>
    <r>
      <rPr>
        <sz val="11"/>
        <color theme="1"/>
        <rFont val="Aptos Narrow"/>
        <family val="2"/>
        <scheme val="minor"/>
      </rPr>
      <t>/C</t>
    </r>
    <r>
      <rPr>
        <vertAlign val="subscript"/>
        <sz val="11"/>
        <color theme="1"/>
        <rFont val="Aptos Narrow"/>
        <family val="2"/>
        <scheme val="minor"/>
      </rPr>
      <t>0</t>
    </r>
  </si>
  <si>
    <r>
      <t>F</t>
    </r>
    <r>
      <rPr>
        <b/>
        <vertAlign val="subscript"/>
        <sz val="11"/>
        <color theme="1"/>
        <rFont val="Aptos Narrow"/>
        <family val="2"/>
        <scheme val="minor"/>
      </rPr>
      <t>a</t>
    </r>
    <r>
      <rPr>
        <b/>
        <sz val="11"/>
        <color theme="1"/>
        <rFont val="Aptos Narrow"/>
        <family val="2"/>
        <scheme val="minor"/>
      </rPr>
      <t>/(VF</t>
    </r>
    <r>
      <rPr>
        <b/>
        <vertAlign val="subscript"/>
        <sz val="11"/>
        <color theme="1"/>
        <rFont val="Aptos Narrow"/>
        <family val="2"/>
        <scheme val="minor"/>
      </rPr>
      <t>r)</t>
    </r>
    <r>
      <rPr>
        <b/>
        <sz val="11"/>
        <color theme="1"/>
        <rFont val="Aptos Narrow"/>
        <family val="2"/>
        <scheme val="minor"/>
      </rPr>
      <t xml:space="preserve"> &lt;= e</t>
    </r>
  </si>
  <si>
    <r>
      <t>F</t>
    </r>
    <r>
      <rPr>
        <b/>
        <vertAlign val="subscript"/>
        <sz val="11"/>
        <color theme="1"/>
        <rFont val="Aptos Narrow"/>
        <family val="2"/>
        <scheme val="minor"/>
      </rPr>
      <t>a</t>
    </r>
    <r>
      <rPr>
        <b/>
        <sz val="11"/>
        <color theme="1"/>
        <rFont val="Aptos Narrow"/>
        <family val="2"/>
        <scheme val="minor"/>
      </rPr>
      <t>/(VF</t>
    </r>
    <r>
      <rPr>
        <b/>
        <vertAlign val="subscript"/>
        <sz val="11"/>
        <color theme="1"/>
        <rFont val="Aptos Narrow"/>
        <family val="2"/>
        <scheme val="minor"/>
      </rPr>
      <t>r)</t>
    </r>
    <r>
      <rPr>
        <b/>
        <sz val="11"/>
        <color theme="1"/>
        <rFont val="Aptos Narrow"/>
        <family val="2"/>
        <scheme val="minor"/>
      </rPr>
      <t xml:space="preserve"> &gt; e</t>
    </r>
  </si>
  <si>
    <t>Fillet Radius</t>
  </si>
  <si>
    <t>Table 11-1</t>
  </si>
  <si>
    <t>C</t>
  </si>
  <si>
    <r>
      <t>For R</t>
    </r>
    <r>
      <rPr>
        <vertAlign val="subscript"/>
        <sz val="11"/>
        <color theme="1"/>
        <rFont val="Aptos Narrow"/>
        <family val="2"/>
        <scheme val="minor"/>
      </rPr>
      <t>D</t>
    </r>
    <r>
      <rPr>
        <sz val="11"/>
        <color theme="1"/>
        <rFont val="Aptos Narrow"/>
        <family val="2"/>
        <scheme val="minor"/>
      </rPr>
      <t xml:space="preserve"> </t>
    </r>
  </si>
  <si>
    <r>
      <t>C</t>
    </r>
    <r>
      <rPr>
        <vertAlign val="subscript"/>
        <sz val="11"/>
        <color theme="1"/>
        <rFont val="Aptos Narrow"/>
        <family val="2"/>
        <scheme val="minor"/>
      </rPr>
      <t>10</t>
    </r>
    <r>
      <rPr>
        <sz val="11"/>
        <color theme="1"/>
        <rFont val="Aptos Narrow"/>
        <family val="2"/>
        <scheme val="minor"/>
      </rPr>
      <t xml:space="preserve"> From Table 11.2, F</t>
    </r>
    <r>
      <rPr>
        <vertAlign val="subscript"/>
        <sz val="11"/>
        <color theme="1"/>
        <rFont val="Aptos Narrow"/>
        <family val="2"/>
        <scheme val="minor"/>
      </rPr>
      <t>a</t>
    </r>
    <r>
      <rPr>
        <sz val="11"/>
        <color theme="1"/>
        <rFont val="Aptos Narrow"/>
        <family val="2"/>
        <scheme val="minor"/>
      </rPr>
      <t xml:space="preserve"> = 0</t>
    </r>
  </si>
  <si>
    <r>
      <t>C</t>
    </r>
    <r>
      <rPr>
        <vertAlign val="subscript"/>
        <sz val="11"/>
        <color theme="1"/>
        <rFont val="Aptos Narrow"/>
        <family val="2"/>
        <scheme val="minor"/>
      </rPr>
      <t>0</t>
    </r>
    <r>
      <rPr>
        <sz val="11"/>
        <color theme="1"/>
        <rFont val="Aptos Narrow"/>
        <family val="2"/>
        <scheme val="minor"/>
      </rPr>
      <t xml:space="preserve"> From Table 11.2, F</t>
    </r>
    <r>
      <rPr>
        <vertAlign val="subscript"/>
        <sz val="11"/>
        <color theme="1"/>
        <rFont val="Aptos Narrow"/>
        <family val="2"/>
        <scheme val="minor"/>
      </rPr>
      <t>a</t>
    </r>
    <r>
      <rPr>
        <sz val="11"/>
        <color theme="1"/>
        <rFont val="Aptos Narrow"/>
        <family val="2"/>
        <scheme val="minor"/>
      </rPr>
      <t xml:space="preserve"> = 0</t>
    </r>
  </si>
  <si>
    <t>Load Rating</t>
  </si>
  <si>
    <t>02-Series</t>
  </si>
  <si>
    <t>03-Series</t>
  </si>
  <si>
    <t>Table 11-3</t>
  </si>
  <si>
    <t>X</t>
  </si>
  <si>
    <t>Y</t>
  </si>
  <si>
    <r>
      <t>F</t>
    </r>
    <r>
      <rPr>
        <vertAlign val="subscript"/>
        <sz val="11"/>
        <color theme="1"/>
        <rFont val="Aptos Narrow"/>
        <family val="2"/>
        <scheme val="minor"/>
      </rPr>
      <t>a</t>
    </r>
    <r>
      <rPr>
        <sz val="11"/>
        <color theme="1"/>
        <rFont val="Aptos Narrow"/>
        <family val="2"/>
        <scheme val="minor"/>
      </rPr>
      <t>/(VF</t>
    </r>
    <r>
      <rPr>
        <vertAlign val="subscript"/>
        <sz val="11"/>
        <color theme="1"/>
        <rFont val="Aptos Narrow"/>
        <family val="2"/>
        <scheme val="minor"/>
      </rPr>
      <t>r</t>
    </r>
    <r>
      <rPr>
        <sz val="11"/>
        <color theme="1"/>
        <rFont val="Aptos Narrow"/>
        <family val="2"/>
        <scheme val="minor"/>
      </rPr>
      <t>)</t>
    </r>
  </si>
  <si>
    <r>
      <t>Initial Rated Load, C</t>
    </r>
    <r>
      <rPr>
        <vertAlign val="subscript"/>
        <sz val="11"/>
        <color theme="1"/>
        <rFont val="Aptos Narrow"/>
        <family val="2"/>
        <scheme val="minor"/>
      </rPr>
      <t>10</t>
    </r>
    <r>
      <rPr>
        <sz val="11"/>
        <color theme="1"/>
        <rFont val="Aptos Narrow"/>
        <family val="2"/>
        <scheme val="minor"/>
      </rPr>
      <t>, F</t>
    </r>
    <r>
      <rPr>
        <vertAlign val="subscript"/>
        <sz val="11"/>
        <color theme="1"/>
        <rFont val="Aptos Narrow"/>
        <family val="2"/>
        <scheme val="minor"/>
      </rPr>
      <t>a</t>
    </r>
    <r>
      <rPr>
        <sz val="11"/>
        <color theme="1"/>
        <rFont val="Aptos Narrow"/>
        <family val="2"/>
        <scheme val="minor"/>
      </rPr>
      <t xml:space="preserve"> = 0</t>
    </r>
  </si>
  <si>
    <t>Itteration #</t>
  </si>
  <si>
    <r>
      <t>Iteration Table for C</t>
    </r>
    <r>
      <rPr>
        <b/>
        <vertAlign val="subscript"/>
        <sz val="11"/>
        <color theme="1"/>
        <rFont val="Aptos Narrow"/>
        <family val="2"/>
        <scheme val="minor"/>
      </rPr>
      <t>0</t>
    </r>
    <r>
      <rPr>
        <b/>
        <sz val="11"/>
        <color theme="1"/>
        <rFont val="Aptos Narrow"/>
        <family val="2"/>
        <scheme val="minor"/>
      </rPr>
      <t xml:space="preserve"> value</t>
    </r>
  </si>
  <si>
    <r>
      <t>Input Radial Load, F</t>
    </r>
    <r>
      <rPr>
        <vertAlign val="subscript"/>
        <sz val="11"/>
        <color theme="1"/>
        <rFont val="Aptos Narrow"/>
        <family val="2"/>
        <scheme val="minor"/>
      </rPr>
      <t>r</t>
    </r>
  </si>
  <si>
    <t>Final Iterated Values</t>
  </si>
  <si>
    <r>
      <t>Iterated C</t>
    </r>
    <r>
      <rPr>
        <vertAlign val="subscript"/>
        <sz val="11"/>
        <color theme="1"/>
        <rFont val="Aptos Narrow"/>
        <family val="2"/>
        <scheme val="minor"/>
      </rPr>
      <t>10</t>
    </r>
  </si>
  <si>
    <r>
      <t>Iterated C</t>
    </r>
    <r>
      <rPr>
        <vertAlign val="subscript"/>
        <sz val="11"/>
        <color theme="1"/>
        <rFont val="Aptos Narrow"/>
        <family val="2"/>
        <scheme val="minor"/>
      </rPr>
      <t>0</t>
    </r>
  </si>
  <si>
    <r>
      <t>F</t>
    </r>
    <r>
      <rPr>
        <b/>
        <vertAlign val="subscript"/>
        <sz val="11"/>
        <color theme="1"/>
        <rFont val="Aptos Narrow"/>
        <family val="2"/>
        <scheme val="minor"/>
      </rPr>
      <t>E</t>
    </r>
    <r>
      <rPr>
        <sz val="11"/>
        <color theme="1"/>
        <rFont val="Aptos Narrow"/>
        <family val="2"/>
        <scheme val="minor"/>
      </rPr>
      <t xml:space="preserve"> [kN]</t>
    </r>
  </si>
  <si>
    <r>
      <t>Updated Search C</t>
    </r>
    <r>
      <rPr>
        <vertAlign val="subscript"/>
        <sz val="11"/>
        <color theme="1"/>
        <rFont val="Aptos Narrow"/>
        <family val="2"/>
        <scheme val="minor"/>
      </rPr>
      <t>10</t>
    </r>
    <r>
      <rPr>
        <sz val="11"/>
        <color theme="1"/>
        <rFont val="Aptos Narrow"/>
        <family val="2"/>
        <scheme val="minor"/>
      </rPr>
      <t xml:space="preserve"> [kN]</t>
    </r>
  </si>
  <si>
    <r>
      <t>Updated C</t>
    </r>
    <r>
      <rPr>
        <vertAlign val="subscript"/>
        <sz val="11"/>
        <color theme="1"/>
        <rFont val="Aptos Narrow"/>
        <family val="2"/>
        <scheme val="minor"/>
      </rPr>
      <t>10</t>
    </r>
    <r>
      <rPr>
        <sz val="11"/>
        <color theme="1"/>
        <rFont val="Aptos Narrow"/>
        <family val="2"/>
        <scheme val="minor"/>
      </rPr>
      <t xml:space="preserve"> [kN]</t>
    </r>
  </si>
  <si>
    <r>
      <t>Updated C</t>
    </r>
    <r>
      <rPr>
        <vertAlign val="subscript"/>
        <sz val="11"/>
        <color theme="1"/>
        <rFont val="Aptos Narrow"/>
        <family val="2"/>
        <scheme val="minor"/>
      </rPr>
      <t>0</t>
    </r>
    <r>
      <rPr>
        <sz val="11"/>
        <color theme="1"/>
        <rFont val="Aptos Narrow"/>
        <family val="2"/>
        <scheme val="minor"/>
      </rPr>
      <t xml:space="preserve"> [kN]</t>
    </r>
  </si>
  <si>
    <t/>
  </si>
  <si>
    <t>Inputs</t>
  </si>
  <si>
    <t>step size</t>
  </si>
  <si>
    <t>Units</t>
  </si>
  <si>
    <t>Shaft Length</t>
  </si>
  <si>
    <t>Location of forces along axis</t>
  </si>
  <si>
    <t>P1</t>
  </si>
  <si>
    <t>Force 1</t>
  </si>
  <si>
    <t>P2</t>
  </si>
  <si>
    <t>Force 2</t>
  </si>
  <si>
    <t>50N</t>
  </si>
  <si>
    <t>Force 3</t>
  </si>
  <si>
    <t>270N</t>
  </si>
  <si>
    <t>Force 4</t>
  </si>
  <si>
    <t>Gear Diameters</t>
  </si>
  <si>
    <t>A</t>
  </si>
  <si>
    <t>Gear A</t>
  </si>
  <si>
    <t>Gear C</t>
  </si>
  <si>
    <t>Magnitude of the Forces</t>
  </si>
  <si>
    <t>y-direction</t>
  </si>
  <si>
    <t>z-direction</t>
  </si>
  <si>
    <t>Magnitude</t>
  </si>
  <si>
    <t>Torques</t>
  </si>
  <si>
    <t>x-direction</t>
  </si>
  <si>
    <t>AB</t>
  </si>
  <si>
    <t>Torque 1,2</t>
  </si>
  <si>
    <t>CD</t>
  </si>
  <si>
    <t>Torque 3,4</t>
  </si>
  <si>
    <t>Reactions</t>
  </si>
  <si>
    <t>O</t>
  </si>
  <si>
    <t>Reaction at left bearing</t>
  </si>
  <si>
    <t>B</t>
  </si>
  <si>
    <t>Reaction at right bearing</t>
  </si>
  <si>
    <t>Max moment</t>
  </si>
  <si>
    <t>location</t>
  </si>
  <si>
    <t>OA shoulder location</t>
  </si>
  <si>
    <t>Moment at location</t>
  </si>
  <si>
    <t>CB shoulder location</t>
  </si>
  <si>
    <t>Fa</t>
  </si>
  <si>
    <t>ψ</t>
  </si>
  <si>
    <t>degrees</t>
  </si>
  <si>
    <t>Net axial Load</t>
  </si>
  <si>
    <t>A to 0</t>
  </si>
  <si>
    <t>C to B</t>
  </si>
  <si>
    <t>helical gear at an angle of ψ degrees</t>
  </si>
  <si>
    <t>Net radial load</t>
  </si>
  <si>
    <t>on quiz specifically says to use table 11-1 for e so value</t>
  </si>
  <si>
    <t>is 0.19 and not the value shown in the table above made</t>
  </si>
  <si>
    <t>with the equation</t>
  </si>
  <si>
    <r>
      <t>R</t>
    </r>
    <r>
      <rPr>
        <vertAlign val="subscript"/>
        <sz val="11"/>
        <color theme="1"/>
        <rFont val="Aptos Narrow"/>
        <family val="2"/>
        <scheme val="minor"/>
      </rPr>
      <t>D</t>
    </r>
    <r>
      <rPr>
        <b/>
        <sz val="11"/>
        <color theme="1"/>
        <rFont val="Aptos Narrow"/>
        <family val="2"/>
        <scheme val="minor"/>
      </rPr>
      <t xml:space="preserve"> for 90% =</t>
    </r>
  </si>
  <si>
    <t>Gear B</t>
  </si>
  <si>
    <t>T1</t>
  </si>
  <si>
    <t>T2</t>
  </si>
  <si>
    <t>1800N</t>
  </si>
  <si>
    <t>500lb</t>
  </si>
  <si>
    <t>75lb</t>
  </si>
  <si>
    <t>Reaction at C</t>
  </si>
  <si>
    <t>Reaction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</si>
</sst>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000"/>
    <numFmt numFmtId="166" formatCode="##0.0E+00"/>
    <numFmt numFmtId="167" formatCode="0.0%"/>
    <numFmt numFmtId="168" formatCode="##0E+00"/>
    <numFmt numFmtId="169" formatCode="0.000"/>
    <numFmt numFmtId="170" formatCode="0.0"/>
    <numFmt numFmtId="171" formatCode="0.000000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vertAlign val="subscript"/>
      <sz val="11"/>
      <color theme="1"/>
      <name val="Aptos Narrow"/>
      <family val="2"/>
      <scheme val="minor"/>
    </font>
    <font>
      <b/>
      <sz val="9"/>
      <color indexed="81"/>
      <name val="Tahoma"/>
      <family val="2"/>
    </font>
    <font>
      <sz val="9"/>
      <color indexed="81"/>
      <name val="Tahoma"/>
      <family val="2"/>
    </font>
    <font>
      <b/>
      <vertAlign val="subscript"/>
      <sz val="11"/>
      <color theme="1"/>
      <name val="Aptos Narrow"/>
      <family val="2"/>
      <scheme val="minor"/>
    </font>
  </fonts>
  <fills count="15">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rgb="FFFFCC66"/>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505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thin">
        <color auto="1"/>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9">
    <xf numFmtId="0" fontId="0" fillId="0" borderId="0" xfId="0"/>
    <xf numFmtId="0" fontId="2" fillId="2" borderId="0" xfId="0" applyFont="1" applyFill="1" applyAlignment="1">
      <alignment vertical="center"/>
    </xf>
    <xf numFmtId="0" fontId="2" fillId="2" borderId="0" xfId="0" applyFont="1" applyFill="1" applyAlignment="1">
      <alignment horizontal="left" vertical="center"/>
    </xf>
    <xf numFmtId="0" fontId="0" fillId="2" borderId="1" xfId="0" applyFill="1" applyBorder="1" applyAlignment="1">
      <alignment vertical="center"/>
    </xf>
    <xf numFmtId="0" fontId="0" fillId="2" borderId="0" xfId="0" applyFill="1" applyAlignment="1">
      <alignment vertical="center"/>
    </xf>
    <xf numFmtId="0" fontId="0" fillId="0" borderId="0" xfId="0" applyAlignment="1">
      <alignment vertical="center"/>
    </xf>
    <xf numFmtId="0" fontId="2" fillId="3" borderId="0" xfId="0" applyFont="1" applyFill="1" applyAlignment="1">
      <alignment vertical="center"/>
    </xf>
    <xf numFmtId="0" fontId="0" fillId="3" borderId="0" xfId="0" applyFill="1" applyAlignment="1">
      <alignment vertical="center"/>
    </xf>
    <xf numFmtId="0" fontId="2" fillId="4" borderId="2" xfId="0" applyFont="1" applyFill="1" applyBorder="1" applyAlignment="1">
      <alignment vertical="center"/>
    </xf>
    <xf numFmtId="0" fontId="0" fillId="4" borderId="2" xfId="0" applyFill="1" applyBorder="1" applyAlignment="1">
      <alignment vertical="center"/>
    </xf>
    <xf numFmtId="0" fontId="2" fillId="5" borderId="2" xfId="0" applyFont="1" applyFill="1" applyBorder="1" applyAlignment="1">
      <alignment vertical="center"/>
    </xf>
    <xf numFmtId="3" fontId="0" fillId="2" borderId="0" xfId="1" applyNumberFormat="1" applyFont="1" applyFill="1" applyAlignment="1">
      <alignment vertical="center"/>
    </xf>
    <xf numFmtId="164" fontId="0" fillId="2" borderId="0" xfId="1" applyNumberFormat="1" applyFont="1" applyFill="1" applyAlignment="1">
      <alignment vertical="center"/>
    </xf>
    <xf numFmtId="0" fontId="0" fillId="2" borderId="0" xfId="0" quotePrefix="1" applyFill="1" applyAlignment="1">
      <alignment horizontal="center" vertical="center"/>
    </xf>
    <xf numFmtId="165" fontId="0" fillId="3" borderId="0" xfId="1" applyNumberFormat="1" applyFont="1" applyFill="1" applyAlignment="1">
      <alignment vertical="center"/>
    </xf>
    <xf numFmtId="166" fontId="0" fillId="3" borderId="0" xfId="0" applyNumberFormat="1" applyFill="1" applyAlignment="1">
      <alignment vertical="center"/>
    </xf>
    <xf numFmtId="0" fontId="0" fillId="2" borderId="0" xfId="0" applyFill="1" applyAlignment="1">
      <alignment vertical="center"/>
      <extLst>
        <ext xmlns:xfpb="http://schemas.microsoft.com/office/spreadsheetml/2022/featurepropertybag" uri="{C7286773-470A-42A8-94C5-96B5CB345126}">
          <xfpb:xfComplement i="0"/>
        </ext>
      </extLst>
    </xf>
    <xf numFmtId="166" fontId="0" fillId="2" borderId="0" xfId="0" applyNumberFormat="1" applyFill="1" applyAlignment="1">
      <alignment vertical="center"/>
    </xf>
    <xf numFmtId="0" fontId="0" fillId="3" borderId="0" xfId="0" quotePrefix="1" applyFill="1" applyAlignment="1">
      <alignment horizontal="center" vertical="center"/>
    </xf>
    <xf numFmtId="4" fontId="0" fillId="2" borderId="0" xfId="1" applyNumberFormat="1" applyFont="1" applyFill="1" applyAlignment="1">
      <alignment vertical="center"/>
    </xf>
    <xf numFmtId="165" fontId="0" fillId="2" borderId="0" xfId="1" applyNumberFormat="1" applyFont="1" applyFill="1" applyAlignment="1">
      <alignment vertical="center"/>
    </xf>
    <xf numFmtId="164" fontId="0" fillId="3" borderId="0" xfId="1" applyNumberFormat="1" applyFont="1" applyFill="1" applyAlignment="1">
      <alignment vertical="center"/>
    </xf>
    <xf numFmtId="0" fontId="2" fillId="6" borderId="2" xfId="0" applyFont="1" applyFill="1" applyBorder="1" applyAlignment="1">
      <alignment vertical="center"/>
    </xf>
    <xf numFmtId="168" fontId="0" fillId="0" borderId="4" xfId="0" applyNumberFormat="1" applyBorder="1" applyAlignment="1">
      <alignment horizontal="center" vertical="center"/>
    </xf>
    <xf numFmtId="168" fontId="0" fillId="0" borderId="9" xfId="0" applyNumberFormat="1" applyBorder="1" applyAlignment="1">
      <alignment horizontal="center" vertical="center"/>
    </xf>
    <xf numFmtId="0" fontId="0" fillId="3" borderId="0" xfId="1" applyNumberFormat="1" applyFont="1" applyFill="1" applyAlignment="1">
      <alignment vertical="center"/>
    </xf>
    <xf numFmtId="0" fontId="2" fillId="10" borderId="0" xfId="0" applyFont="1" applyFill="1" applyAlignment="1">
      <alignment vertical="center"/>
    </xf>
    <xf numFmtId="0" fontId="2" fillId="10" borderId="2" xfId="0" applyFont="1" applyFill="1" applyBorder="1" applyAlignment="1">
      <alignment vertical="center"/>
    </xf>
    <xf numFmtId="0" fontId="2" fillId="7" borderId="12"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1" fillId="3" borderId="0" xfId="1" applyNumberFormat="1" applyFont="1" applyFill="1" applyAlignment="1">
      <alignment vertical="center"/>
    </xf>
    <xf numFmtId="0" fontId="0" fillId="2" borderId="0" xfId="2" applyNumberFormat="1" applyFont="1" applyFill="1" applyAlignment="1">
      <alignment vertical="center"/>
    </xf>
    <xf numFmtId="0" fontId="2" fillId="8" borderId="16" xfId="0" applyFont="1" applyFill="1" applyBorder="1" applyAlignment="1">
      <alignment horizontal="center" vertical="center"/>
    </xf>
    <xf numFmtId="0" fontId="2" fillId="11" borderId="16" xfId="0" applyFont="1" applyFill="1" applyBorder="1" applyAlignment="1">
      <alignment horizontal="center" vertical="center"/>
    </xf>
    <xf numFmtId="0" fontId="2" fillId="9" borderId="11" xfId="0" applyFont="1" applyFill="1" applyBorder="1" applyAlignment="1">
      <alignment vertical="center"/>
    </xf>
    <xf numFmtId="0" fontId="2" fillId="9" borderId="13" xfId="0" applyFont="1" applyFill="1" applyBorder="1" applyAlignment="1">
      <alignment vertical="center"/>
    </xf>
    <xf numFmtId="0" fontId="2" fillId="9" borderId="14" xfId="0" applyFont="1" applyFill="1" applyBorder="1" applyAlignment="1">
      <alignment vertical="center"/>
    </xf>
    <xf numFmtId="0" fontId="0" fillId="0" borderId="18" xfId="0" applyBorder="1" applyAlignment="1">
      <alignment horizontal="center" vertical="center"/>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2" fillId="11" borderId="17" xfId="0" applyFont="1" applyFill="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0" fillId="8" borderId="6" xfId="0" applyFill="1" applyBorder="1" applyAlignment="1">
      <alignment horizontal="center" vertical="center"/>
    </xf>
    <xf numFmtId="0" fontId="0" fillId="8" borderId="6" xfId="0" applyFill="1" applyBorder="1" applyAlignment="1">
      <alignment horizontal="center" vertical="center" wrapText="1"/>
    </xf>
    <xf numFmtId="0" fontId="0" fillId="11" borderId="6" xfId="0" applyFill="1" applyBorder="1" applyAlignment="1">
      <alignment horizontal="center" vertical="center"/>
    </xf>
    <xf numFmtId="0" fontId="0" fillId="12" borderId="6" xfId="0" applyFill="1" applyBorder="1" applyAlignment="1">
      <alignment horizontal="center" vertical="center"/>
    </xf>
    <xf numFmtId="0" fontId="0" fillId="12" borderId="6" xfId="0" applyFill="1" applyBorder="1" applyAlignment="1">
      <alignment horizontal="center" vertical="center" wrapText="1"/>
    </xf>
    <xf numFmtId="0" fontId="0" fillId="0" borderId="3" xfId="0" applyBorder="1" applyAlignment="1">
      <alignment horizontal="center" vertical="center"/>
    </xf>
    <xf numFmtId="0" fontId="0" fillId="11" borderId="7" xfId="0" applyFill="1" applyBorder="1" applyAlignment="1">
      <alignment horizontal="center" vertical="center" wrapText="1"/>
    </xf>
    <xf numFmtId="0" fontId="0" fillId="0" borderId="9" xfId="0" applyBorder="1" applyAlignment="1">
      <alignment horizontal="center" vertical="center" wrapText="1"/>
    </xf>
    <xf numFmtId="0" fontId="0" fillId="12" borderId="9" xfId="0" applyFill="1" applyBorder="1" applyAlignment="1">
      <alignment horizontal="center" vertical="center"/>
    </xf>
    <xf numFmtId="0" fontId="0" fillId="12" borderId="9" xfId="0" applyFill="1" applyBorder="1" applyAlignment="1">
      <alignment horizontal="center" vertical="center" wrapText="1"/>
    </xf>
    <xf numFmtId="0" fontId="0" fillId="8" borderId="9" xfId="0" applyFill="1" applyBorder="1" applyAlignment="1">
      <alignment horizontal="center" vertical="center"/>
    </xf>
    <xf numFmtId="0" fontId="0" fillId="8" borderId="9" xfId="0" applyFill="1" applyBorder="1" applyAlignment="1">
      <alignment horizontal="center" vertical="center" wrapText="1"/>
    </xf>
    <xf numFmtId="0" fontId="0" fillId="11" borderId="9" xfId="0" applyFill="1" applyBorder="1" applyAlignment="1">
      <alignment horizontal="center" vertical="center"/>
    </xf>
    <xf numFmtId="0" fontId="0" fillId="11" borderId="10" xfId="0" applyFill="1" applyBorder="1" applyAlignment="1">
      <alignment horizontal="center" vertical="center" wrapText="1"/>
    </xf>
    <xf numFmtId="2" fontId="0" fillId="0" borderId="6" xfId="0" applyNumberFormat="1" applyBorder="1" applyAlignment="1">
      <alignment horizontal="center" vertical="center" wrapText="1"/>
    </xf>
    <xf numFmtId="2" fontId="0" fillId="0" borderId="6" xfId="0" applyNumberFormat="1" applyBorder="1" applyAlignment="1">
      <alignment horizontal="center" vertical="center"/>
    </xf>
    <xf numFmtId="169" fontId="0" fillId="0" borderId="3" xfId="0" applyNumberFormat="1" applyBorder="1" applyAlignment="1">
      <alignment horizontal="center" vertical="center"/>
    </xf>
    <xf numFmtId="2" fontId="0" fillId="0" borderId="7" xfId="0" applyNumberFormat="1" applyBorder="1" applyAlignment="1">
      <alignment horizontal="center" vertical="center" wrapText="1"/>
    </xf>
    <xf numFmtId="2" fontId="0" fillId="0" borderId="3"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wrapText="1"/>
    </xf>
    <xf numFmtId="2" fontId="0" fillId="0" borderId="9" xfId="0" applyNumberFormat="1" applyBorder="1" applyAlignment="1">
      <alignment horizontal="center" vertical="center"/>
    </xf>
    <xf numFmtId="2" fontId="0" fillId="0" borderId="10" xfId="0" applyNumberFormat="1" applyBorder="1" applyAlignment="1">
      <alignment horizontal="center" vertical="center" wrapText="1"/>
    </xf>
    <xf numFmtId="0" fontId="2" fillId="12" borderId="16" xfId="0" applyFont="1" applyFill="1" applyBorder="1" applyAlignment="1">
      <alignment horizontal="center" vertical="center"/>
    </xf>
    <xf numFmtId="167" fontId="1" fillId="10" borderId="0" xfId="2" applyNumberFormat="1" applyFont="1" applyFill="1" applyBorder="1" applyAlignment="1">
      <alignment vertical="center"/>
    </xf>
    <xf numFmtId="0" fontId="0" fillId="10" borderId="0" xfId="0" applyFill="1" applyAlignment="1">
      <alignment horizontal="left" vertical="center"/>
    </xf>
    <xf numFmtId="0" fontId="0" fillId="13" borderId="20" xfId="0" applyFill="1" applyBorder="1"/>
    <xf numFmtId="171" fontId="0" fillId="0" borderId="0" xfId="0" applyNumberFormat="1"/>
    <xf numFmtId="0" fontId="0" fillId="3" borderId="0" xfId="0" applyFill="1"/>
    <xf numFmtId="0" fontId="0" fillId="3" borderId="24" xfId="0" applyFill="1" applyBorder="1" applyAlignment="1">
      <alignment horizontal="center"/>
    </xf>
    <xf numFmtId="0" fontId="0" fillId="3" borderId="24" xfId="0" applyFill="1" applyBorder="1" applyAlignment="1">
      <alignment vertical="center"/>
    </xf>
    <xf numFmtId="0" fontId="0" fillId="3" borderId="25" xfId="0" applyFill="1" applyBorder="1"/>
    <xf numFmtId="0" fontId="0" fillId="3" borderId="5" xfId="0" applyFill="1" applyBorder="1"/>
    <xf numFmtId="0" fontId="0" fillId="0" borderId="0" xfId="0" quotePrefix="1"/>
    <xf numFmtId="0" fontId="0" fillId="2" borderId="0" xfId="0" applyFill="1"/>
    <xf numFmtId="170" fontId="0" fillId="0" borderId="0" xfId="0" applyNumberFormat="1"/>
    <xf numFmtId="1" fontId="0" fillId="0" borderId="0" xfId="0" applyNumberFormat="1"/>
    <xf numFmtId="0" fontId="0" fillId="2" borderId="23" xfId="0" applyFill="1" applyBorder="1"/>
    <xf numFmtId="2" fontId="0" fillId="2" borderId="0" xfId="0" applyNumberFormat="1" applyFill="1"/>
    <xf numFmtId="0" fontId="0" fillId="2" borderId="0" xfId="0" quotePrefix="1" applyFill="1" applyAlignment="1">
      <alignment horizontal="center"/>
    </xf>
    <xf numFmtId="0" fontId="2" fillId="5" borderId="2" xfId="0" applyFont="1" applyFill="1" applyBorder="1" applyAlignment="1">
      <alignment horizontal="left" vertical="center"/>
    </xf>
    <xf numFmtId="2" fontId="0" fillId="3" borderId="0" xfId="0" applyNumberFormat="1" applyFill="1"/>
    <xf numFmtId="169" fontId="0" fillId="3" borderId="0" xfId="0" applyNumberFormat="1" applyFill="1"/>
    <xf numFmtId="1" fontId="0" fillId="3" borderId="0" xfId="0" applyNumberFormat="1" applyFill="1"/>
    <xf numFmtId="1" fontId="0" fillId="2" borderId="0" xfId="0" applyNumberFormat="1" applyFill="1"/>
    <xf numFmtId="0" fontId="0" fillId="10" borderId="0" xfId="0" applyFill="1"/>
    <xf numFmtId="0" fontId="2" fillId="10" borderId="2" xfId="0" applyFont="1" applyFill="1" applyBorder="1" applyAlignment="1">
      <alignment horizontal="right" vertical="center"/>
    </xf>
    <xf numFmtId="0" fontId="0" fillId="14" borderId="0" xfId="0" applyFill="1"/>
    <xf numFmtId="0" fontId="0" fillId="2" borderId="0" xfId="0" quotePrefix="1" applyFill="1"/>
    <xf numFmtId="1" fontId="0" fillId="2" borderId="0" xfId="0" quotePrefix="1" applyNumberFormat="1" applyFill="1"/>
    <xf numFmtId="1" fontId="0" fillId="14" borderId="0" xfId="0" applyNumberFormat="1" applyFill="1"/>
    <xf numFmtId="0" fontId="0" fillId="14" borderId="0" xfId="0" applyFill="1" applyAlignment="1">
      <alignment vertical="center"/>
    </xf>
    <xf numFmtId="2" fontId="0" fillId="0" borderId="0" xfId="0" applyNumberFormat="1"/>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6" xfId="0" applyFont="1" applyFill="1" applyBorder="1" applyAlignment="1">
      <alignment horizontal="center" vertical="center"/>
    </xf>
    <xf numFmtId="0" fontId="2" fillId="8" borderId="1" xfId="0" applyFont="1" applyFill="1" applyBorder="1" applyAlignment="1">
      <alignment horizontal="center"/>
    </xf>
    <xf numFmtId="0" fontId="2" fillId="11" borderId="1" xfId="0" applyFont="1" applyFill="1" applyBorder="1" applyAlignment="1">
      <alignment horizontal="center"/>
    </xf>
    <xf numFmtId="0" fontId="2" fillId="12" borderId="1" xfId="0" applyFont="1" applyFill="1" applyBorder="1" applyAlignment="1">
      <alignment horizontal="center"/>
    </xf>
    <xf numFmtId="0" fontId="2" fillId="13" borderId="0" xfId="0" applyFont="1" applyFill="1" applyAlignment="1">
      <alignment horizontal="center"/>
    </xf>
    <xf numFmtId="0" fontId="2" fillId="13" borderId="21" xfId="0" applyFont="1" applyFill="1" applyBorder="1" applyAlignment="1">
      <alignment horizontal="center"/>
    </xf>
    <xf numFmtId="0" fontId="2" fillId="13" borderId="0" xfId="0" applyFont="1" applyFill="1" applyAlignment="1">
      <alignment horizontal="center" vertical="center"/>
    </xf>
    <xf numFmtId="0" fontId="2" fillId="13" borderId="22" xfId="0" applyFont="1" applyFill="1" applyBorder="1" applyAlignment="1">
      <alignment horizontal="center" vertical="center"/>
    </xf>
    <xf numFmtId="0" fontId="2" fillId="13" borderId="5" xfId="0" applyFont="1" applyFill="1" applyBorder="1" applyAlignment="1">
      <alignment horizontal="center" vertical="center"/>
    </xf>
    <xf numFmtId="0" fontId="2" fillId="13" borderId="21" xfId="0" applyFont="1" applyFill="1" applyBorder="1" applyAlignment="1">
      <alignment horizontal="center" vertical="center"/>
    </xf>
    <xf numFmtId="0" fontId="2" fillId="8" borderId="0" xfId="0" applyFont="1" applyFill="1" applyAlignment="1">
      <alignment horizontal="center" vertical="center"/>
    </xf>
    <xf numFmtId="0" fontId="2" fillId="11" borderId="0" xfId="0" applyFont="1" applyFill="1" applyAlignment="1">
      <alignment horizontal="center" vertical="center"/>
    </xf>
    <xf numFmtId="0" fontId="2" fillId="11" borderId="21" xfId="0" applyFont="1" applyFill="1" applyBorder="1" applyAlignment="1">
      <alignment horizontal="center" vertical="center"/>
    </xf>
  </cellXfs>
  <cellStyles count="3">
    <cellStyle name="Comma" xfId="1" builtinId="3"/>
    <cellStyle name="Normal" xfId="0" builtinId="0"/>
    <cellStyle name="Percent" xfId="2" builtinId="5"/>
  </cellStyles>
  <dxfs count="165">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theme="0" tint="-0.14996795556505021"/>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
      <fill>
        <patternFill>
          <bgColor rgb="FFFF5050"/>
        </patternFill>
      </fill>
    </dxf>
  </dxfs>
  <tableStyles count="0" defaultTableStyle="TableStyleMedium2" defaultPivotStyle="PivotStyleMedium9"/>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30.xml"/><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Combined Loads Bearings'!$AK$7:$AK$18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Combined Loads Bearings'!$AL$7:$AL$18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0-9D7B-406B-929F-AE97BB529E64}"/>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Combined Loads Bearings'!$AK$7:$AK$18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Combined Loads Bearings'!$AP$7:$AP$18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34CF-46CF-90B1-B95D11399B99}"/>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'Sprdsht Quiz 6 1'!$AK$7:$AK$18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'Sprdsht Quiz 6 1'!$AL$7:$AL$18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C748-449C-BB8C-707BBDD68B74}"/>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'Sprdsht Quiz 6 1'!$AK$7:$AK$18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'Sprdsht Quiz 6 1'!$AP$7:$AP$18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6A11-47D7-983F-1FDCEFF605B9}"/>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'Sprdsht Quiz 6 2'!$AK$7:$AK$18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'Sprdsht Quiz 6 2'!$AL$7:$AL$18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9F0A-48ED-A0CD-6103067D5F21}"/>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'Sprdsht Quiz 6 2'!$AK$7:$AK$18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'Sprdsht Quiz 6 2'!$AP$7:$AP$18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8739-4AC6-8707-8D97C1BAED5D}"/>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11614173228346E-2"/>
          <c:y val="2.1363735783027121E-2"/>
          <c:w val="0.88663385826771657"/>
          <c:h val="0.86723261154855646"/>
        </c:manualLayout>
      </c:layout>
      <c:scatterChart>
        <c:scatterStyle val="lineMarker"/>
        <c:varyColors val="0"/>
        <c:ser>
          <c:idx val="0"/>
          <c:order val="0"/>
          <c:tx>
            <c:strRef>
              <c:f>'Shaft Moments Sprdsht Quiz 6 P3'!$L$1</c:f>
              <c:strCache>
                <c:ptCount val="1"/>
                <c:pt idx="0">
                  <c:v>Net Moment [*10^3 in-lbf]</c:v>
                </c:pt>
              </c:strCache>
            </c:strRef>
          </c:tx>
          <c:spPr>
            <a:ln w="25400" cap="rnd">
              <a:solidFill>
                <a:schemeClr val="tx1"/>
              </a:solidFill>
              <a:round/>
            </a:ln>
            <a:effectLst/>
          </c:spPr>
          <c:marker>
            <c:symbol val="none"/>
          </c:marker>
          <c:xVal>
            <c:numRef>
              <c:f>'Shaft Moments Sprdsht Quiz 6 P3'!$I$2:$I$1002</c:f>
              <c:numCache>
                <c:formatCode>0.00</c:formatCode>
                <c:ptCount val="1001"/>
                <c:pt idx="0">
                  <c:v>0</c:v>
                </c:pt>
                <c:pt idx="1">
                  <c:v>0.04</c:v>
                </c:pt>
                <c:pt idx="2">
                  <c:v>0.08</c:v>
                </c:pt>
                <c:pt idx="3">
                  <c:v>0.12</c:v>
                </c:pt>
                <c:pt idx="4">
                  <c:v>0.16</c:v>
                </c:pt>
                <c:pt idx="5">
                  <c:v>0.2</c:v>
                </c:pt>
                <c:pt idx="6">
                  <c:v>0.24</c:v>
                </c:pt>
                <c:pt idx="7">
                  <c:v>0.28000000000000003</c:v>
                </c:pt>
                <c:pt idx="8">
                  <c:v>0.32</c:v>
                </c:pt>
                <c:pt idx="9">
                  <c:v>0.36</c:v>
                </c:pt>
                <c:pt idx="10">
                  <c:v>0.4</c:v>
                </c:pt>
                <c:pt idx="11">
                  <c:v>0.44</c:v>
                </c:pt>
                <c:pt idx="12">
                  <c:v>0.48</c:v>
                </c:pt>
                <c:pt idx="13">
                  <c:v>0.52</c:v>
                </c:pt>
                <c:pt idx="14">
                  <c:v>0.56000000000000005</c:v>
                </c:pt>
                <c:pt idx="15">
                  <c:v>0.6</c:v>
                </c:pt>
                <c:pt idx="16">
                  <c:v>0.64</c:v>
                </c:pt>
                <c:pt idx="17">
                  <c:v>0.68</c:v>
                </c:pt>
                <c:pt idx="18">
                  <c:v>0.72</c:v>
                </c:pt>
                <c:pt idx="19">
                  <c:v>0.76</c:v>
                </c:pt>
                <c:pt idx="20">
                  <c:v>0.8</c:v>
                </c:pt>
                <c:pt idx="21">
                  <c:v>0.84</c:v>
                </c:pt>
                <c:pt idx="22">
                  <c:v>0.88</c:v>
                </c:pt>
                <c:pt idx="23">
                  <c:v>0.92</c:v>
                </c:pt>
                <c:pt idx="24">
                  <c:v>0.96</c:v>
                </c:pt>
                <c:pt idx="25">
                  <c:v>1</c:v>
                </c:pt>
                <c:pt idx="26">
                  <c:v>1.04</c:v>
                </c:pt>
                <c:pt idx="27">
                  <c:v>1.08</c:v>
                </c:pt>
                <c:pt idx="28">
                  <c:v>1.1200000000000001</c:v>
                </c:pt>
                <c:pt idx="29">
                  <c:v>1.1599999999999999</c:v>
                </c:pt>
                <c:pt idx="30">
                  <c:v>1.2</c:v>
                </c:pt>
                <c:pt idx="31">
                  <c:v>1.24</c:v>
                </c:pt>
                <c:pt idx="32">
                  <c:v>1.28</c:v>
                </c:pt>
                <c:pt idx="33">
                  <c:v>1.32</c:v>
                </c:pt>
                <c:pt idx="34">
                  <c:v>1.36</c:v>
                </c:pt>
                <c:pt idx="35">
                  <c:v>1.4000000000000001</c:v>
                </c:pt>
                <c:pt idx="36">
                  <c:v>1.44</c:v>
                </c:pt>
                <c:pt idx="37">
                  <c:v>1.48</c:v>
                </c:pt>
                <c:pt idx="38">
                  <c:v>1.52</c:v>
                </c:pt>
                <c:pt idx="39">
                  <c:v>1.56</c:v>
                </c:pt>
                <c:pt idx="40">
                  <c:v>1.6</c:v>
                </c:pt>
                <c:pt idx="41">
                  <c:v>1.6400000000000001</c:v>
                </c:pt>
                <c:pt idx="42">
                  <c:v>1.68</c:v>
                </c:pt>
                <c:pt idx="43">
                  <c:v>1.72</c:v>
                </c:pt>
                <c:pt idx="44">
                  <c:v>1.76</c:v>
                </c:pt>
                <c:pt idx="45">
                  <c:v>1.8</c:v>
                </c:pt>
                <c:pt idx="46">
                  <c:v>1.84</c:v>
                </c:pt>
                <c:pt idx="47">
                  <c:v>1.8800000000000001</c:v>
                </c:pt>
                <c:pt idx="48">
                  <c:v>1.92</c:v>
                </c:pt>
                <c:pt idx="49">
                  <c:v>1.96</c:v>
                </c:pt>
                <c:pt idx="50">
                  <c:v>2</c:v>
                </c:pt>
                <c:pt idx="51">
                  <c:v>2.04</c:v>
                </c:pt>
                <c:pt idx="52">
                  <c:v>2.08</c:v>
                </c:pt>
                <c:pt idx="53">
                  <c:v>2.12</c:v>
                </c:pt>
                <c:pt idx="54">
                  <c:v>2.16</c:v>
                </c:pt>
                <c:pt idx="55">
                  <c:v>2.2000000000000002</c:v>
                </c:pt>
                <c:pt idx="56">
                  <c:v>2.2400000000000002</c:v>
                </c:pt>
                <c:pt idx="57">
                  <c:v>2.2800000000000002</c:v>
                </c:pt>
                <c:pt idx="58">
                  <c:v>2.3199999999999998</c:v>
                </c:pt>
                <c:pt idx="59">
                  <c:v>2.36</c:v>
                </c:pt>
                <c:pt idx="60">
                  <c:v>2.4</c:v>
                </c:pt>
                <c:pt idx="61">
                  <c:v>2.44</c:v>
                </c:pt>
                <c:pt idx="62">
                  <c:v>2.48</c:v>
                </c:pt>
                <c:pt idx="63">
                  <c:v>2.52</c:v>
                </c:pt>
                <c:pt idx="64">
                  <c:v>2.56</c:v>
                </c:pt>
                <c:pt idx="65">
                  <c:v>2.6</c:v>
                </c:pt>
                <c:pt idx="66">
                  <c:v>2.64</c:v>
                </c:pt>
                <c:pt idx="67">
                  <c:v>2.68</c:v>
                </c:pt>
                <c:pt idx="68">
                  <c:v>2.72</c:v>
                </c:pt>
                <c:pt idx="69">
                  <c:v>2.7600000000000002</c:v>
                </c:pt>
                <c:pt idx="70">
                  <c:v>2.8000000000000003</c:v>
                </c:pt>
                <c:pt idx="71">
                  <c:v>2.84</c:v>
                </c:pt>
                <c:pt idx="72">
                  <c:v>2.88</c:v>
                </c:pt>
                <c:pt idx="73">
                  <c:v>2.92</c:v>
                </c:pt>
                <c:pt idx="74">
                  <c:v>2.96</c:v>
                </c:pt>
                <c:pt idx="75">
                  <c:v>3</c:v>
                </c:pt>
                <c:pt idx="76">
                  <c:v>3.04</c:v>
                </c:pt>
                <c:pt idx="77">
                  <c:v>3.08</c:v>
                </c:pt>
                <c:pt idx="78">
                  <c:v>3.12</c:v>
                </c:pt>
                <c:pt idx="79">
                  <c:v>3.16</c:v>
                </c:pt>
                <c:pt idx="80">
                  <c:v>3.2</c:v>
                </c:pt>
                <c:pt idx="81">
                  <c:v>3.24</c:v>
                </c:pt>
                <c:pt idx="82">
                  <c:v>3.2800000000000002</c:v>
                </c:pt>
                <c:pt idx="83">
                  <c:v>3.3200000000000003</c:v>
                </c:pt>
                <c:pt idx="84">
                  <c:v>3.36</c:v>
                </c:pt>
                <c:pt idx="85">
                  <c:v>3.4</c:v>
                </c:pt>
                <c:pt idx="86">
                  <c:v>3.44</c:v>
                </c:pt>
                <c:pt idx="87">
                  <c:v>3.48</c:v>
                </c:pt>
                <c:pt idx="88">
                  <c:v>3.52</c:v>
                </c:pt>
                <c:pt idx="89">
                  <c:v>3.56</c:v>
                </c:pt>
                <c:pt idx="90">
                  <c:v>3.6</c:v>
                </c:pt>
                <c:pt idx="91">
                  <c:v>3.64</c:v>
                </c:pt>
                <c:pt idx="92">
                  <c:v>3.68</c:v>
                </c:pt>
                <c:pt idx="93">
                  <c:v>3.72</c:v>
                </c:pt>
                <c:pt idx="94">
                  <c:v>3.7600000000000002</c:v>
                </c:pt>
                <c:pt idx="95">
                  <c:v>3.8000000000000003</c:v>
                </c:pt>
                <c:pt idx="96">
                  <c:v>3.84</c:v>
                </c:pt>
                <c:pt idx="97">
                  <c:v>3.88</c:v>
                </c:pt>
                <c:pt idx="98">
                  <c:v>3.92</c:v>
                </c:pt>
                <c:pt idx="99">
                  <c:v>3.96</c:v>
                </c:pt>
                <c:pt idx="100">
                  <c:v>4</c:v>
                </c:pt>
                <c:pt idx="101">
                  <c:v>4.04</c:v>
                </c:pt>
                <c:pt idx="102">
                  <c:v>4.08</c:v>
                </c:pt>
                <c:pt idx="103">
                  <c:v>4.12</c:v>
                </c:pt>
                <c:pt idx="104">
                  <c:v>4.16</c:v>
                </c:pt>
                <c:pt idx="105">
                  <c:v>4.2</c:v>
                </c:pt>
                <c:pt idx="106">
                  <c:v>4.24</c:v>
                </c:pt>
                <c:pt idx="107">
                  <c:v>4.28</c:v>
                </c:pt>
                <c:pt idx="108">
                  <c:v>4.32</c:v>
                </c:pt>
                <c:pt idx="109">
                  <c:v>4.3600000000000003</c:v>
                </c:pt>
                <c:pt idx="110">
                  <c:v>4.4000000000000004</c:v>
                </c:pt>
                <c:pt idx="111">
                  <c:v>4.4400000000000004</c:v>
                </c:pt>
                <c:pt idx="112">
                  <c:v>4.4800000000000004</c:v>
                </c:pt>
                <c:pt idx="113">
                  <c:v>4.5200000000000005</c:v>
                </c:pt>
                <c:pt idx="114">
                  <c:v>4.5600000000000005</c:v>
                </c:pt>
                <c:pt idx="115">
                  <c:v>4.6000000000000005</c:v>
                </c:pt>
                <c:pt idx="116">
                  <c:v>4.6399999999999997</c:v>
                </c:pt>
                <c:pt idx="117">
                  <c:v>4.68</c:v>
                </c:pt>
                <c:pt idx="118">
                  <c:v>4.72</c:v>
                </c:pt>
                <c:pt idx="119">
                  <c:v>4.76</c:v>
                </c:pt>
                <c:pt idx="120">
                  <c:v>4.8</c:v>
                </c:pt>
                <c:pt idx="121">
                  <c:v>4.84</c:v>
                </c:pt>
                <c:pt idx="122">
                  <c:v>4.88</c:v>
                </c:pt>
                <c:pt idx="123">
                  <c:v>4.92</c:v>
                </c:pt>
                <c:pt idx="124">
                  <c:v>4.96</c:v>
                </c:pt>
                <c:pt idx="125">
                  <c:v>5</c:v>
                </c:pt>
                <c:pt idx="126">
                  <c:v>5.04</c:v>
                </c:pt>
                <c:pt idx="127">
                  <c:v>5.08</c:v>
                </c:pt>
                <c:pt idx="128">
                  <c:v>5.12</c:v>
                </c:pt>
                <c:pt idx="129">
                  <c:v>5.16</c:v>
                </c:pt>
                <c:pt idx="130">
                  <c:v>5.2</c:v>
                </c:pt>
                <c:pt idx="131">
                  <c:v>5.24</c:v>
                </c:pt>
                <c:pt idx="132">
                  <c:v>5.28</c:v>
                </c:pt>
                <c:pt idx="133">
                  <c:v>5.32</c:v>
                </c:pt>
                <c:pt idx="134">
                  <c:v>5.36</c:v>
                </c:pt>
                <c:pt idx="135">
                  <c:v>5.4</c:v>
                </c:pt>
                <c:pt idx="136">
                  <c:v>5.44</c:v>
                </c:pt>
                <c:pt idx="137">
                  <c:v>5.48</c:v>
                </c:pt>
                <c:pt idx="138">
                  <c:v>5.5200000000000005</c:v>
                </c:pt>
                <c:pt idx="139">
                  <c:v>5.5600000000000005</c:v>
                </c:pt>
                <c:pt idx="140">
                  <c:v>5.6000000000000005</c:v>
                </c:pt>
                <c:pt idx="141">
                  <c:v>5.64</c:v>
                </c:pt>
                <c:pt idx="142">
                  <c:v>5.68</c:v>
                </c:pt>
                <c:pt idx="143">
                  <c:v>5.72</c:v>
                </c:pt>
                <c:pt idx="144">
                  <c:v>5.76</c:v>
                </c:pt>
                <c:pt idx="145">
                  <c:v>5.8</c:v>
                </c:pt>
                <c:pt idx="146">
                  <c:v>5.84</c:v>
                </c:pt>
                <c:pt idx="147">
                  <c:v>5.88</c:v>
                </c:pt>
                <c:pt idx="148">
                  <c:v>5.92</c:v>
                </c:pt>
                <c:pt idx="149">
                  <c:v>5.96</c:v>
                </c:pt>
                <c:pt idx="150">
                  <c:v>6</c:v>
                </c:pt>
                <c:pt idx="151">
                  <c:v>6.04</c:v>
                </c:pt>
                <c:pt idx="152">
                  <c:v>6.08</c:v>
                </c:pt>
                <c:pt idx="153">
                  <c:v>6.12</c:v>
                </c:pt>
                <c:pt idx="154">
                  <c:v>6.16</c:v>
                </c:pt>
                <c:pt idx="155">
                  <c:v>6.2</c:v>
                </c:pt>
                <c:pt idx="156">
                  <c:v>6.24</c:v>
                </c:pt>
                <c:pt idx="157">
                  <c:v>6.28</c:v>
                </c:pt>
                <c:pt idx="158">
                  <c:v>6.32</c:v>
                </c:pt>
                <c:pt idx="159">
                  <c:v>6.36</c:v>
                </c:pt>
                <c:pt idx="160">
                  <c:v>6.4</c:v>
                </c:pt>
                <c:pt idx="161">
                  <c:v>6.44</c:v>
                </c:pt>
                <c:pt idx="162">
                  <c:v>6.48</c:v>
                </c:pt>
                <c:pt idx="163">
                  <c:v>6.5200000000000005</c:v>
                </c:pt>
                <c:pt idx="164">
                  <c:v>6.5600000000000005</c:v>
                </c:pt>
                <c:pt idx="165">
                  <c:v>6.6000000000000005</c:v>
                </c:pt>
                <c:pt idx="166">
                  <c:v>6.6400000000000006</c:v>
                </c:pt>
                <c:pt idx="167">
                  <c:v>6.68</c:v>
                </c:pt>
                <c:pt idx="168">
                  <c:v>6.72</c:v>
                </c:pt>
                <c:pt idx="169">
                  <c:v>6.76</c:v>
                </c:pt>
                <c:pt idx="170">
                  <c:v>6.8</c:v>
                </c:pt>
                <c:pt idx="171">
                  <c:v>6.84</c:v>
                </c:pt>
                <c:pt idx="172">
                  <c:v>6.88</c:v>
                </c:pt>
                <c:pt idx="173">
                  <c:v>6.92</c:v>
                </c:pt>
                <c:pt idx="174">
                  <c:v>6.96</c:v>
                </c:pt>
                <c:pt idx="175">
                  <c:v>7</c:v>
                </c:pt>
                <c:pt idx="176">
                  <c:v>7.04</c:v>
                </c:pt>
                <c:pt idx="177">
                  <c:v>7.08</c:v>
                </c:pt>
                <c:pt idx="178">
                  <c:v>7.12</c:v>
                </c:pt>
                <c:pt idx="179">
                  <c:v>7.16</c:v>
                </c:pt>
                <c:pt idx="180">
                  <c:v>7.2</c:v>
                </c:pt>
                <c:pt idx="181">
                  <c:v>7.24</c:v>
                </c:pt>
                <c:pt idx="182">
                  <c:v>7.28</c:v>
                </c:pt>
                <c:pt idx="183">
                  <c:v>7.32</c:v>
                </c:pt>
                <c:pt idx="184">
                  <c:v>7.36</c:v>
                </c:pt>
                <c:pt idx="185">
                  <c:v>7.4</c:v>
                </c:pt>
                <c:pt idx="186">
                  <c:v>7.44</c:v>
                </c:pt>
                <c:pt idx="187">
                  <c:v>7.48</c:v>
                </c:pt>
                <c:pt idx="188">
                  <c:v>7.5200000000000005</c:v>
                </c:pt>
                <c:pt idx="189">
                  <c:v>7.5600000000000005</c:v>
                </c:pt>
                <c:pt idx="190">
                  <c:v>7.6000000000000005</c:v>
                </c:pt>
                <c:pt idx="191">
                  <c:v>7.6400000000000006</c:v>
                </c:pt>
                <c:pt idx="192">
                  <c:v>7.68</c:v>
                </c:pt>
                <c:pt idx="193">
                  <c:v>7.72</c:v>
                </c:pt>
                <c:pt idx="194">
                  <c:v>7.76</c:v>
                </c:pt>
                <c:pt idx="195">
                  <c:v>7.8</c:v>
                </c:pt>
                <c:pt idx="196">
                  <c:v>7.84</c:v>
                </c:pt>
                <c:pt idx="197">
                  <c:v>7.88</c:v>
                </c:pt>
                <c:pt idx="198">
                  <c:v>7.92</c:v>
                </c:pt>
                <c:pt idx="199">
                  <c:v>7.96</c:v>
                </c:pt>
                <c:pt idx="200">
                  <c:v>8</c:v>
                </c:pt>
                <c:pt idx="201">
                  <c:v>8.0400000000000009</c:v>
                </c:pt>
                <c:pt idx="202">
                  <c:v>8.08</c:v>
                </c:pt>
                <c:pt idx="203">
                  <c:v>8.120000000000001</c:v>
                </c:pt>
                <c:pt idx="204">
                  <c:v>8.16</c:v>
                </c:pt>
                <c:pt idx="205">
                  <c:v>8.1999999999999993</c:v>
                </c:pt>
                <c:pt idx="206">
                  <c:v>8.24</c:v>
                </c:pt>
                <c:pt idx="207">
                  <c:v>8.2799999999999994</c:v>
                </c:pt>
                <c:pt idx="208">
                  <c:v>8.32</c:v>
                </c:pt>
                <c:pt idx="209">
                  <c:v>8.36</c:v>
                </c:pt>
                <c:pt idx="210">
                  <c:v>8.4</c:v>
                </c:pt>
                <c:pt idx="211">
                  <c:v>8.44</c:v>
                </c:pt>
                <c:pt idx="212">
                  <c:v>8.48</c:v>
                </c:pt>
                <c:pt idx="213">
                  <c:v>8.52</c:v>
                </c:pt>
                <c:pt idx="214">
                  <c:v>8.56</c:v>
                </c:pt>
                <c:pt idx="215">
                  <c:v>8.6</c:v>
                </c:pt>
                <c:pt idx="216">
                  <c:v>8.64</c:v>
                </c:pt>
                <c:pt idx="217">
                  <c:v>8.68</c:v>
                </c:pt>
                <c:pt idx="218">
                  <c:v>8.7200000000000006</c:v>
                </c:pt>
                <c:pt idx="219">
                  <c:v>8.76</c:v>
                </c:pt>
                <c:pt idx="220">
                  <c:v>8.8000000000000007</c:v>
                </c:pt>
                <c:pt idx="221">
                  <c:v>8.84</c:v>
                </c:pt>
                <c:pt idx="222">
                  <c:v>8.8800000000000008</c:v>
                </c:pt>
                <c:pt idx="223">
                  <c:v>8.92</c:v>
                </c:pt>
                <c:pt idx="224">
                  <c:v>8.9600000000000009</c:v>
                </c:pt>
                <c:pt idx="225">
                  <c:v>9</c:v>
                </c:pt>
                <c:pt idx="226">
                  <c:v>9.0400000000000009</c:v>
                </c:pt>
                <c:pt idx="227">
                  <c:v>9.08</c:v>
                </c:pt>
                <c:pt idx="228">
                  <c:v>9.120000000000001</c:v>
                </c:pt>
                <c:pt idx="229">
                  <c:v>9.16</c:v>
                </c:pt>
                <c:pt idx="230">
                  <c:v>9.2000000000000011</c:v>
                </c:pt>
                <c:pt idx="231">
                  <c:v>9.24</c:v>
                </c:pt>
                <c:pt idx="232">
                  <c:v>9.2799999999999994</c:v>
                </c:pt>
                <c:pt idx="233">
                  <c:v>9.32</c:v>
                </c:pt>
                <c:pt idx="234">
                  <c:v>9.36</c:v>
                </c:pt>
                <c:pt idx="235">
                  <c:v>9.4</c:v>
                </c:pt>
                <c:pt idx="236">
                  <c:v>9.44</c:v>
                </c:pt>
                <c:pt idx="237">
                  <c:v>9.48</c:v>
                </c:pt>
                <c:pt idx="238">
                  <c:v>9.52</c:v>
                </c:pt>
                <c:pt idx="239">
                  <c:v>9.56</c:v>
                </c:pt>
                <c:pt idx="240">
                  <c:v>9.6</c:v>
                </c:pt>
                <c:pt idx="241">
                  <c:v>9.64</c:v>
                </c:pt>
                <c:pt idx="242">
                  <c:v>9.68</c:v>
                </c:pt>
                <c:pt idx="243">
                  <c:v>9.7200000000000006</c:v>
                </c:pt>
                <c:pt idx="244">
                  <c:v>9.76</c:v>
                </c:pt>
                <c:pt idx="245">
                  <c:v>9.8000000000000007</c:v>
                </c:pt>
                <c:pt idx="246">
                  <c:v>9.84</c:v>
                </c:pt>
                <c:pt idx="247">
                  <c:v>9.8800000000000008</c:v>
                </c:pt>
                <c:pt idx="248">
                  <c:v>9.92</c:v>
                </c:pt>
                <c:pt idx="249">
                  <c:v>9.9600000000000009</c:v>
                </c:pt>
                <c:pt idx="250">
                  <c:v>10</c:v>
                </c:pt>
                <c:pt idx="251">
                  <c:v>10.040000000000001</c:v>
                </c:pt>
                <c:pt idx="252">
                  <c:v>10.08</c:v>
                </c:pt>
                <c:pt idx="253">
                  <c:v>10.120000000000001</c:v>
                </c:pt>
                <c:pt idx="254">
                  <c:v>10.16</c:v>
                </c:pt>
                <c:pt idx="255">
                  <c:v>10.200000000000001</c:v>
                </c:pt>
                <c:pt idx="256">
                  <c:v>10.24</c:v>
                </c:pt>
                <c:pt idx="257">
                  <c:v>10.28</c:v>
                </c:pt>
                <c:pt idx="258">
                  <c:v>10.32</c:v>
                </c:pt>
                <c:pt idx="259">
                  <c:v>10.36</c:v>
                </c:pt>
                <c:pt idx="260">
                  <c:v>10.4</c:v>
                </c:pt>
                <c:pt idx="261">
                  <c:v>10.44</c:v>
                </c:pt>
                <c:pt idx="262">
                  <c:v>10.48</c:v>
                </c:pt>
                <c:pt idx="263">
                  <c:v>10.52</c:v>
                </c:pt>
                <c:pt idx="264">
                  <c:v>10.56</c:v>
                </c:pt>
                <c:pt idx="265">
                  <c:v>10.6</c:v>
                </c:pt>
                <c:pt idx="266">
                  <c:v>10.64</c:v>
                </c:pt>
                <c:pt idx="267">
                  <c:v>10.68</c:v>
                </c:pt>
                <c:pt idx="268">
                  <c:v>10.72</c:v>
                </c:pt>
                <c:pt idx="269">
                  <c:v>10.76</c:v>
                </c:pt>
                <c:pt idx="270">
                  <c:v>10.8</c:v>
                </c:pt>
                <c:pt idx="271">
                  <c:v>10.84</c:v>
                </c:pt>
                <c:pt idx="272">
                  <c:v>10.88</c:v>
                </c:pt>
                <c:pt idx="273">
                  <c:v>10.92</c:v>
                </c:pt>
                <c:pt idx="274">
                  <c:v>10.96</c:v>
                </c:pt>
                <c:pt idx="275">
                  <c:v>11</c:v>
                </c:pt>
                <c:pt idx="276">
                  <c:v>11.040000000000001</c:v>
                </c:pt>
                <c:pt idx="277">
                  <c:v>11.08</c:v>
                </c:pt>
                <c:pt idx="278">
                  <c:v>11.120000000000001</c:v>
                </c:pt>
                <c:pt idx="279">
                  <c:v>11.16</c:v>
                </c:pt>
                <c:pt idx="280">
                  <c:v>11.200000000000001</c:v>
                </c:pt>
                <c:pt idx="281">
                  <c:v>11.24</c:v>
                </c:pt>
                <c:pt idx="282">
                  <c:v>11.28</c:v>
                </c:pt>
                <c:pt idx="283">
                  <c:v>11.32</c:v>
                </c:pt>
                <c:pt idx="284">
                  <c:v>11.36</c:v>
                </c:pt>
                <c:pt idx="285">
                  <c:v>11.4</c:v>
                </c:pt>
                <c:pt idx="286">
                  <c:v>11.44</c:v>
                </c:pt>
                <c:pt idx="287">
                  <c:v>11.48</c:v>
                </c:pt>
                <c:pt idx="288">
                  <c:v>11.52</c:v>
                </c:pt>
                <c:pt idx="289">
                  <c:v>11.56</c:v>
                </c:pt>
                <c:pt idx="290">
                  <c:v>11.6</c:v>
                </c:pt>
                <c:pt idx="291">
                  <c:v>11.64</c:v>
                </c:pt>
                <c:pt idx="292">
                  <c:v>11.68</c:v>
                </c:pt>
                <c:pt idx="293">
                  <c:v>11.72</c:v>
                </c:pt>
                <c:pt idx="294">
                  <c:v>11.76</c:v>
                </c:pt>
                <c:pt idx="295">
                  <c:v>11.8</c:v>
                </c:pt>
                <c:pt idx="296">
                  <c:v>11.84</c:v>
                </c:pt>
                <c:pt idx="297">
                  <c:v>11.88</c:v>
                </c:pt>
                <c:pt idx="298">
                  <c:v>11.92</c:v>
                </c:pt>
                <c:pt idx="299">
                  <c:v>11.96</c:v>
                </c:pt>
                <c:pt idx="300">
                  <c:v>12</c:v>
                </c:pt>
                <c:pt idx="301">
                  <c:v>12.040000000000001</c:v>
                </c:pt>
                <c:pt idx="302">
                  <c:v>12.08</c:v>
                </c:pt>
                <c:pt idx="303">
                  <c:v>12.120000000000001</c:v>
                </c:pt>
                <c:pt idx="304">
                  <c:v>12.16</c:v>
                </c:pt>
                <c:pt idx="305">
                  <c:v>12.200000000000001</c:v>
                </c:pt>
                <c:pt idx="306">
                  <c:v>12.24</c:v>
                </c:pt>
                <c:pt idx="307">
                  <c:v>12.280000000000001</c:v>
                </c:pt>
                <c:pt idx="308">
                  <c:v>12.32</c:v>
                </c:pt>
                <c:pt idx="309">
                  <c:v>12.36</c:v>
                </c:pt>
                <c:pt idx="310">
                  <c:v>12.4</c:v>
                </c:pt>
                <c:pt idx="311">
                  <c:v>12.44</c:v>
                </c:pt>
                <c:pt idx="312">
                  <c:v>12.48</c:v>
                </c:pt>
                <c:pt idx="313">
                  <c:v>12.52</c:v>
                </c:pt>
                <c:pt idx="314">
                  <c:v>12.56</c:v>
                </c:pt>
                <c:pt idx="315">
                  <c:v>12.6</c:v>
                </c:pt>
                <c:pt idx="316">
                  <c:v>12.64</c:v>
                </c:pt>
                <c:pt idx="317">
                  <c:v>12.68</c:v>
                </c:pt>
                <c:pt idx="318">
                  <c:v>12.72</c:v>
                </c:pt>
                <c:pt idx="319">
                  <c:v>12.76</c:v>
                </c:pt>
                <c:pt idx="320">
                  <c:v>12.8</c:v>
                </c:pt>
                <c:pt idx="321">
                  <c:v>12.84</c:v>
                </c:pt>
                <c:pt idx="322">
                  <c:v>12.88</c:v>
                </c:pt>
                <c:pt idx="323">
                  <c:v>12.92</c:v>
                </c:pt>
                <c:pt idx="324">
                  <c:v>12.96</c:v>
                </c:pt>
                <c:pt idx="325">
                  <c:v>13</c:v>
                </c:pt>
                <c:pt idx="326">
                  <c:v>13.040000000000001</c:v>
                </c:pt>
                <c:pt idx="327">
                  <c:v>13.08</c:v>
                </c:pt>
                <c:pt idx="328">
                  <c:v>13.120000000000001</c:v>
                </c:pt>
                <c:pt idx="329">
                  <c:v>13.16</c:v>
                </c:pt>
                <c:pt idx="330">
                  <c:v>13.200000000000001</c:v>
                </c:pt>
                <c:pt idx="331">
                  <c:v>13.24</c:v>
                </c:pt>
                <c:pt idx="332">
                  <c:v>13.280000000000001</c:v>
                </c:pt>
                <c:pt idx="333">
                  <c:v>13.32</c:v>
                </c:pt>
                <c:pt idx="334">
                  <c:v>13.36</c:v>
                </c:pt>
                <c:pt idx="335">
                  <c:v>13.4</c:v>
                </c:pt>
                <c:pt idx="336">
                  <c:v>13.44</c:v>
                </c:pt>
                <c:pt idx="337">
                  <c:v>13.48</c:v>
                </c:pt>
                <c:pt idx="338">
                  <c:v>13.52</c:v>
                </c:pt>
                <c:pt idx="339">
                  <c:v>13.56</c:v>
                </c:pt>
                <c:pt idx="340">
                  <c:v>13.6</c:v>
                </c:pt>
                <c:pt idx="341">
                  <c:v>13.64</c:v>
                </c:pt>
                <c:pt idx="342">
                  <c:v>13.68</c:v>
                </c:pt>
                <c:pt idx="343">
                  <c:v>13.72</c:v>
                </c:pt>
                <c:pt idx="344">
                  <c:v>13.76</c:v>
                </c:pt>
                <c:pt idx="345">
                  <c:v>13.8</c:v>
                </c:pt>
                <c:pt idx="346">
                  <c:v>13.84</c:v>
                </c:pt>
                <c:pt idx="347">
                  <c:v>13.88</c:v>
                </c:pt>
                <c:pt idx="348">
                  <c:v>13.92</c:v>
                </c:pt>
                <c:pt idx="349">
                  <c:v>13.96</c:v>
                </c:pt>
                <c:pt idx="350">
                  <c:v>14</c:v>
                </c:pt>
                <c:pt idx="351">
                  <c:v>14.040000000000001</c:v>
                </c:pt>
                <c:pt idx="352">
                  <c:v>14.08</c:v>
                </c:pt>
                <c:pt idx="353">
                  <c:v>14.120000000000001</c:v>
                </c:pt>
                <c:pt idx="354">
                  <c:v>14.16</c:v>
                </c:pt>
                <c:pt idx="355">
                  <c:v>14.200000000000001</c:v>
                </c:pt>
                <c:pt idx="356">
                  <c:v>14.24</c:v>
                </c:pt>
                <c:pt idx="357">
                  <c:v>14.280000000000001</c:v>
                </c:pt>
                <c:pt idx="358">
                  <c:v>14.32</c:v>
                </c:pt>
                <c:pt idx="359">
                  <c:v>14.36</c:v>
                </c:pt>
                <c:pt idx="360">
                  <c:v>14.4</c:v>
                </c:pt>
                <c:pt idx="361">
                  <c:v>14.44</c:v>
                </c:pt>
                <c:pt idx="362">
                  <c:v>14.48</c:v>
                </c:pt>
                <c:pt idx="363">
                  <c:v>14.52</c:v>
                </c:pt>
                <c:pt idx="364">
                  <c:v>14.56</c:v>
                </c:pt>
                <c:pt idx="365">
                  <c:v>14.6</c:v>
                </c:pt>
                <c:pt idx="366">
                  <c:v>14.64</c:v>
                </c:pt>
                <c:pt idx="367">
                  <c:v>14.68</c:v>
                </c:pt>
                <c:pt idx="368">
                  <c:v>14.72</c:v>
                </c:pt>
                <c:pt idx="369">
                  <c:v>14.76</c:v>
                </c:pt>
                <c:pt idx="370">
                  <c:v>14.8</c:v>
                </c:pt>
                <c:pt idx="371">
                  <c:v>14.84</c:v>
                </c:pt>
                <c:pt idx="372">
                  <c:v>14.88</c:v>
                </c:pt>
                <c:pt idx="373">
                  <c:v>14.92</c:v>
                </c:pt>
                <c:pt idx="374">
                  <c:v>14.96</c:v>
                </c:pt>
                <c:pt idx="375">
                  <c:v>15</c:v>
                </c:pt>
                <c:pt idx="376">
                  <c:v>15.040000000000001</c:v>
                </c:pt>
                <c:pt idx="377">
                  <c:v>15.08</c:v>
                </c:pt>
                <c:pt idx="378">
                  <c:v>15.120000000000001</c:v>
                </c:pt>
                <c:pt idx="379">
                  <c:v>15.16</c:v>
                </c:pt>
                <c:pt idx="380">
                  <c:v>15.200000000000001</c:v>
                </c:pt>
                <c:pt idx="381">
                  <c:v>15.24</c:v>
                </c:pt>
                <c:pt idx="382">
                  <c:v>15.280000000000001</c:v>
                </c:pt>
                <c:pt idx="383">
                  <c:v>15.32</c:v>
                </c:pt>
                <c:pt idx="384">
                  <c:v>15.36</c:v>
                </c:pt>
                <c:pt idx="385">
                  <c:v>15.4</c:v>
                </c:pt>
                <c:pt idx="386">
                  <c:v>15.44</c:v>
                </c:pt>
                <c:pt idx="387">
                  <c:v>15.48</c:v>
                </c:pt>
                <c:pt idx="388">
                  <c:v>15.52</c:v>
                </c:pt>
                <c:pt idx="389">
                  <c:v>15.56</c:v>
                </c:pt>
                <c:pt idx="390">
                  <c:v>15.6</c:v>
                </c:pt>
                <c:pt idx="391">
                  <c:v>15.64</c:v>
                </c:pt>
                <c:pt idx="392">
                  <c:v>15.68</c:v>
                </c:pt>
                <c:pt idx="393">
                  <c:v>15.72</c:v>
                </c:pt>
                <c:pt idx="394">
                  <c:v>15.76</c:v>
                </c:pt>
                <c:pt idx="395">
                  <c:v>15.8</c:v>
                </c:pt>
                <c:pt idx="396">
                  <c:v>15.84</c:v>
                </c:pt>
                <c:pt idx="397">
                  <c:v>15.88</c:v>
                </c:pt>
                <c:pt idx="398">
                  <c:v>15.92</c:v>
                </c:pt>
                <c:pt idx="399">
                  <c:v>15.96</c:v>
                </c:pt>
                <c:pt idx="400">
                  <c:v>16</c:v>
                </c:pt>
                <c:pt idx="401">
                  <c:v>16.04</c:v>
                </c:pt>
                <c:pt idx="402">
                  <c:v>16.080000000000002</c:v>
                </c:pt>
                <c:pt idx="403">
                  <c:v>16.12</c:v>
                </c:pt>
                <c:pt idx="404">
                  <c:v>16.16</c:v>
                </c:pt>
                <c:pt idx="405">
                  <c:v>16.2</c:v>
                </c:pt>
                <c:pt idx="406">
                  <c:v>16.240000000000002</c:v>
                </c:pt>
                <c:pt idx="407">
                  <c:v>16.28</c:v>
                </c:pt>
                <c:pt idx="408">
                  <c:v>16.32</c:v>
                </c:pt>
                <c:pt idx="409">
                  <c:v>16.36</c:v>
                </c:pt>
                <c:pt idx="410">
                  <c:v>16.399999999999999</c:v>
                </c:pt>
                <c:pt idx="411">
                  <c:v>16.440000000000001</c:v>
                </c:pt>
                <c:pt idx="412">
                  <c:v>16.48</c:v>
                </c:pt>
                <c:pt idx="413">
                  <c:v>16.52</c:v>
                </c:pt>
                <c:pt idx="414">
                  <c:v>16.559999999999999</c:v>
                </c:pt>
                <c:pt idx="415">
                  <c:v>16.600000000000001</c:v>
                </c:pt>
                <c:pt idx="416">
                  <c:v>16.64</c:v>
                </c:pt>
                <c:pt idx="417">
                  <c:v>16.68</c:v>
                </c:pt>
                <c:pt idx="418">
                  <c:v>16.72</c:v>
                </c:pt>
                <c:pt idx="419">
                  <c:v>16.760000000000002</c:v>
                </c:pt>
                <c:pt idx="420">
                  <c:v>16.8</c:v>
                </c:pt>
                <c:pt idx="421">
                  <c:v>16.84</c:v>
                </c:pt>
                <c:pt idx="422">
                  <c:v>16.88</c:v>
                </c:pt>
                <c:pt idx="423">
                  <c:v>16.920000000000002</c:v>
                </c:pt>
                <c:pt idx="424">
                  <c:v>16.96</c:v>
                </c:pt>
                <c:pt idx="425">
                  <c:v>17</c:v>
                </c:pt>
                <c:pt idx="426">
                  <c:v>17.04</c:v>
                </c:pt>
                <c:pt idx="427">
                  <c:v>17.080000000000002</c:v>
                </c:pt>
                <c:pt idx="428">
                  <c:v>17.12</c:v>
                </c:pt>
                <c:pt idx="429">
                  <c:v>17.16</c:v>
                </c:pt>
                <c:pt idx="430">
                  <c:v>17.2</c:v>
                </c:pt>
                <c:pt idx="431">
                  <c:v>17.240000000000002</c:v>
                </c:pt>
                <c:pt idx="432">
                  <c:v>17.28</c:v>
                </c:pt>
                <c:pt idx="433">
                  <c:v>17.32</c:v>
                </c:pt>
                <c:pt idx="434">
                  <c:v>17.36</c:v>
                </c:pt>
                <c:pt idx="435">
                  <c:v>17.400000000000002</c:v>
                </c:pt>
                <c:pt idx="436">
                  <c:v>17.440000000000001</c:v>
                </c:pt>
                <c:pt idx="437">
                  <c:v>17.48</c:v>
                </c:pt>
                <c:pt idx="438">
                  <c:v>17.52</c:v>
                </c:pt>
                <c:pt idx="439">
                  <c:v>17.559999999999999</c:v>
                </c:pt>
                <c:pt idx="440">
                  <c:v>17.600000000000001</c:v>
                </c:pt>
                <c:pt idx="441">
                  <c:v>17.64</c:v>
                </c:pt>
                <c:pt idx="442">
                  <c:v>17.68</c:v>
                </c:pt>
                <c:pt idx="443">
                  <c:v>17.72</c:v>
                </c:pt>
                <c:pt idx="444">
                  <c:v>17.760000000000002</c:v>
                </c:pt>
                <c:pt idx="445">
                  <c:v>17.8</c:v>
                </c:pt>
                <c:pt idx="446">
                  <c:v>17.84</c:v>
                </c:pt>
                <c:pt idx="447">
                  <c:v>17.88</c:v>
                </c:pt>
                <c:pt idx="448">
                  <c:v>17.920000000000002</c:v>
                </c:pt>
                <c:pt idx="449">
                  <c:v>17.96</c:v>
                </c:pt>
                <c:pt idx="450">
                  <c:v>18</c:v>
                </c:pt>
                <c:pt idx="451">
                  <c:v>18.04</c:v>
                </c:pt>
                <c:pt idx="452">
                  <c:v>18.080000000000002</c:v>
                </c:pt>
                <c:pt idx="453">
                  <c:v>18.12</c:v>
                </c:pt>
                <c:pt idx="454">
                  <c:v>18.16</c:v>
                </c:pt>
                <c:pt idx="455">
                  <c:v>18.2</c:v>
                </c:pt>
                <c:pt idx="456">
                  <c:v>18.240000000000002</c:v>
                </c:pt>
                <c:pt idx="457">
                  <c:v>18.28</c:v>
                </c:pt>
                <c:pt idx="458">
                  <c:v>18.32</c:v>
                </c:pt>
                <c:pt idx="459">
                  <c:v>18.36</c:v>
                </c:pt>
                <c:pt idx="460">
                  <c:v>18.400000000000002</c:v>
                </c:pt>
                <c:pt idx="461">
                  <c:v>18.440000000000001</c:v>
                </c:pt>
                <c:pt idx="462">
                  <c:v>18.48</c:v>
                </c:pt>
                <c:pt idx="463">
                  <c:v>18.52</c:v>
                </c:pt>
                <c:pt idx="464">
                  <c:v>18.559999999999999</c:v>
                </c:pt>
                <c:pt idx="465">
                  <c:v>18.600000000000001</c:v>
                </c:pt>
                <c:pt idx="466">
                  <c:v>18.64</c:v>
                </c:pt>
                <c:pt idx="467">
                  <c:v>18.68</c:v>
                </c:pt>
                <c:pt idx="468">
                  <c:v>18.72</c:v>
                </c:pt>
                <c:pt idx="469">
                  <c:v>18.760000000000002</c:v>
                </c:pt>
                <c:pt idx="470">
                  <c:v>18.8</c:v>
                </c:pt>
                <c:pt idx="471">
                  <c:v>18.84</c:v>
                </c:pt>
                <c:pt idx="472">
                  <c:v>18.88</c:v>
                </c:pt>
                <c:pt idx="473">
                  <c:v>18.920000000000002</c:v>
                </c:pt>
                <c:pt idx="474">
                  <c:v>18.96</c:v>
                </c:pt>
                <c:pt idx="475">
                  <c:v>19</c:v>
                </c:pt>
                <c:pt idx="476">
                  <c:v>19.04</c:v>
                </c:pt>
                <c:pt idx="477">
                  <c:v>19.080000000000002</c:v>
                </c:pt>
                <c:pt idx="478">
                  <c:v>19.12</c:v>
                </c:pt>
                <c:pt idx="479">
                  <c:v>19.16</c:v>
                </c:pt>
                <c:pt idx="480">
                  <c:v>19.2</c:v>
                </c:pt>
                <c:pt idx="481">
                  <c:v>19.240000000000002</c:v>
                </c:pt>
                <c:pt idx="482">
                  <c:v>19.28</c:v>
                </c:pt>
                <c:pt idx="483">
                  <c:v>19.32</c:v>
                </c:pt>
                <c:pt idx="484">
                  <c:v>19.36</c:v>
                </c:pt>
                <c:pt idx="485">
                  <c:v>19.400000000000002</c:v>
                </c:pt>
                <c:pt idx="486">
                  <c:v>19.440000000000001</c:v>
                </c:pt>
                <c:pt idx="487">
                  <c:v>19.48</c:v>
                </c:pt>
                <c:pt idx="488">
                  <c:v>19.52</c:v>
                </c:pt>
                <c:pt idx="489">
                  <c:v>19.559999999999999</c:v>
                </c:pt>
                <c:pt idx="490">
                  <c:v>19.600000000000001</c:v>
                </c:pt>
                <c:pt idx="491">
                  <c:v>19.64</c:v>
                </c:pt>
                <c:pt idx="492">
                  <c:v>19.68</c:v>
                </c:pt>
                <c:pt idx="493">
                  <c:v>19.72</c:v>
                </c:pt>
                <c:pt idx="494">
                  <c:v>19.760000000000002</c:v>
                </c:pt>
                <c:pt idx="495">
                  <c:v>19.8</c:v>
                </c:pt>
                <c:pt idx="496">
                  <c:v>19.84</c:v>
                </c:pt>
                <c:pt idx="497">
                  <c:v>19.88</c:v>
                </c:pt>
                <c:pt idx="498">
                  <c:v>19.920000000000002</c:v>
                </c:pt>
                <c:pt idx="499">
                  <c:v>19.96</c:v>
                </c:pt>
                <c:pt idx="500">
                  <c:v>20</c:v>
                </c:pt>
                <c:pt idx="501">
                  <c:v>20.04</c:v>
                </c:pt>
                <c:pt idx="502">
                  <c:v>20.080000000000002</c:v>
                </c:pt>
                <c:pt idx="503">
                  <c:v>20.12</c:v>
                </c:pt>
                <c:pt idx="504">
                  <c:v>20.16</c:v>
                </c:pt>
                <c:pt idx="505">
                  <c:v>20.2</c:v>
                </c:pt>
                <c:pt idx="506">
                  <c:v>20.240000000000002</c:v>
                </c:pt>
                <c:pt idx="507">
                  <c:v>20.28</c:v>
                </c:pt>
                <c:pt idx="508">
                  <c:v>20.32</c:v>
                </c:pt>
                <c:pt idx="509">
                  <c:v>20.36</c:v>
                </c:pt>
                <c:pt idx="510">
                  <c:v>20.400000000000002</c:v>
                </c:pt>
                <c:pt idx="511">
                  <c:v>20.440000000000001</c:v>
                </c:pt>
                <c:pt idx="512">
                  <c:v>20.48</c:v>
                </c:pt>
                <c:pt idx="513">
                  <c:v>20.52</c:v>
                </c:pt>
                <c:pt idx="514">
                  <c:v>20.56</c:v>
                </c:pt>
                <c:pt idx="515">
                  <c:v>20.6</c:v>
                </c:pt>
                <c:pt idx="516">
                  <c:v>20.64</c:v>
                </c:pt>
                <c:pt idx="517">
                  <c:v>20.68</c:v>
                </c:pt>
                <c:pt idx="518">
                  <c:v>20.72</c:v>
                </c:pt>
                <c:pt idx="519">
                  <c:v>20.76</c:v>
                </c:pt>
                <c:pt idx="520">
                  <c:v>20.8</c:v>
                </c:pt>
                <c:pt idx="521">
                  <c:v>20.84</c:v>
                </c:pt>
                <c:pt idx="522">
                  <c:v>20.88</c:v>
                </c:pt>
                <c:pt idx="523">
                  <c:v>20.92</c:v>
                </c:pt>
                <c:pt idx="524">
                  <c:v>20.96</c:v>
                </c:pt>
                <c:pt idx="525">
                  <c:v>21</c:v>
                </c:pt>
                <c:pt idx="526">
                  <c:v>21.04</c:v>
                </c:pt>
                <c:pt idx="527">
                  <c:v>21.080000000000002</c:v>
                </c:pt>
                <c:pt idx="528">
                  <c:v>21.12</c:v>
                </c:pt>
                <c:pt idx="529">
                  <c:v>21.16</c:v>
                </c:pt>
                <c:pt idx="530">
                  <c:v>21.2</c:v>
                </c:pt>
                <c:pt idx="531">
                  <c:v>21.240000000000002</c:v>
                </c:pt>
                <c:pt idx="532">
                  <c:v>21.28</c:v>
                </c:pt>
                <c:pt idx="533">
                  <c:v>21.32</c:v>
                </c:pt>
                <c:pt idx="534">
                  <c:v>21.36</c:v>
                </c:pt>
                <c:pt idx="535">
                  <c:v>21.400000000000002</c:v>
                </c:pt>
                <c:pt idx="536">
                  <c:v>21.44</c:v>
                </c:pt>
                <c:pt idx="537">
                  <c:v>21.48</c:v>
                </c:pt>
                <c:pt idx="538">
                  <c:v>21.52</c:v>
                </c:pt>
                <c:pt idx="539">
                  <c:v>21.56</c:v>
                </c:pt>
                <c:pt idx="540">
                  <c:v>21.6</c:v>
                </c:pt>
                <c:pt idx="541">
                  <c:v>21.64</c:v>
                </c:pt>
                <c:pt idx="542">
                  <c:v>21.68</c:v>
                </c:pt>
                <c:pt idx="543">
                  <c:v>21.72</c:v>
                </c:pt>
                <c:pt idx="544">
                  <c:v>21.76</c:v>
                </c:pt>
                <c:pt idx="545">
                  <c:v>21.8</c:v>
                </c:pt>
                <c:pt idx="546">
                  <c:v>21.84</c:v>
                </c:pt>
                <c:pt idx="547">
                  <c:v>21.88</c:v>
                </c:pt>
                <c:pt idx="548">
                  <c:v>21.92</c:v>
                </c:pt>
                <c:pt idx="549">
                  <c:v>21.96</c:v>
                </c:pt>
                <c:pt idx="550">
                  <c:v>22</c:v>
                </c:pt>
                <c:pt idx="551">
                  <c:v>22.04</c:v>
                </c:pt>
                <c:pt idx="552">
                  <c:v>22.080000000000002</c:v>
                </c:pt>
                <c:pt idx="553">
                  <c:v>22.12</c:v>
                </c:pt>
                <c:pt idx="554">
                  <c:v>22.16</c:v>
                </c:pt>
                <c:pt idx="555">
                  <c:v>22.2</c:v>
                </c:pt>
                <c:pt idx="556">
                  <c:v>22.240000000000002</c:v>
                </c:pt>
                <c:pt idx="557">
                  <c:v>22.28</c:v>
                </c:pt>
                <c:pt idx="558">
                  <c:v>22.32</c:v>
                </c:pt>
                <c:pt idx="559">
                  <c:v>22.36</c:v>
                </c:pt>
                <c:pt idx="560">
                  <c:v>22.400000000000002</c:v>
                </c:pt>
                <c:pt idx="561">
                  <c:v>22.44</c:v>
                </c:pt>
                <c:pt idx="562">
                  <c:v>22.48</c:v>
                </c:pt>
                <c:pt idx="563">
                  <c:v>22.52</c:v>
                </c:pt>
                <c:pt idx="564">
                  <c:v>22.56</c:v>
                </c:pt>
                <c:pt idx="565">
                  <c:v>22.6</c:v>
                </c:pt>
                <c:pt idx="566">
                  <c:v>22.64</c:v>
                </c:pt>
                <c:pt idx="567">
                  <c:v>22.68</c:v>
                </c:pt>
                <c:pt idx="568">
                  <c:v>22.72</c:v>
                </c:pt>
                <c:pt idx="569">
                  <c:v>22.76</c:v>
                </c:pt>
                <c:pt idx="570">
                  <c:v>22.8</c:v>
                </c:pt>
                <c:pt idx="571">
                  <c:v>22.84</c:v>
                </c:pt>
                <c:pt idx="572">
                  <c:v>22.88</c:v>
                </c:pt>
                <c:pt idx="573">
                  <c:v>22.92</c:v>
                </c:pt>
                <c:pt idx="574">
                  <c:v>22.96</c:v>
                </c:pt>
                <c:pt idx="575">
                  <c:v>23</c:v>
                </c:pt>
                <c:pt idx="576">
                  <c:v>23.04</c:v>
                </c:pt>
                <c:pt idx="577">
                  <c:v>23.080000000000002</c:v>
                </c:pt>
                <c:pt idx="578">
                  <c:v>23.12</c:v>
                </c:pt>
                <c:pt idx="579">
                  <c:v>23.16</c:v>
                </c:pt>
                <c:pt idx="580">
                  <c:v>23.2</c:v>
                </c:pt>
                <c:pt idx="581">
                  <c:v>23.240000000000002</c:v>
                </c:pt>
                <c:pt idx="582">
                  <c:v>23.28</c:v>
                </c:pt>
                <c:pt idx="583">
                  <c:v>23.32</c:v>
                </c:pt>
                <c:pt idx="584">
                  <c:v>23.36</c:v>
                </c:pt>
                <c:pt idx="585">
                  <c:v>23.400000000000002</c:v>
                </c:pt>
                <c:pt idx="586">
                  <c:v>23.44</c:v>
                </c:pt>
                <c:pt idx="587">
                  <c:v>23.48</c:v>
                </c:pt>
                <c:pt idx="588">
                  <c:v>23.52</c:v>
                </c:pt>
                <c:pt idx="589">
                  <c:v>23.56</c:v>
                </c:pt>
                <c:pt idx="590">
                  <c:v>23.6</c:v>
                </c:pt>
                <c:pt idx="591">
                  <c:v>23.64</c:v>
                </c:pt>
                <c:pt idx="592">
                  <c:v>23.68</c:v>
                </c:pt>
                <c:pt idx="593">
                  <c:v>23.72</c:v>
                </c:pt>
                <c:pt idx="594">
                  <c:v>23.76</c:v>
                </c:pt>
                <c:pt idx="595">
                  <c:v>23.8</c:v>
                </c:pt>
                <c:pt idx="596">
                  <c:v>23.84</c:v>
                </c:pt>
                <c:pt idx="597">
                  <c:v>23.88</c:v>
                </c:pt>
                <c:pt idx="598">
                  <c:v>23.92</c:v>
                </c:pt>
                <c:pt idx="599">
                  <c:v>23.96</c:v>
                </c:pt>
                <c:pt idx="600">
                  <c:v>24</c:v>
                </c:pt>
                <c:pt idx="601">
                  <c:v>24.04</c:v>
                </c:pt>
                <c:pt idx="602">
                  <c:v>24.080000000000002</c:v>
                </c:pt>
                <c:pt idx="603">
                  <c:v>24.12</c:v>
                </c:pt>
                <c:pt idx="604">
                  <c:v>24.16</c:v>
                </c:pt>
                <c:pt idx="605">
                  <c:v>24.2</c:v>
                </c:pt>
                <c:pt idx="606">
                  <c:v>24.240000000000002</c:v>
                </c:pt>
                <c:pt idx="607">
                  <c:v>24.28</c:v>
                </c:pt>
                <c:pt idx="608">
                  <c:v>24.32</c:v>
                </c:pt>
                <c:pt idx="609">
                  <c:v>24.36</c:v>
                </c:pt>
                <c:pt idx="610">
                  <c:v>24.400000000000002</c:v>
                </c:pt>
                <c:pt idx="611">
                  <c:v>24.44</c:v>
                </c:pt>
                <c:pt idx="612">
                  <c:v>24.48</c:v>
                </c:pt>
                <c:pt idx="613">
                  <c:v>24.52</c:v>
                </c:pt>
                <c:pt idx="614">
                  <c:v>24.560000000000002</c:v>
                </c:pt>
                <c:pt idx="615">
                  <c:v>24.6</c:v>
                </c:pt>
                <c:pt idx="616">
                  <c:v>24.64</c:v>
                </c:pt>
                <c:pt idx="617">
                  <c:v>24.68</c:v>
                </c:pt>
                <c:pt idx="618">
                  <c:v>24.72</c:v>
                </c:pt>
                <c:pt idx="619">
                  <c:v>24.76</c:v>
                </c:pt>
                <c:pt idx="620">
                  <c:v>24.8</c:v>
                </c:pt>
                <c:pt idx="621">
                  <c:v>24.84</c:v>
                </c:pt>
                <c:pt idx="622">
                  <c:v>24.88</c:v>
                </c:pt>
                <c:pt idx="623">
                  <c:v>24.92</c:v>
                </c:pt>
                <c:pt idx="624">
                  <c:v>24.96</c:v>
                </c:pt>
                <c:pt idx="625">
                  <c:v>25</c:v>
                </c:pt>
                <c:pt idx="626">
                  <c:v>25.04</c:v>
                </c:pt>
                <c:pt idx="627">
                  <c:v>25.080000000000002</c:v>
                </c:pt>
                <c:pt idx="628">
                  <c:v>25.12</c:v>
                </c:pt>
                <c:pt idx="629">
                  <c:v>25.16</c:v>
                </c:pt>
                <c:pt idx="630">
                  <c:v>25.2</c:v>
                </c:pt>
                <c:pt idx="631">
                  <c:v>25.240000000000002</c:v>
                </c:pt>
                <c:pt idx="632">
                  <c:v>25.28</c:v>
                </c:pt>
                <c:pt idx="633">
                  <c:v>25.32</c:v>
                </c:pt>
                <c:pt idx="634">
                  <c:v>25.36</c:v>
                </c:pt>
                <c:pt idx="635">
                  <c:v>25.400000000000002</c:v>
                </c:pt>
                <c:pt idx="636">
                  <c:v>25.44</c:v>
                </c:pt>
                <c:pt idx="637">
                  <c:v>25.48</c:v>
                </c:pt>
                <c:pt idx="638">
                  <c:v>25.52</c:v>
                </c:pt>
                <c:pt idx="639">
                  <c:v>25.560000000000002</c:v>
                </c:pt>
                <c:pt idx="640">
                  <c:v>25.6</c:v>
                </c:pt>
                <c:pt idx="641">
                  <c:v>25.64</c:v>
                </c:pt>
                <c:pt idx="642">
                  <c:v>25.68</c:v>
                </c:pt>
                <c:pt idx="643">
                  <c:v>25.72</c:v>
                </c:pt>
                <c:pt idx="644">
                  <c:v>25.76</c:v>
                </c:pt>
                <c:pt idx="645">
                  <c:v>25.8</c:v>
                </c:pt>
                <c:pt idx="646">
                  <c:v>25.84</c:v>
                </c:pt>
                <c:pt idx="647">
                  <c:v>25.88</c:v>
                </c:pt>
                <c:pt idx="648">
                  <c:v>25.92</c:v>
                </c:pt>
                <c:pt idx="649">
                  <c:v>25.96</c:v>
                </c:pt>
                <c:pt idx="650">
                  <c:v>26</c:v>
                </c:pt>
                <c:pt idx="651">
                  <c:v>26.04</c:v>
                </c:pt>
                <c:pt idx="652">
                  <c:v>26.080000000000002</c:v>
                </c:pt>
                <c:pt idx="653">
                  <c:v>26.12</c:v>
                </c:pt>
                <c:pt idx="654">
                  <c:v>26.16</c:v>
                </c:pt>
                <c:pt idx="655">
                  <c:v>26.2</c:v>
                </c:pt>
                <c:pt idx="656">
                  <c:v>26.240000000000002</c:v>
                </c:pt>
                <c:pt idx="657">
                  <c:v>26.28</c:v>
                </c:pt>
                <c:pt idx="658">
                  <c:v>26.32</c:v>
                </c:pt>
                <c:pt idx="659">
                  <c:v>26.36</c:v>
                </c:pt>
                <c:pt idx="660">
                  <c:v>26.400000000000002</c:v>
                </c:pt>
                <c:pt idx="661">
                  <c:v>26.44</c:v>
                </c:pt>
                <c:pt idx="662">
                  <c:v>26.48</c:v>
                </c:pt>
                <c:pt idx="663">
                  <c:v>26.52</c:v>
                </c:pt>
                <c:pt idx="664">
                  <c:v>26.560000000000002</c:v>
                </c:pt>
                <c:pt idx="665">
                  <c:v>26.6</c:v>
                </c:pt>
                <c:pt idx="666">
                  <c:v>26.64</c:v>
                </c:pt>
                <c:pt idx="667">
                  <c:v>26.68</c:v>
                </c:pt>
                <c:pt idx="668">
                  <c:v>26.72</c:v>
                </c:pt>
                <c:pt idx="669">
                  <c:v>26.76</c:v>
                </c:pt>
                <c:pt idx="670">
                  <c:v>26.8</c:v>
                </c:pt>
                <c:pt idx="671">
                  <c:v>26.84</c:v>
                </c:pt>
                <c:pt idx="672">
                  <c:v>26.88</c:v>
                </c:pt>
                <c:pt idx="673">
                  <c:v>26.92</c:v>
                </c:pt>
                <c:pt idx="674">
                  <c:v>26.96</c:v>
                </c:pt>
                <c:pt idx="675">
                  <c:v>27</c:v>
                </c:pt>
                <c:pt idx="676">
                  <c:v>27.04</c:v>
                </c:pt>
                <c:pt idx="677">
                  <c:v>27.080000000000002</c:v>
                </c:pt>
                <c:pt idx="678">
                  <c:v>27.12</c:v>
                </c:pt>
                <c:pt idx="679">
                  <c:v>27.16</c:v>
                </c:pt>
                <c:pt idx="680">
                  <c:v>27.2</c:v>
                </c:pt>
                <c:pt idx="681">
                  <c:v>27.240000000000002</c:v>
                </c:pt>
                <c:pt idx="682">
                  <c:v>27.28</c:v>
                </c:pt>
                <c:pt idx="683">
                  <c:v>27.32</c:v>
                </c:pt>
                <c:pt idx="684">
                  <c:v>27.36</c:v>
                </c:pt>
                <c:pt idx="685">
                  <c:v>27.400000000000002</c:v>
                </c:pt>
                <c:pt idx="686">
                  <c:v>27.44</c:v>
                </c:pt>
                <c:pt idx="687">
                  <c:v>27.48</c:v>
                </c:pt>
                <c:pt idx="688">
                  <c:v>27.52</c:v>
                </c:pt>
                <c:pt idx="689">
                  <c:v>27.560000000000002</c:v>
                </c:pt>
                <c:pt idx="690">
                  <c:v>27.6</c:v>
                </c:pt>
                <c:pt idx="691">
                  <c:v>27.64</c:v>
                </c:pt>
                <c:pt idx="692">
                  <c:v>27.68</c:v>
                </c:pt>
                <c:pt idx="693">
                  <c:v>27.72</c:v>
                </c:pt>
                <c:pt idx="694">
                  <c:v>27.76</c:v>
                </c:pt>
                <c:pt idx="695">
                  <c:v>27.8</c:v>
                </c:pt>
                <c:pt idx="696">
                  <c:v>27.84</c:v>
                </c:pt>
                <c:pt idx="697">
                  <c:v>27.88</c:v>
                </c:pt>
                <c:pt idx="698">
                  <c:v>27.92</c:v>
                </c:pt>
                <c:pt idx="699">
                  <c:v>27.96</c:v>
                </c:pt>
                <c:pt idx="700">
                  <c:v>28</c:v>
                </c:pt>
                <c:pt idx="701">
                  <c:v>28.04</c:v>
                </c:pt>
                <c:pt idx="702">
                  <c:v>28.080000000000002</c:v>
                </c:pt>
                <c:pt idx="703">
                  <c:v>28.12</c:v>
                </c:pt>
                <c:pt idx="704">
                  <c:v>28.16</c:v>
                </c:pt>
                <c:pt idx="705">
                  <c:v>28.2</c:v>
                </c:pt>
                <c:pt idx="706">
                  <c:v>28.240000000000002</c:v>
                </c:pt>
                <c:pt idx="707">
                  <c:v>28.28</c:v>
                </c:pt>
                <c:pt idx="708">
                  <c:v>28.32</c:v>
                </c:pt>
                <c:pt idx="709">
                  <c:v>28.36</c:v>
                </c:pt>
                <c:pt idx="710">
                  <c:v>28.400000000000002</c:v>
                </c:pt>
                <c:pt idx="711">
                  <c:v>28.44</c:v>
                </c:pt>
                <c:pt idx="712">
                  <c:v>28.48</c:v>
                </c:pt>
                <c:pt idx="713">
                  <c:v>28.52</c:v>
                </c:pt>
                <c:pt idx="714">
                  <c:v>28.560000000000002</c:v>
                </c:pt>
                <c:pt idx="715">
                  <c:v>28.6</c:v>
                </c:pt>
                <c:pt idx="716">
                  <c:v>28.64</c:v>
                </c:pt>
                <c:pt idx="717">
                  <c:v>28.68</c:v>
                </c:pt>
                <c:pt idx="718">
                  <c:v>28.72</c:v>
                </c:pt>
                <c:pt idx="719">
                  <c:v>28.76</c:v>
                </c:pt>
                <c:pt idx="720">
                  <c:v>28.8</c:v>
                </c:pt>
                <c:pt idx="721">
                  <c:v>28.84</c:v>
                </c:pt>
                <c:pt idx="722">
                  <c:v>28.88</c:v>
                </c:pt>
                <c:pt idx="723">
                  <c:v>28.92</c:v>
                </c:pt>
                <c:pt idx="724">
                  <c:v>28.96</c:v>
                </c:pt>
                <c:pt idx="725">
                  <c:v>29</c:v>
                </c:pt>
                <c:pt idx="726">
                  <c:v>29.04</c:v>
                </c:pt>
                <c:pt idx="727">
                  <c:v>29.080000000000002</c:v>
                </c:pt>
                <c:pt idx="728">
                  <c:v>29.12</c:v>
                </c:pt>
                <c:pt idx="729">
                  <c:v>29.16</c:v>
                </c:pt>
                <c:pt idx="730">
                  <c:v>29.2</c:v>
                </c:pt>
                <c:pt idx="731">
                  <c:v>29.240000000000002</c:v>
                </c:pt>
                <c:pt idx="732">
                  <c:v>29.28</c:v>
                </c:pt>
                <c:pt idx="733">
                  <c:v>29.32</c:v>
                </c:pt>
                <c:pt idx="734">
                  <c:v>29.36</c:v>
                </c:pt>
                <c:pt idx="735">
                  <c:v>29.400000000000002</c:v>
                </c:pt>
                <c:pt idx="736">
                  <c:v>29.44</c:v>
                </c:pt>
                <c:pt idx="737">
                  <c:v>29.48</c:v>
                </c:pt>
                <c:pt idx="738">
                  <c:v>29.52</c:v>
                </c:pt>
                <c:pt idx="739">
                  <c:v>29.560000000000002</c:v>
                </c:pt>
                <c:pt idx="740">
                  <c:v>29.6</c:v>
                </c:pt>
                <c:pt idx="741">
                  <c:v>29.64</c:v>
                </c:pt>
                <c:pt idx="742">
                  <c:v>29.68</c:v>
                </c:pt>
                <c:pt idx="743">
                  <c:v>29.72</c:v>
                </c:pt>
                <c:pt idx="744">
                  <c:v>29.76</c:v>
                </c:pt>
                <c:pt idx="745">
                  <c:v>29.8</c:v>
                </c:pt>
                <c:pt idx="746">
                  <c:v>29.84</c:v>
                </c:pt>
                <c:pt idx="747">
                  <c:v>29.88</c:v>
                </c:pt>
                <c:pt idx="748">
                  <c:v>29.92</c:v>
                </c:pt>
                <c:pt idx="749">
                  <c:v>29.96</c:v>
                </c:pt>
                <c:pt idx="750">
                  <c:v>30</c:v>
                </c:pt>
                <c:pt idx="751">
                  <c:v>30.04</c:v>
                </c:pt>
                <c:pt idx="752">
                  <c:v>30.080000000000002</c:v>
                </c:pt>
                <c:pt idx="753">
                  <c:v>30.12</c:v>
                </c:pt>
                <c:pt idx="754">
                  <c:v>30.16</c:v>
                </c:pt>
                <c:pt idx="755">
                  <c:v>30.2</c:v>
                </c:pt>
                <c:pt idx="756">
                  <c:v>30.240000000000002</c:v>
                </c:pt>
                <c:pt idx="757">
                  <c:v>30.28</c:v>
                </c:pt>
                <c:pt idx="758">
                  <c:v>30.32</c:v>
                </c:pt>
                <c:pt idx="759">
                  <c:v>30.36</c:v>
                </c:pt>
                <c:pt idx="760">
                  <c:v>30.400000000000002</c:v>
                </c:pt>
                <c:pt idx="761">
                  <c:v>30.44</c:v>
                </c:pt>
                <c:pt idx="762">
                  <c:v>30.48</c:v>
                </c:pt>
                <c:pt idx="763">
                  <c:v>30.52</c:v>
                </c:pt>
                <c:pt idx="764">
                  <c:v>30.560000000000002</c:v>
                </c:pt>
                <c:pt idx="765">
                  <c:v>30.6</c:v>
                </c:pt>
                <c:pt idx="766">
                  <c:v>30.64</c:v>
                </c:pt>
                <c:pt idx="767">
                  <c:v>30.68</c:v>
                </c:pt>
                <c:pt idx="768">
                  <c:v>30.72</c:v>
                </c:pt>
                <c:pt idx="769">
                  <c:v>30.76</c:v>
                </c:pt>
                <c:pt idx="770">
                  <c:v>30.8</c:v>
                </c:pt>
                <c:pt idx="771">
                  <c:v>30.84</c:v>
                </c:pt>
                <c:pt idx="772">
                  <c:v>30.88</c:v>
                </c:pt>
                <c:pt idx="773">
                  <c:v>30.92</c:v>
                </c:pt>
                <c:pt idx="774">
                  <c:v>30.96</c:v>
                </c:pt>
                <c:pt idx="775">
                  <c:v>31</c:v>
                </c:pt>
                <c:pt idx="776">
                  <c:v>31.04</c:v>
                </c:pt>
                <c:pt idx="777">
                  <c:v>31.080000000000002</c:v>
                </c:pt>
                <c:pt idx="778">
                  <c:v>31.12</c:v>
                </c:pt>
                <c:pt idx="779">
                  <c:v>31.16</c:v>
                </c:pt>
                <c:pt idx="780">
                  <c:v>31.2</c:v>
                </c:pt>
                <c:pt idx="781">
                  <c:v>31.240000000000002</c:v>
                </c:pt>
                <c:pt idx="782">
                  <c:v>31.28</c:v>
                </c:pt>
                <c:pt idx="783">
                  <c:v>31.32</c:v>
                </c:pt>
                <c:pt idx="784">
                  <c:v>31.36</c:v>
                </c:pt>
                <c:pt idx="785">
                  <c:v>31.400000000000002</c:v>
                </c:pt>
                <c:pt idx="786">
                  <c:v>31.44</c:v>
                </c:pt>
                <c:pt idx="787">
                  <c:v>31.48</c:v>
                </c:pt>
                <c:pt idx="788">
                  <c:v>31.52</c:v>
                </c:pt>
                <c:pt idx="789">
                  <c:v>31.560000000000002</c:v>
                </c:pt>
                <c:pt idx="790">
                  <c:v>31.6</c:v>
                </c:pt>
                <c:pt idx="791">
                  <c:v>31.64</c:v>
                </c:pt>
                <c:pt idx="792">
                  <c:v>31.68</c:v>
                </c:pt>
                <c:pt idx="793">
                  <c:v>31.720000000000002</c:v>
                </c:pt>
                <c:pt idx="794">
                  <c:v>31.76</c:v>
                </c:pt>
                <c:pt idx="795">
                  <c:v>31.8</c:v>
                </c:pt>
                <c:pt idx="796">
                  <c:v>31.84</c:v>
                </c:pt>
                <c:pt idx="797">
                  <c:v>31.88</c:v>
                </c:pt>
                <c:pt idx="798">
                  <c:v>31.92</c:v>
                </c:pt>
                <c:pt idx="799">
                  <c:v>31.96</c:v>
                </c:pt>
                <c:pt idx="800">
                  <c:v>32</c:v>
                </c:pt>
                <c:pt idx="801">
                  <c:v>32.04</c:v>
                </c:pt>
                <c:pt idx="802">
                  <c:v>32.08</c:v>
                </c:pt>
                <c:pt idx="803">
                  <c:v>32.119999999999997</c:v>
                </c:pt>
                <c:pt idx="804">
                  <c:v>32.160000000000004</c:v>
                </c:pt>
                <c:pt idx="805">
                  <c:v>32.200000000000003</c:v>
                </c:pt>
                <c:pt idx="806">
                  <c:v>32.24</c:v>
                </c:pt>
                <c:pt idx="807">
                  <c:v>32.28</c:v>
                </c:pt>
                <c:pt idx="808">
                  <c:v>32.32</c:v>
                </c:pt>
                <c:pt idx="809">
                  <c:v>32.36</c:v>
                </c:pt>
                <c:pt idx="810">
                  <c:v>32.4</c:v>
                </c:pt>
                <c:pt idx="811">
                  <c:v>32.44</c:v>
                </c:pt>
                <c:pt idx="812">
                  <c:v>32.480000000000004</c:v>
                </c:pt>
                <c:pt idx="813">
                  <c:v>32.520000000000003</c:v>
                </c:pt>
                <c:pt idx="814">
                  <c:v>32.56</c:v>
                </c:pt>
                <c:pt idx="815">
                  <c:v>32.6</c:v>
                </c:pt>
                <c:pt idx="816">
                  <c:v>32.64</c:v>
                </c:pt>
                <c:pt idx="817">
                  <c:v>32.68</c:v>
                </c:pt>
                <c:pt idx="818">
                  <c:v>32.72</c:v>
                </c:pt>
                <c:pt idx="819">
                  <c:v>32.76</c:v>
                </c:pt>
                <c:pt idx="820">
                  <c:v>32.799999999999997</c:v>
                </c:pt>
                <c:pt idx="821">
                  <c:v>32.840000000000003</c:v>
                </c:pt>
                <c:pt idx="822">
                  <c:v>32.880000000000003</c:v>
                </c:pt>
                <c:pt idx="823">
                  <c:v>32.92</c:v>
                </c:pt>
                <c:pt idx="824">
                  <c:v>32.96</c:v>
                </c:pt>
                <c:pt idx="825">
                  <c:v>33</c:v>
                </c:pt>
                <c:pt idx="826">
                  <c:v>33.04</c:v>
                </c:pt>
                <c:pt idx="827">
                  <c:v>33.08</c:v>
                </c:pt>
                <c:pt idx="828">
                  <c:v>33.119999999999997</c:v>
                </c:pt>
                <c:pt idx="829">
                  <c:v>33.160000000000004</c:v>
                </c:pt>
                <c:pt idx="830">
                  <c:v>33.200000000000003</c:v>
                </c:pt>
                <c:pt idx="831">
                  <c:v>33.24</c:v>
                </c:pt>
                <c:pt idx="832">
                  <c:v>33.28</c:v>
                </c:pt>
                <c:pt idx="833">
                  <c:v>33.32</c:v>
                </c:pt>
                <c:pt idx="834">
                  <c:v>33.36</c:v>
                </c:pt>
                <c:pt idx="835">
                  <c:v>33.4</c:v>
                </c:pt>
                <c:pt idx="836">
                  <c:v>33.44</c:v>
                </c:pt>
                <c:pt idx="837">
                  <c:v>33.480000000000004</c:v>
                </c:pt>
                <c:pt idx="838">
                  <c:v>33.520000000000003</c:v>
                </c:pt>
                <c:pt idx="839">
                  <c:v>33.56</c:v>
                </c:pt>
                <c:pt idx="840">
                  <c:v>33.6</c:v>
                </c:pt>
                <c:pt idx="841">
                  <c:v>33.64</c:v>
                </c:pt>
                <c:pt idx="842">
                  <c:v>33.68</c:v>
                </c:pt>
                <c:pt idx="843">
                  <c:v>33.72</c:v>
                </c:pt>
                <c:pt idx="844">
                  <c:v>33.76</c:v>
                </c:pt>
                <c:pt idx="845">
                  <c:v>33.799999999999997</c:v>
                </c:pt>
                <c:pt idx="846">
                  <c:v>33.840000000000003</c:v>
                </c:pt>
                <c:pt idx="847">
                  <c:v>33.880000000000003</c:v>
                </c:pt>
                <c:pt idx="848">
                  <c:v>33.92</c:v>
                </c:pt>
                <c:pt idx="849">
                  <c:v>33.96</c:v>
                </c:pt>
                <c:pt idx="850">
                  <c:v>34</c:v>
                </c:pt>
                <c:pt idx="851">
                  <c:v>34.04</c:v>
                </c:pt>
                <c:pt idx="852">
                  <c:v>34.08</c:v>
                </c:pt>
                <c:pt idx="853">
                  <c:v>34.119999999999997</c:v>
                </c:pt>
                <c:pt idx="854">
                  <c:v>34.160000000000004</c:v>
                </c:pt>
                <c:pt idx="855">
                  <c:v>34.200000000000003</c:v>
                </c:pt>
                <c:pt idx="856">
                  <c:v>34.24</c:v>
                </c:pt>
                <c:pt idx="857">
                  <c:v>34.28</c:v>
                </c:pt>
                <c:pt idx="858">
                  <c:v>34.32</c:v>
                </c:pt>
                <c:pt idx="859">
                  <c:v>34.36</c:v>
                </c:pt>
                <c:pt idx="860">
                  <c:v>34.4</c:v>
                </c:pt>
                <c:pt idx="861">
                  <c:v>34.44</c:v>
                </c:pt>
                <c:pt idx="862">
                  <c:v>34.480000000000004</c:v>
                </c:pt>
                <c:pt idx="863">
                  <c:v>34.520000000000003</c:v>
                </c:pt>
                <c:pt idx="864">
                  <c:v>34.56</c:v>
                </c:pt>
                <c:pt idx="865">
                  <c:v>34.6</c:v>
                </c:pt>
                <c:pt idx="866">
                  <c:v>34.64</c:v>
                </c:pt>
                <c:pt idx="867">
                  <c:v>34.68</c:v>
                </c:pt>
                <c:pt idx="868">
                  <c:v>34.72</c:v>
                </c:pt>
                <c:pt idx="869">
                  <c:v>34.76</c:v>
                </c:pt>
                <c:pt idx="870">
                  <c:v>34.800000000000004</c:v>
                </c:pt>
                <c:pt idx="871">
                  <c:v>34.840000000000003</c:v>
                </c:pt>
                <c:pt idx="872">
                  <c:v>34.880000000000003</c:v>
                </c:pt>
                <c:pt idx="873">
                  <c:v>34.92</c:v>
                </c:pt>
                <c:pt idx="874">
                  <c:v>34.96</c:v>
                </c:pt>
                <c:pt idx="875">
                  <c:v>35</c:v>
                </c:pt>
                <c:pt idx="876">
                  <c:v>35.04</c:v>
                </c:pt>
                <c:pt idx="877">
                  <c:v>35.08</c:v>
                </c:pt>
                <c:pt idx="878">
                  <c:v>35.119999999999997</c:v>
                </c:pt>
                <c:pt idx="879">
                  <c:v>35.160000000000004</c:v>
                </c:pt>
                <c:pt idx="880">
                  <c:v>35.200000000000003</c:v>
                </c:pt>
                <c:pt idx="881">
                  <c:v>35.24</c:v>
                </c:pt>
                <c:pt idx="882">
                  <c:v>35.28</c:v>
                </c:pt>
                <c:pt idx="883">
                  <c:v>35.32</c:v>
                </c:pt>
                <c:pt idx="884">
                  <c:v>35.36</c:v>
                </c:pt>
                <c:pt idx="885">
                  <c:v>35.4</c:v>
                </c:pt>
                <c:pt idx="886">
                  <c:v>35.44</c:v>
                </c:pt>
                <c:pt idx="887">
                  <c:v>35.480000000000004</c:v>
                </c:pt>
                <c:pt idx="888">
                  <c:v>35.520000000000003</c:v>
                </c:pt>
                <c:pt idx="889">
                  <c:v>35.56</c:v>
                </c:pt>
                <c:pt idx="890">
                  <c:v>35.6</c:v>
                </c:pt>
                <c:pt idx="891">
                  <c:v>35.64</c:v>
                </c:pt>
                <c:pt idx="892">
                  <c:v>35.68</c:v>
                </c:pt>
                <c:pt idx="893">
                  <c:v>35.72</c:v>
                </c:pt>
                <c:pt idx="894">
                  <c:v>35.76</c:v>
                </c:pt>
                <c:pt idx="895">
                  <c:v>35.800000000000004</c:v>
                </c:pt>
                <c:pt idx="896">
                  <c:v>35.840000000000003</c:v>
                </c:pt>
                <c:pt idx="897">
                  <c:v>35.880000000000003</c:v>
                </c:pt>
                <c:pt idx="898">
                  <c:v>35.92</c:v>
                </c:pt>
                <c:pt idx="899">
                  <c:v>35.96</c:v>
                </c:pt>
                <c:pt idx="900">
                  <c:v>36</c:v>
                </c:pt>
                <c:pt idx="901">
                  <c:v>36.04</c:v>
                </c:pt>
                <c:pt idx="902">
                  <c:v>36.08</c:v>
                </c:pt>
                <c:pt idx="903">
                  <c:v>36.119999999999997</c:v>
                </c:pt>
                <c:pt idx="904">
                  <c:v>36.160000000000004</c:v>
                </c:pt>
                <c:pt idx="905">
                  <c:v>36.200000000000003</c:v>
                </c:pt>
                <c:pt idx="906">
                  <c:v>36.24</c:v>
                </c:pt>
                <c:pt idx="907">
                  <c:v>36.28</c:v>
                </c:pt>
                <c:pt idx="908">
                  <c:v>36.32</c:v>
                </c:pt>
                <c:pt idx="909">
                  <c:v>36.36</c:v>
                </c:pt>
                <c:pt idx="910">
                  <c:v>36.4</c:v>
                </c:pt>
                <c:pt idx="911">
                  <c:v>36.44</c:v>
                </c:pt>
                <c:pt idx="912">
                  <c:v>36.480000000000004</c:v>
                </c:pt>
                <c:pt idx="913">
                  <c:v>36.520000000000003</c:v>
                </c:pt>
                <c:pt idx="914">
                  <c:v>36.56</c:v>
                </c:pt>
                <c:pt idx="915">
                  <c:v>36.6</c:v>
                </c:pt>
                <c:pt idx="916">
                  <c:v>36.64</c:v>
                </c:pt>
                <c:pt idx="917">
                  <c:v>36.68</c:v>
                </c:pt>
                <c:pt idx="918">
                  <c:v>36.72</c:v>
                </c:pt>
                <c:pt idx="919">
                  <c:v>36.76</c:v>
                </c:pt>
                <c:pt idx="920">
                  <c:v>36.800000000000004</c:v>
                </c:pt>
                <c:pt idx="921">
                  <c:v>36.840000000000003</c:v>
                </c:pt>
                <c:pt idx="922">
                  <c:v>36.880000000000003</c:v>
                </c:pt>
                <c:pt idx="923">
                  <c:v>36.92</c:v>
                </c:pt>
                <c:pt idx="924">
                  <c:v>36.96</c:v>
                </c:pt>
                <c:pt idx="925">
                  <c:v>37</c:v>
                </c:pt>
                <c:pt idx="926">
                  <c:v>37.04</c:v>
                </c:pt>
                <c:pt idx="927">
                  <c:v>37.08</c:v>
                </c:pt>
                <c:pt idx="928">
                  <c:v>37.119999999999997</c:v>
                </c:pt>
                <c:pt idx="929">
                  <c:v>37.160000000000004</c:v>
                </c:pt>
                <c:pt idx="930">
                  <c:v>37.200000000000003</c:v>
                </c:pt>
                <c:pt idx="931">
                  <c:v>37.24</c:v>
                </c:pt>
                <c:pt idx="932">
                  <c:v>37.28</c:v>
                </c:pt>
                <c:pt idx="933">
                  <c:v>37.32</c:v>
                </c:pt>
                <c:pt idx="934">
                  <c:v>37.36</c:v>
                </c:pt>
                <c:pt idx="935">
                  <c:v>37.4</c:v>
                </c:pt>
                <c:pt idx="936">
                  <c:v>37.44</c:v>
                </c:pt>
                <c:pt idx="937">
                  <c:v>37.480000000000004</c:v>
                </c:pt>
                <c:pt idx="938">
                  <c:v>37.520000000000003</c:v>
                </c:pt>
                <c:pt idx="939">
                  <c:v>37.56</c:v>
                </c:pt>
                <c:pt idx="940">
                  <c:v>37.6</c:v>
                </c:pt>
                <c:pt idx="941">
                  <c:v>37.64</c:v>
                </c:pt>
                <c:pt idx="942">
                  <c:v>37.68</c:v>
                </c:pt>
                <c:pt idx="943">
                  <c:v>37.72</c:v>
                </c:pt>
                <c:pt idx="944">
                  <c:v>37.76</c:v>
                </c:pt>
                <c:pt idx="945">
                  <c:v>37.800000000000004</c:v>
                </c:pt>
                <c:pt idx="946">
                  <c:v>37.840000000000003</c:v>
                </c:pt>
                <c:pt idx="947">
                  <c:v>37.880000000000003</c:v>
                </c:pt>
                <c:pt idx="948">
                  <c:v>37.92</c:v>
                </c:pt>
                <c:pt idx="949">
                  <c:v>37.96</c:v>
                </c:pt>
                <c:pt idx="950">
                  <c:v>38</c:v>
                </c:pt>
                <c:pt idx="951">
                  <c:v>38.04</c:v>
                </c:pt>
                <c:pt idx="952">
                  <c:v>38.08</c:v>
                </c:pt>
                <c:pt idx="953">
                  <c:v>38.119999999999997</c:v>
                </c:pt>
                <c:pt idx="954">
                  <c:v>38.160000000000004</c:v>
                </c:pt>
                <c:pt idx="955">
                  <c:v>38.200000000000003</c:v>
                </c:pt>
                <c:pt idx="956">
                  <c:v>38.24</c:v>
                </c:pt>
                <c:pt idx="957">
                  <c:v>38.28</c:v>
                </c:pt>
                <c:pt idx="958">
                  <c:v>38.32</c:v>
                </c:pt>
                <c:pt idx="959">
                  <c:v>38.36</c:v>
                </c:pt>
                <c:pt idx="960">
                  <c:v>38.4</c:v>
                </c:pt>
                <c:pt idx="961">
                  <c:v>38.44</c:v>
                </c:pt>
                <c:pt idx="962">
                  <c:v>38.480000000000004</c:v>
                </c:pt>
                <c:pt idx="963">
                  <c:v>38.520000000000003</c:v>
                </c:pt>
                <c:pt idx="964">
                  <c:v>38.56</c:v>
                </c:pt>
                <c:pt idx="965">
                  <c:v>38.6</c:v>
                </c:pt>
                <c:pt idx="966">
                  <c:v>38.64</c:v>
                </c:pt>
                <c:pt idx="967">
                  <c:v>38.68</c:v>
                </c:pt>
                <c:pt idx="968">
                  <c:v>38.72</c:v>
                </c:pt>
                <c:pt idx="969">
                  <c:v>38.76</c:v>
                </c:pt>
                <c:pt idx="970">
                  <c:v>38.800000000000004</c:v>
                </c:pt>
                <c:pt idx="971">
                  <c:v>38.840000000000003</c:v>
                </c:pt>
                <c:pt idx="972">
                  <c:v>38.880000000000003</c:v>
                </c:pt>
                <c:pt idx="973">
                  <c:v>38.92</c:v>
                </c:pt>
                <c:pt idx="974">
                  <c:v>38.96</c:v>
                </c:pt>
                <c:pt idx="975">
                  <c:v>39</c:v>
                </c:pt>
                <c:pt idx="976">
                  <c:v>39.04</c:v>
                </c:pt>
                <c:pt idx="977">
                  <c:v>39.08</c:v>
                </c:pt>
                <c:pt idx="978">
                  <c:v>39.119999999999997</c:v>
                </c:pt>
                <c:pt idx="979">
                  <c:v>39.160000000000004</c:v>
                </c:pt>
                <c:pt idx="980">
                  <c:v>39.200000000000003</c:v>
                </c:pt>
                <c:pt idx="981">
                  <c:v>39.24</c:v>
                </c:pt>
                <c:pt idx="982">
                  <c:v>39.28</c:v>
                </c:pt>
                <c:pt idx="983">
                  <c:v>39.32</c:v>
                </c:pt>
                <c:pt idx="984">
                  <c:v>39.36</c:v>
                </c:pt>
                <c:pt idx="985">
                  <c:v>39.4</c:v>
                </c:pt>
                <c:pt idx="986">
                  <c:v>39.44</c:v>
                </c:pt>
                <c:pt idx="987">
                  <c:v>39.480000000000004</c:v>
                </c:pt>
                <c:pt idx="988">
                  <c:v>39.520000000000003</c:v>
                </c:pt>
                <c:pt idx="989">
                  <c:v>39.56</c:v>
                </c:pt>
                <c:pt idx="990">
                  <c:v>39.6</c:v>
                </c:pt>
                <c:pt idx="991">
                  <c:v>39.64</c:v>
                </c:pt>
                <c:pt idx="992">
                  <c:v>39.68</c:v>
                </c:pt>
                <c:pt idx="993">
                  <c:v>39.72</c:v>
                </c:pt>
                <c:pt idx="994">
                  <c:v>39.76</c:v>
                </c:pt>
                <c:pt idx="995">
                  <c:v>39.800000000000004</c:v>
                </c:pt>
                <c:pt idx="996">
                  <c:v>39.840000000000003</c:v>
                </c:pt>
                <c:pt idx="997">
                  <c:v>39.880000000000003</c:v>
                </c:pt>
                <c:pt idx="998">
                  <c:v>39.92</c:v>
                </c:pt>
                <c:pt idx="999">
                  <c:v>39.96</c:v>
                </c:pt>
                <c:pt idx="1000">
                  <c:v>40</c:v>
                </c:pt>
              </c:numCache>
            </c:numRef>
          </c:xVal>
          <c:yVal>
            <c:numRef>
              <c:f>'Shaft Moments Sprdsht Quiz 6 P3'!$L$2:$L$1002</c:f>
              <c:numCache>
                <c:formatCode>0.000000000</c:formatCode>
                <c:ptCount val="1001"/>
                <c:pt idx="0" formatCode="0">
                  <c:v>0</c:v>
                </c:pt>
                <c:pt idx="1">
                  <c:v>1.1730000000000001E-2</c:v>
                </c:pt>
                <c:pt idx="2">
                  <c:v>2.3460000000000002E-2</c:v>
                </c:pt>
                <c:pt idx="3">
                  <c:v>3.5189999999999999E-2</c:v>
                </c:pt>
                <c:pt idx="4">
                  <c:v>4.6920000000000003E-2</c:v>
                </c:pt>
                <c:pt idx="5">
                  <c:v>5.8650000000000001E-2</c:v>
                </c:pt>
                <c:pt idx="6">
                  <c:v>7.0379999999999998E-2</c:v>
                </c:pt>
                <c:pt idx="7">
                  <c:v>8.2110000000000002E-2</c:v>
                </c:pt>
                <c:pt idx="8">
                  <c:v>9.3840000000000007E-2</c:v>
                </c:pt>
                <c:pt idx="9">
                  <c:v>0.10557</c:v>
                </c:pt>
                <c:pt idx="10">
                  <c:v>0.1173</c:v>
                </c:pt>
                <c:pt idx="11">
                  <c:v>0.12903000000000001</c:v>
                </c:pt>
                <c:pt idx="12">
                  <c:v>0.14076</c:v>
                </c:pt>
                <c:pt idx="13">
                  <c:v>0.15249000000000001</c:v>
                </c:pt>
                <c:pt idx="14">
                  <c:v>0.16422</c:v>
                </c:pt>
                <c:pt idx="15">
                  <c:v>0.17595</c:v>
                </c:pt>
                <c:pt idx="16">
                  <c:v>0.18768000000000001</c:v>
                </c:pt>
                <c:pt idx="17">
                  <c:v>0.19941</c:v>
                </c:pt>
                <c:pt idx="18">
                  <c:v>0.21113999999999999</c:v>
                </c:pt>
                <c:pt idx="19">
                  <c:v>0.22287000000000001</c:v>
                </c:pt>
                <c:pt idx="20">
                  <c:v>0.2346</c:v>
                </c:pt>
                <c:pt idx="21">
                  <c:v>0.24632999999999997</c:v>
                </c:pt>
                <c:pt idx="22">
                  <c:v>0.25806000000000001</c:v>
                </c:pt>
                <c:pt idx="23">
                  <c:v>0.26979000000000003</c:v>
                </c:pt>
                <c:pt idx="24">
                  <c:v>0.28151999999999999</c:v>
                </c:pt>
                <c:pt idx="25">
                  <c:v>0.29325000000000001</c:v>
                </c:pt>
                <c:pt idx="26">
                  <c:v>0.30498000000000003</c:v>
                </c:pt>
                <c:pt idx="27">
                  <c:v>0.31670999999999999</c:v>
                </c:pt>
                <c:pt idx="28">
                  <c:v>0.32844000000000001</c:v>
                </c:pt>
                <c:pt idx="29">
                  <c:v>0.34017000000000003</c:v>
                </c:pt>
                <c:pt idx="30">
                  <c:v>0.35189999999999999</c:v>
                </c:pt>
                <c:pt idx="31">
                  <c:v>0.36363000000000001</c:v>
                </c:pt>
                <c:pt idx="32">
                  <c:v>0.37536000000000003</c:v>
                </c:pt>
                <c:pt idx="33">
                  <c:v>0.38708999999999999</c:v>
                </c:pt>
                <c:pt idx="34">
                  <c:v>0.39882000000000001</c:v>
                </c:pt>
                <c:pt idx="35">
                  <c:v>0.41055000000000008</c:v>
                </c:pt>
                <c:pt idx="36">
                  <c:v>0.42227999999999999</c:v>
                </c:pt>
                <c:pt idx="37">
                  <c:v>0.43401000000000001</c:v>
                </c:pt>
                <c:pt idx="38">
                  <c:v>0.44574000000000003</c:v>
                </c:pt>
                <c:pt idx="39">
                  <c:v>0.45746999999999999</c:v>
                </c:pt>
                <c:pt idx="40">
                  <c:v>0.46920000000000001</c:v>
                </c:pt>
                <c:pt idx="41">
                  <c:v>0.48093000000000008</c:v>
                </c:pt>
                <c:pt idx="42">
                  <c:v>0.49265999999999993</c:v>
                </c:pt>
                <c:pt idx="43">
                  <c:v>0.50439000000000001</c:v>
                </c:pt>
                <c:pt idx="44">
                  <c:v>0.51612000000000002</c:v>
                </c:pt>
                <c:pt idx="45">
                  <c:v>0.52784999999999993</c:v>
                </c:pt>
                <c:pt idx="46">
                  <c:v>0.53958000000000006</c:v>
                </c:pt>
                <c:pt idx="47">
                  <c:v>0.55131000000000008</c:v>
                </c:pt>
                <c:pt idx="48">
                  <c:v>0.56303999999999998</c:v>
                </c:pt>
                <c:pt idx="49">
                  <c:v>0.57477</c:v>
                </c:pt>
                <c:pt idx="50">
                  <c:v>0.58650000000000002</c:v>
                </c:pt>
                <c:pt idx="51">
                  <c:v>0.59823000000000004</c:v>
                </c:pt>
                <c:pt idx="52">
                  <c:v>0.60996000000000006</c:v>
                </c:pt>
                <c:pt idx="53">
                  <c:v>0.62168999999999996</c:v>
                </c:pt>
                <c:pt idx="54">
                  <c:v>0.63341999999999998</c:v>
                </c:pt>
                <c:pt idx="55">
                  <c:v>0.64515</c:v>
                </c:pt>
                <c:pt idx="56">
                  <c:v>0.65688000000000002</c:v>
                </c:pt>
                <c:pt idx="57">
                  <c:v>0.66861000000000015</c:v>
                </c:pt>
                <c:pt idx="58">
                  <c:v>0.68034000000000006</c:v>
                </c:pt>
                <c:pt idx="59">
                  <c:v>0.69206999999999996</c:v>
                </c:pt>
                <c:pt idx="60">
                  <c:v>0.70379999999999998</c:v>
                </c:pt>
                <c:pt idx="61">
                  <c:v>0.71553</c:v>
                </c:pt>
                <c:pt idx="62">
                  <c:v>0.72726000000000002</c:v>
                </c:pt>
                <c:pt idx="63">
                  <c:v>0.73899000000000004</c:v>
                </c:pt>
                <c:pt idx="64">
                  <c:v>0.75072000000000005</c:v>
                </c:pt>
                <c:pt idx="65">
                  <c:v>0.76244999999999996</c:v>
                </c:pt>
                <c:pt idx="66">
                  <c:v>0.77417999999999998</c:v>
                </c:pt>
                <c:pt idx="67">
                  <c:v>0.78591</c:v>
                </c:pt>
                <c:pt idx="68">
                  <c:v>0.79764000000000002</c:v>
                </c:pt>
                <c:pt idx="69">
                  <c:v>0.80937000000000003</c:v>
                </c:pt>
                <c:pt idx="70">
                  <c:v>0.82110000000000016</c:v>
                </c:pt>
                <c:pt idx="71">
                  <c:v>0.83282999999999985</c:v>
                </c:pt>
                <c:pt idx="72">
                  <c:v>0.84455999999999998</c:v>
                </c:pt>
                <c:pt idx="73">
                  <c:v>0.85629</c:v>
                </c:pt>
                <c:pt idx="74">
                  <c:v>0.86802000000000001</c:v>
                </c:pt>
                <c:pt idx="75">
                  <c:v>0.87975000000000003</c:v>
                </c:pt>
                <c:pt idx="76">
                  <c:v>0.89148000000000005</c:v>
                </c:pt>
                <c:pt idx="77">
                  <c:v>0.90321000000000007</c:v>
                </c:pt>
                <c:pt idx="78">
                  <c:v>0.91493999999999998</c:v>
                </c:pt>
                <c:pt idx="79">
                  <c:v>0.92666999999999999</c:v>
                </c:pt>
                <c:pt idx="80">
                  <c:v>0.93840000000000001</c:v>
                </c:pt>
                <c:pt idx="81">
                  <c:v>0.95013000000000003</c:v>
                </c:pt>
                <c:pt idx="82">
                  <c:v>0.96186000000000016</c:v>
                </c:pt>
                <c:pt idx="83">
                  <c:v>0.97359000000000018</c:v>
                </c:pt>
                <c:pt idx="84">
                  <c:v>0.98531999999999986</c:v>
                </c:pt>
                <c:pt idx="85">
                  <c:v>0.99704999999999999</c:v>
                </c:pt>
                <c:pt idx="86">
                  <c:v>1.00878</c:v>
                </c:pt>
                <c:pt idx="87">
                  <c:v>1.02051</c:v>
                </c:pt>
                <c:pt idx="88">
                  <c:v>1.03224</c:v>
                </c:pt>
                <c:pt idx="89">
                  <c:v>1.0439700000000001</c:v>
                </c:pt>
                <c:pt idx="90">
                  <c:v>1.0556999999999999</c:v>
                </c:pt>
                <c:pt idx="91">
                  <c:v>1.0674300000000001</c:v>
                </c:pt>
                <c:pt idx="92">
                  <c:v>1.0791600000000001</c:v>
                </c:pt>
                <c:pt idx="93">
                  <c:v>1.0908900000000001</c:v>
                </c:pt>
                <c:pt idx="94">
                  <c:v>1.1026200000000002</c:v>
                </c:pt>
                <c:pt idx="95">
                  <c:v>1.1143500000000002</c:v>
                </c:pt>
                <c:pt idx="96">
                  <c:v>1.12608</c:v>
                </c:pt>
                <c:pt idx="97">
                  <c:v>1.13781</c:v>
                </c:pt>
                <c:pt idx="98">
                  <c:v>1.14954</c:v>
                </c:pt>
                <c:pt idx="99">
                  <c:v>1.16127</c:v>
                </c:pt>
                <c:pt idx="100">
                  <c:v>1.173</c:v>
                </c:pt>
                <c:pt idx="101">
                  <c:v>1.1847300000000001</c:v>
                </c:pt>
                <c:pt idx="102">
                  <c:v>1.1964600000000001</c:v>
                </c:pt>
                <c:pt idx="103">
                  <c:v>1.2081900000000001</c:v>
                </c:pt>
                <c:pt idx="104">
                  <c:v>1.2199200000000001</c:v>
                </c:pt>
                <c:pt idx="105">
                  <c:v>1.2316500000000001</c:v>
                </c:pt>
                <c:pt idx="106">
                  <c:v>1.2433799999999999</c:v>
                </c:pt>
                <c:pt idx="107">
                  <c:v>1.2551099999999999</c:v>
                </c:pt>
                <c:pt idx="108">
                  <c:v>1.26684</c:v>
                </c:pt>
                <c:pt idx="109">
                  <c:v>1.27857</c:v>
                </c:pt>
                <c:pt idx="110">
                  <c:v>1.2903</c:v>
                </c:pt>
                <c:pt idx="111">
                  <c:v>1.30203</c:v>
                </c:pt>
                <c:pt idx="112">
                  <c:v>1.31376</c:v>
                </c:pt>
                <c:pt idx="113">
                  <c:v>1.3254900000000003</c:v>
                </c:pt>
                <c:pt idx="114">
                  <c:v>1.3372200000000003</c:v>
                </c:pt>
                <c:pt idx="115">
                  <c:v>1.3489500000000003</c:v>
                </c:pt>
                <c:pt idx="116">
                  <c:v>1.3606800000000001</c:v>
                </c:pt>
                <c:pt idx="117">
                  <c:v>1.3724100000000001</c:v>
                </c:pt>
                <c:pt idx="118">
                  <c:v>1.3841399999999999</c:v>
                </c:pt>
                <c:pt idx="119">
                  <c:v>1.3958699999999999</c:v>
                </c:pt>
                <c:pt idx="120">
                  <c:v>1.4076</c:v>
                </c:pt>
                <c:pt idx="121">
                  <c:v>1.41933</c:v>
                </c:pt>
                <c:pt idx="122">
                  <c:v>1.43106</c:v>
                </c:pt>
                <c:pt idx="123">
                  <c:v>1.44279</c:v>
                </c:pt>
                <c:pt idx="124">
                  <c:v>1.45452</c:v>
                </c:pt>
                <c:pt idx="125">
                  <c:v>1.4662500000000001</c:v>
                </c:pt>
                <c:pt idx="126">
                  <c:v>1.4779800000000001</c:v>
                </c:pt>
                <c:pt idx="127">
                  <c:v>1.4897100000000001</c:v>
                </c:pt>
                <c:pt idx="128">
                  <c:v>1.5014400000000001</c:v>
                </c:pt>
                <c:pt idx="129">
                  <c:v>1.5131700000000001</c:v>
                </c:pt>
                <c:pt idx="130">
                  <c:v>1.5248999999999999</c:v>
                </c:pt>
                <c:pt idx="131">
                  <c:v>1.5366299999999999</c:v>
                </c:pt>
                <c:pt idx="132">
                  <c:v>1.54836</c:v>
                </c:pt>
                <c:pt idx="133">
                  <c:v>1.56009</c:v>
                </c:pt>
                <c:pt idx="134">
                  <c:v>1.57182</c:v>
                </c:pt>
                <c:pt idx="135">
                  <c:v>1.58355</c:v>
                </c:pt>
                <c:pt idx="136">
                  <c:v>1.59528</c:v>
                </c:pt>
                <c:pt idx="137">
                  <c:v>1.60701</c:v>
                </c:pt>
                <c:pt idx="138">
                  <c:v>1.6187400000000001</c:v>
                </c:pt>
                <c:pt idx="139">
                  <c:v>1.6304700000000003</c:v>
                </c:pt>
                <c:pt idx="140">
                  <c:v>1.6422000000000003</c:v>
                </c:pt>
                <c:pt idx="141">
                  <c:v>1.6539300000000001</c:v>
                </c:pt>
                <c:pt idx="142">
                  <c:v>1.6656599999999997</c:v>
                </c:pt>
                <c:pt idx="143">
                  <c:v>1.6773899999999997</c:v>
                </c:pt>
                <c:pt idx="144">
                  <c:v>1.68912</c:v>
                </c:pt>
                <c:pt idx="145">
                  <c:v>1.70085</c:v>
                </c:pt>
                <c:pt idx="146">
                  <c:v>1.71258</c:v>
                </c:pt>
                <c:pt idx="147">
                  <c:v>1.72431</c:v>
                </c:pt>
                <c:pt idx="148">
                  <c:v>1.73604</c:v>
                </c:pt>
                <c:pt idx="149">
                  <c:v>1.74777</c:v>
                </c:pt>
                <c:pt idx="150">
                  <c:v>1.7595000000000001</c:v>
                </c:pt>
                <c:pt idx="151">
                  <c:v>1.7712300000000001</c:v>
                </c:pt>
                <c:pt idx="152">
                  <c:v>1.7829600000000001</c:v>
                </c:pt>
                <c:pt idx="153">
                  <c:v>1.7946900000000001</c:v>
                </c:pt>
                <c:pt idx="154">
                  <c:v>1.8064200000000001</c:v>
                </c:pt>
                <c:pt idx="155">
                  <c:v>1.8181499999999999</c:v>
                </c:pt>
                <c:pt idx="156">
                  <c:v>1.82988</c:v>
                </c:pt>
                <c:pt idx="157">
                  <c:v>1.84161</c:v>
                </c:pt>
                <c:pt idx="158">
                  <c:v>1.85334</c:v>
                </c:pt>
                <c:pt idx="159">
                  <c:v>1.86507</c:v>
                </c:pt>
                <c:pt idx="160">
                  <c:v>1.8768</c:v>
                </c:pt>
                <c:pt idx="161">
                  <c:v>1.88853</c:v>
                </c:pt>
                <c:pt idx="162">
                  <c:v>1.9002600000000001</c:v>
                </c:pt>
                <c:pt idx="163">
                  <c:v>1.9119900000000001</c:v>
                </c:pt>
                <c:pt idx="164">
                  <c:v>1.9237200000000003</c:v>
                </c:pt>
                <c:pt idx="165">
                  <c:v>1.9354500000000003</c:v>
                </c:pt>
                <c:pt idx="166">
                  <c:v>1.9471800000000004</c:v>
                </c:pt>
                <c:pt idx="167">
                  <c:v>1.9589099999999997</c:v>
                </c:pt>
                <c:pt idx="168">
                  <c:v>1.9706399999999997</c:v>
                </c:pt>
                <c:pt idx="169">
                  <c:v>1.98237</c:v>
                </c:pt>
                <c:pt idx="170">
                  <c:v>1.9941</c:v>
                </c:pt>
                <c:pt idx="171">
                  <c:v>2.00583</c:v>
                </c:pt>
                <c:pt idx="172">
                  <c:v>2.01756</c:v>
                </c:pt>
                <c:pt idx="173">
                  <c:v>2.02929</c:v>
                </c:pt>
                <c:pt idx="174">
                  <c:v>2.0410200000000001</c:v>
                </c:pt>
                <c:pt idx="175">
                  <c:v>2.0527500000000001</c:v>
                </c:pt>
                <c:pt idx="176">
                  <c:v>2.0644800000000001</c:v>
                </c:pt>
                <c:pt idx="177">
                  <c:v>2.0762100000000001</c:v>
                </c:pt>
                <c:pt idx="178">
                  <c:v>2.0879400000000001</c:v>
                </c:pt>
                <c:pt idx="179">
                  <c:v>2.0996700000000001</c:v>
                </c:pt>
                <c:pt idx="180">
                  <c:v>2.1113999999999997</c:v>
                </c:pt>
                <c:pt idx="181">
                  <c:v>2.1231300000000002</c:v>
                </c:pt>
                <c:pt idx="182">
                  <c:v>2.1348600000000002</c:v>
                </c:pt>
                <c:pt idx="183">
                  <c:v>2.1465900000000002</c:v>
                </c:pt>
                <c:pt idx="184">
                  <c:v>2.1583200000000002</c:v>
                </c:pt>
                <c:pt idx="185">
                  <c:v>2.1700500000000003</c:v>
                </c:pt>
                <c:pt idx="186">
                  <c:v>2.1817800000000003</c:v>
                </c:pt>
                <c:pt idx="187">
                  <c:v>2.1935100000000003</c:v>
                </c:pt>
                <c:pt idx="188">
                  <c:v>2.2052400000000003</c:v>
                </c:pt>
                <c:pt idx="189">
                  <c:v>2.2169700000000003</c:v>
                </c:pt>
                <c:pt idx="190">
                  <c:v>2.2287000000000003</c:v>
                </c:pt>
                <c:pt idx="191">
                  <c:v>2.2404300000000004</c:v>
                </c:pt>
                <c:pt idx="192">
                  <c:v>2.2521599999999999</c:v>
                </c:pt>
                <c:pt idx="193">
                  <c:v>2.26389</c:v>
                </c:pt>
                <c:pt idx="194">
                  <c:v>2.27562</c:v>
                </c:pt>
                <c:pt idx="195">
                  <c:v>2.28735</c:v>
                </c:pt>
                <c:pt idx="196">
                  <c:v>2.29908</c:v>
                </c:pt>
                <c:pt idx="197">
                  <c:v>2.31081</c:v>
                </c:pt>
                <c:pt idx="198">
                  <c:v>2.32254</c:v>
                </c:pt>
                <c:pt idx="199">
                  <c:v>2.3342700000000001</c:v>
                </c:pt>
                <c:pt idx="200">
                  <c:v>2.3460000000000001</c:v>
                </c:pt>
                <c:pt idx="201">
                  <c:v>2.3577300000000001</c:v>
                </c:pt>
                <c:pt idx="202">
                  <c:v>2.3694600000000001</c:v>
                </c:pt>
                <c:pt idx="203">
                  <c:v>2.3811900000000001</c:v>
                </c:pt>
                <c:pt idx="204">
                  <c:v>2.3929200000000002</c:v>
                </c:pt>
                <c:pt idx="205">
                  <c:v>2.4046499999999997</c:v>
                </c:pt>
                <c:pt idx="206">
                  <c:v>2.4163800000000002</c:v>
                </c:pt>
                <c:pt idx="207">
                  <c:v>2.4281099999999998</c:v>
                </c:pt>
                <c:pt idx="208">
                  <c:v>2.4398400000000002</c:v>
                </c:pt>
                <c:pt idx="209">
                  <c:v>2.4515699999999998</c:v>
                </c:pt>
                <c:pt idx="210">
                  <c:v>2.4633000000000003</c:v>
                </c:pt>
                <c:pt idx="211">
                  <c:v>2.4750299999999998</c:v>
                </c:pt>
                <c:pt idx="212">
                  <c:v>2.4867599999999999</c:v>
                </c:pt>
                <c:pt idx="213">
                  <c:v>2.4984899999999999</c:v>
                </c:pt>
                <c:pt idx="214">
                  <c:v>2.5102199999999999</c:v>
                </c:pt>
                <c:pt idx="215">
                  <c:v>2.5219499999999999</c:v>
                </c:pt>
                <c:pt idx="216">
                  <c:v>2.5336799999999999</c:v>
                </c:pt>
                <c:pt idx="217">
                  <c:v>2.54541</c:v>
                </c:pt>
                <c:pt idx="218">
                  <c:v>2.55714</c:v>
                </c:pt>
                <c:pt idx="219">
                  <c:v>2.56887</c:v>
                </c:pt>
                <c:pt idx="220">
                  <c:v>2.5806</c:v>
                </c:pt>
                <c:pt idx="221">
                  <c:v>2.59233</c:v>
                </c:pt>
                <c:pt idx="222">
                  <c:v>2.60406</c:v>
                </c:pt>
                <c:pt idx="223">
                  <c:v>2.6157899999999996</c:v>
                </c:pt>
                <c:pt idx="224">
                  <c:v>2.6275200000000001</c:v>
                </c:pt>
                <c:pt idx="225">
                  <c:v>2.6392499999999997</c:v>
                </c:pt>
                <c:pt idx="226">
                  <c:v>2.6509800000000006</c:v>
                </c:pt>
                <c:pt idx="227">
                  <c:v>2.6627099999999997</c:v>
                </c:pt>
                <c:pt idx="228">
                  <c:v>2.6744400000000006</c:v>
                </c:pt>
                <c:pt idx="229">
                  <c:v>2.6861699999999997</c:v>
                </c:pt>
                <c:pt idx="230">
                  <c:v>2.6979000000000006</c:v>
                </c:pt>
                <c:pt idx="231">
                  <c:v>2.7096300000000002</c:v>
                </c:pt>
                <c:pt idx="232">
                  <c:v>2.7213600000000002</c:v>
                </c:pt>
                <c:pt idx="233">
                  <c:v>2.7330900000000002</c:v>
                </c:pt>
                <c:pt idx="234">
                  <c:v>2.7448200000000003</c:v>
                </c:pt>
                <c:pt idx="235">
                  <c:v>2.7565500000000003</c:v>
                </c:pt>
                <c:pt idx="236">
                  <c:v>2.7682799999999999</c:v>
                </c:pt>
                <c:pt idx="237">
                  <c:v>2.7800100000000003</c:v>
                </c:pt>
                <c:pt idx="238">
                  <c:v>2.7917399999999999</c:v>
                </c:pt>
                <c:pt idx="239">
                  <c:v>2.8034700000000004</c:v>
                </c:pt>
                <c:pt idx="240">
                  <c:v>2.8151999999999999</c:v>
                </c:pt>
                <c:pt idx="241">
                  <c:v>2.8269300000000004</c:v>
                </c:pt>
                <c:pt idx="242">
                  <c:v>2.83866</c:v>
                </c:pt>
                <c:pt idx="243">
                  <c:v>2.8503900000000004</c:v>
                </c:pt>
                <c:pt idx="244">
                  <c:v>2.86212</c:v>
                </c:pt>
                <c:pt idx="245">
                  <c:v>2.8738500000000005</c:v>
                </c:pt>
                <c:pt idx="246">
                  <c:v>2.88558</c:v>
                </c:pt>
                <c:pt idx="247">
                  <c:v>2.8973100000000005</c:v>
                </c:pt>
                <c:pt idx="248">
                  <c:v>2.9090400000000001</c:v>
                </c:pt>
                <c:pt idx="249">
                  <c:v>2.9207700000000001</c:v>
                </c:pt>
                <c:pt idx="250">
                  <c:v>2.9325000000000001</c:v>
                </c:pt>
                <c:pt idx="251">
                  <c:v>2.92123</c:v>
                </c:pt>
                <c:pt idx="252">
                  <c:v>2.9099599999999999</c:v>
                </c:pt>
                <c:pt idx="253">
                  <c:v>2.8986900000000002</c:v>
                </c:pt>
                <c:pt idx="254">
                  <c:v>2.8874200000000001</c:v>
                </c:pt>
                <c:pt idx="255">
                  <c:v>2.87615</c:v>
                </c:pt>
                <c:pt idx="256">
                  <c:v>2.8648799999999999</c:v>
                </c:pt>
                <c:pt idx="257">
                  <c:v>2.8536100000000002</c:v>
                </c:pt>
                <c:pt idx="258">
                  <c:v>2.8423399999999996</c:v>
                </c:pt>
                <c:pt idx="259">
                  <c:v>2.83107</c:v>
                </c:pt>
                <c:pt idx="260">
                  <c:v>2.8198000000000003</c:v>
                </c:pt>
                <c:pt idx="261">
                  <c:v>2.8085300000000002</c:v>
                </c:pt>
                <c:pt idx="262">
                  <c:v>2.7972600000000001</c:v>
                </c:pt>
                <c:pt idx="263">
                  <c:v>2.78599</c:v>
                </c:pt>
                <c:pt idx="264">
                  <c:v>2.7747200000000003</c:v>
                </c:pt>
                <c:pt idx="265">
                  <c:v>2.7634500000000002</c:v>
                </c:pt>
                <c:pt idx="266">
                  <c:v>2.7521800000000001</c:v>
                </c:pt>
                <c:pt idx="267">
                  <c:v>2.74091</c:v>
                </c:pt>
                <c:pt idx="268">
                  <c:v>2.7296400000000003</c:v>
                </c:pt>
                <c:pt idx="269">
                  <c:v>2.7183699999999997</c:v>
                </c:pt>
                <c:pt idx="270">
                  <c:v>2.7070999999999996</c:v>
                </c:pt>
                <c:pt idx="271">
                  <c:v>2.6958299999999995</c:v>
                </c:pt>
                <c:pt idx="272">
                  <c:v>2.6845599999999998</c:v>
                </c:pt>
                <c:pt idx="273">
                  <c:v>2.6732900000000002</c:v>
                </c:pt>
                <c:pt idx="274">
                  <c:v>2.6620199999999996</c:v>
                </c:pt>
                <c:pt idx="275">
                  <c:v>2.6507500000000004</c:v>
                </c:pt>
                <c:pt idx="276">
                  <c:v>2.6394799999999998</c:v>
                </c:pt>
                <c:pt idx="277">
                  <c:v>2.6282100000000002</c:v>
                </c:pt>
                <c:pt idx="278">
                  <c:v>2.61694</c:v>
                </c:pt>
                <c:pt idx="279">
                  <c:v>2.6056699999999999</c:v>
                </c:pt>
                <c:pt idx="280">
                  <c:v>2.5943999999999998</c:v>
                </c:pt>
                <c:pt idx="281">
                  <c:v>2.5831299999999997</c:v>
                </c:pt>
                <c:pt idx="282">
                  <c:v>2.57186</c:v>
                </c:pt>
                <c:pt idx="283">
                  <c:v>2.5605899999999999</c:v>
                </c:pt>
                <c:pt idx="284">
                  <c:v>2.5493200000000003</c:v>
                </c:pt>
                <c:pt idx="285">
                  <c:v>2.5380500000000001</c:v>
                </c:pt>
                <c:pt idx="286">
                  <c:v>2.52678</c:v>
                </c:pt>
                <c:pt idx="287">
                  <c:v>2.5155099999999999</c:v>
                </c:pt>
                <c:pt idx="288">
                  <c:v>2.5042400000000007</c:v>
                </c:pt>
                <c:pt idx="289">
                  <c:v>2.4929700000000001</c:v>
                </c:pt>
                <c:pt idx="290">
                  <c:v>2.4817000000000005</c:v>
                </c:pt>
                <c:pt idx="291">
                  <c:v>2.4704299999999999</c:v>
                </c:pt>
                <c:pt idx="292">
                  <c:v>2.4591600000000002</c:v>
                </c:pt>
                <c:pt idx="293">
                  <c:v>2.4478899999999997</c:v>
                </c:pt>
                <c:pt idx="294">
                  <c:v>2.43662</c:v>
                </c:pt>
                <c:pt idx="295">
                  <c:v>2.4253499999999995</c:v>
                </c:pt>
                <c:pt idx="296">
                  <c:v>2.4140800000000002</c:v>
                </c:pt>
                <c:pt idx="297">
                  <c:v>2.4028100000000001</c:v>
                </c:pt>
                <c:pt idx="298">
                  <c:v>2.39154</c:v>
                </c:pt>
                <c:pt idx="299">
                  <c:v>2.3802700000000003</c:v>
                </c:pt>
                <c:pt idx="300">
                  <c:v>2.3690000000000002</c:v>
                </c:pt>
                <c:pt idx="301">
                  <c:v>2.3577300000000001</c:v>
                </c:pt>
                <c:pt idx="302">
                  <c:v>2.34646</c:v>
                </c:pt>
                <c:pt idx="303">
                  <c:v>2.3351899999999999</c:v>
                </c:pt>
                <c:pt idx="304">
                  <c:v>2.3239200000000002</c:v>
                </c:pt>
                <c:pt idx="305">
                  <c:v>2.3126499999999997</c:v>
                </c:pt>
                <c:pt idx="306">
                  <c:v>2.30138</c:v>
                </c:pt>
                <c:pt idx="307">
                  <c:v>2.2901099999999994</c:v>
                </c:pt>
                <c:pt idx="308">
                  <c:v>2.2788400000000002</c:v>
                </c:pt>
                <c:pt idx="309">
                  <c:v>2.2675700000000001</c:v>
                </c:pt>
                <c:pt idx="310">
                  <c:v>2.2563000000000004</c:v>
                </c:pt>
                <c:pt idx="311">
                  <c:v>2.2450300000000003</c:v>
                </c:pt>
                <c:pt idx="312">
                  <c:v>2.2337600000000002</c:v>
                </c:pt>
                <c:pt idx="313">
                  <c:v>2.2224900000000001</c:v>
                </c:pt>
                <c:pt idx="314">
                  <c:v>2.21122</c:v>
                </c:pt>
                <c:pt idx="315">
                  <c:v>2.1999499999999999</c:v>
                </c:pt>
                <c:pt idx="316">
                  <c:v>2.1886800000000002</c:v>
                </c:pt>
                <c:pt idx="317">
                  <c:v>2.1774099999999996</c:v>
                </c:pt>
                <c:pt idx="318">
                  <c:v>2.16614</c:v>
                </c:pt>
                <c:pt idx="319">
                  <c:v>2.1548699999999998</c:v>
                </c:pt>
                <c:pt idx="320">
                  <c:v>2.1436000000000002</c:v>
                </c:pt>
                <c:pt idx="321">
                  <c:v>2.1323299999999996</c:v>
                </c:pt>
                <c:pt idx="322">
                  <c:v>2.1210599999999995</c:v>
                </c:pt>
                <c:pt idx="323">
                  <c:v>2.1097900000000003</c:v>
                </c:pt>
                <c:pt idx="324">
                  <c:v>2.0985199999999997</c:v>
                </c:pt>
                <c:pt idx="325">
                  <c:v>2.08725</c:v>
                </c:pt>
                <c:pt idx="326">
                  <c:v>2.0759799999999995</c:v>
                </c:pt>
                <c:pt idx="327">
                  <c:v>2.0647100000000003</c:v>
                </c:pt>
                <c:pt idx="328">
                  <c:v>2.0534400000000002</c:v>
                </c:pt>
                <c:pt idx="329">
                  <c:v>2.0421699999999996</c:v>
                </c:pt>
                <c:pt idx="330">
                  <c:v>2.0308999999999999</c:v>
                </c:pt>
                <c:pt idx="331">
                  <c:v>2.0196299999999998</c:v>
                </c:pt>
                <c:pt idx="332">
                  <c:v>2.0083600000000001</c:v>
                </c:pt>
                <c:pt idx="333">
                  <c:v>1.9970900000000005</c:v>
                </c:pt>
                <c:pt idx="334">
                  <c:v>1.9858200000000004</c:v>
                </c:pt>
                <c:pt idx="335">
                  <c:v>1.9745500000000002</c:v>
                </c:pt>
                <c:pt idx="336">
                  <c:v>1.9632800000000001</c:v>
                </c:pt>
                <c:pt idx="337">
                  <c:v>1.95201</c:v>
                </c:pt>
                <c:pt idx="338">
                  <c:v>1.9407400000000008</c:v>
                </c:pt>
                <c:pt idx="339">
                  <c:v>1.92947</c:v>
                </c:pt>
                <c:pt idx="340">
                  <c:v>1.9182000000000001</c:v>
                </c:pt>
                <c:pt idx="341">
                  <c:v>1.9069299999999996</c:v>
                </c:pt>
                <c:pt idx="342">
                  <c:v>1.8956600000000001</c:v>
                </c:pt>
                <c:pt idx="343">
                  <c:v>1.8843899999999996</c:v>
                </c:pt>
                <c:pt idx="344">
                  <c:v>1.8731200000000001</c:v>
                </c:pt>
                <c:pt idx="345">
                  <c:v>1.8618499999999996</c:v>
                </c:pt>
                <c:pt idx="346">
                  <c:v>1.8505800000000001</c:v>
                </c:pt>
                <c:pt idx="347">
                  <c:v>1.8393100000000002</c:v>
                </c:pt>
                <c:pt idx="348">
                  <c:v>1.8280400000000001</c:v>
                </c:pt>
                <c:pt idx="349">
                  <c:v>1.8167700000000002</c:v>
                </c:pt>
                <c:pt idx="350">
                  <c:v>1.8055000000000001</c:v>
                </c:pt>
                <c:pt idx="351">
                  <c:v>1.7942300000000002</c:v>
                </c:pt>
                <c:pt idx="352">
                  <c:v>1.7829600000000001</c:v>
                </c:pt>
                <c:pt idx="353">
                  <c:v>1.77169</c:v>
                </c:pt>
                <c:pt idx="354">
                  <c:v>1.7604200000000001</c:v>
                </c:pt>
                <c:pt idx="355">
                  <c:v>1.7491500000000002</c:v>
                </c:pt>
                <c:pt idx="356">
                  <c:v>1.7378799999999996</c:v>
                </c:pt>
                <c:pt idx="357">
                  <c:v>1.7266099999999995</c:v>
                </c:pt>
                <c:pt idx="358">
                  <c:v>1.7153399999999996</c:v>
                </c:pt>
                <c:pt idx="359">
                  <c:v>1.7040699999999998</c:v>
                </c:pt>
                <c:pt idx="360">
                  <c:v>1.6927999999999996</c:v>
                </c:pt>
                <c:pt idx="361">
                  <c:v>1.6815300000000006</c:v>
                </c:pt>
                <c:pt idx="362">
                  <c:v>1.6702600000000007</c:v>
                </c:pt>
                <c:pt idx="363">
                  <c:v>1.6589900000000006</c:v>
                </c:pt>
                <c:pt idx="364">
                  <c:v>1.6477200000000005</c:v>
                </c:pt>
                <c:pt idx="365">
                  <c:v>1.6364500000000006</c:v>
                </c:pt>
                <c:pt idx="366">
                  <c:v>1.6251800000000007</c:v>
                </c:pt>
                <c:pt idx="367">
                  <c:v>1.6139100000000006</c:v>
                </c:pt>
                <c:pt idx="368">
                  <c:v>1.6026400000000001</c:v>
                </c:pt>
                <c:pt idx="369">
                  <c:v>1.5913700000000002</c:v>
                </c:pt>
                <c:pt idx="370">
                  <c:v>1.5801000000000001</c:v>
                </c:pt>
                <c:pt idx="371">
                  <c:v>1.5688300000000002</c:v>
                </c:pt>
                <c:pt idx="372">
                  <c:v>1.5575600000000001</c:v>
                </c:pt>
                <c:pt idx="373">
                  <c:v>1.5462900000000002</c:v>
                </c:pt>
                <c:pt idx="374">
                  <c:v>1.5350200000000001</c:v>
                </c:pt>
                <c:pt idx="375">
                  <c:v>1.5237500000000002</c:v>
                </c:pt>
                <c:pt idx="376">
                  <c:v>1.51248</c:v>
                </c:pt>
                <c:pt idx="377">
                  <c:v>1.5012100000000002</c:v>
                </c:pt>
                <c:pt idx="378">
                  <c:v>1.48994</c:v>
                </c:pt>
                <c:pt idx="379">
                  <c:v>1.4786700000000002</c:v>
                </c:pt>
                <c:pt idx="380">
                  <c:v>1.4674</c:v>
                </c:pt>
                <c:pt idx="381">
                  <c:v>1.4561299999999997</c:v>
                </c:pt>
                <c:pt idx="382">
                  <c:v>1.4448599999999996</c:v>
                </c:pt>
                <c:pt idx="383">
                  <c:v>1.4335899999999997</c:v>
                </c:pt>
                <c:pt idx="384">
                  <c:v>1.4223200000000007</c:v>
                </c:pt>
                <c:pt idx="385">
                  <c:v>1.4110499999999997</c:v>
                </c:pt>
                <c:pt idx="386">
                  <c:v>1.3997800000000007</c:v>
                </c:pt>
                <c:pt idx="387">
                  <c:v>1.3885099999999997</c:v>
                </c:pt>
                <c:pt idx="388">
                  <c:v>1.3772400000000007</c:v>
                </c:pt>
                <c:pt idx="389">
                  <c:v>1.3659699999999997</c:v>
                </c:pt>
                <c:pt idx="390">
                  <c:v>1.3547000000000007</c:v>
                </c:pt>
                <c:pt idx="391">
                  <c:v>1.3434299999999997</c:v>
                </c:pt>
                <c:pt idx="392">
                  <c:v>1.3321600000000002</c:v>
                </c:pt>
                <c:pt idx="393">
                  <c:v>1.3208899999999992</c:v>
                </c:pt>
                <c:pt idx="394">
                  <c:v>1.3096200000000002</c:v>
                </c:pt>
                <c:pt idx="395">
                  <c:v>1.2983499999999992</c:v>
                </c:pt>
                <c:pt idx="396">
                  <c:v>1.2870800000000002</c:v>
                </c:pt>
                <c:pt idx="397">
                  <c:v>1.2758099999999992</c:v>
                </c:pt>
                <c:pt idx="398">
                  <c:v>1.2645400000000002</c:v>
                </c:pt>
                <c:pt idx="399">
                  <c:v>1.2532699999999992</c:v>
                </c:pt>
                <c:pt idx="400">
                  <c:v>1.2420000000000002</c:v>
                </c:pt>
                <c:pt idx="401">
                  <c:v>1.2307300000000003</c:v>
                </c:pt>
                <c:pt idx="402">
                  <c:v>1.2194600000000002</c:v>
                </c:pt>
                <c:pt idx="403">
                  <c:v>1.2081900000000001</c:v>
                </c:pt>
                <c:pt idx="404">
                  <c:v>1.1969200000000002</c:v>
                </c:pt>
                <c:pt idx="405">
                  <c:v>1.1856499999999999</c:v>
                </c:pt>
                <c:pt idx="406">
                  <c:v>1.1743799999999998</c:v>
                </c:pt>
                <c:pt idx="407">
                  <c:v>1.1631099999999996</c:v>
                </c:pt>
                <c:pt idx="408">
                  <c:v>1.1518399999999995</c:v>
                </c:pt>
                <c:pt idx="409">
                  <c:v>1.1405699999999999</c:v>
                </c:pt>
                <c:pt idx="410">
                  <c:v>1.1293000000000009</c:v>
                </c:pt>
                <c:pt idx="411">
                  <c:v>1.1180300000000005</c:v>
                </c:pt>
                <c:pt idx="412">
                  <c:v>1.1067599999999995</c:v>
                </c:pt>
                <c:pt idx="413">
                  <c:v>1.0954900000000007</c:v>
                </c:pt>
                <c:pt idx="414">
                  <c:v>1.0842200000000006</c:v>
                </c:pt>
                <c:pt idx="415">
                  <c:v>1.0729500000000005</c:v>
                </c:pt>
                <c:pt idx="416">
                  <c:v>1.0616799999999995</c:v>
                </c:pt>
                <c:pt idx="417">
                  <c:v>1.0504100000000003</c:v>
                </c:pt>
                <c:pt idx="418">
                  <c:v>1.0391400000000002</c:v>
                </c:pt>
                <c:pt idx="419">
                  <c:v>1.0278700000000001</c:v>
                </c:pt>
                <c:pt idx="420">
                  <c:v>1.0165999999999991</c:v>
                </c:pt>
                <c:pt idx="421">
                  <c:v>1.0053300000000003</c:v>
                </c:pt>
                <c:pt idx="422">
                  <c:v>0.99406000000000028</c:v>
                </c:pt>
                <c:pt idx="423">
                  <c:v>0.98279000000000016</c:v>
                </c:pt>
                <c:pt idx="424">
                  <c:v>0.97152000000000027</c:v>
                </c:pt>
                <c:pt idx="425">
                  <c:v>0.96025000000000016</c:v>
                </c:pt>
                <c:pt idx="426">
                  <c:v>0.94898000000000027</c:v>
                </c:pt>
                <c:pt idx="427">
                  <c:v>0.93771000000000004</c:v>
                </c:pt>
                <c:pt idx="428">
                  <c:v>0.92644000000000026</c:v>
                </c:pt>
                <c:pt idx="429">
                  <c:v>0.91517000000000004</c:v>
                </c:pt>
                <c:pt idx="430">
                  <c:v>0.9038999999999997</c:v>
                </c:pt>
                <c:pt idx="431">
                  <c:v>0.89262999999999959</c:v>
                </c:pt>
                <c:pt idx="432">
                  <c:v>0.8813599999999997</c:v>
                </c:pt>
                <c:pt idx="433">
                  <c:v>0.8700900000000007</c:v>
                </c:pt>
                <c:pt idx="434">
                  <c:v>0.85881999999999969</c:v>
                </c:pt>
                <c:pt idx="435">
                  <c:v>0.84754999999999958</c:v>
                </c:pt>
                <c:pt idx="436">
                  <c:v>0.83627999999999969</c:v>
                </c:pt>
                <c:pt idx="437">
                  <c:v>0.82501000000000069</c:v>
                </c:pt>
                <c:pt idx="438">
                  <c:v>0.81373999999999969</c:v>
                </c:pt>
                <c:pt idx="439">
                  <c:v>0.80247000000000068</c:v>
                </c:pt>
                <c:pt idx="440">
                  <c:v>0.79119999999999968</c:v>
                </c:pt>
                <c:pt idx="441">
                  <c:v>0.77993000000000068</c:v>
                </c:pt>
                <c:pt idx="442">
                  <c:v>0.76865999999999923</c:v>
                </c:pt>
                <c:pt idx="443">
                  <c:v>0.75739000000000023</c:v>
                </c:pt>
                <c:pt idx="444">
                  <c:v>0.74611999999999923</c:v>
                </c:pt>
                <c:pt idx="445">
                  <c:v>0.73485000000000023</c:v>
                </c:pt>
                <c:pt idx="446">
                  <c:v>0.72358000000000033</c:v>
                </c:pt>
                <c:pt idx="447">
                  <c:v>0.71231000000000022</c:v>
                </c:pt>
                <c:pt idx="448">
                  <c:v>0.70103999999999922</c:v>
                </c:pt>
                <c:pt idx="449">
                  <c:v>0.68977000000000022</c:v>
                </c:pt>
                <c:pt idx="450">
                  <c:v>0.67850000000000033</c:v>
                </c:pt>
                <c:pt idx="451">
                  <c:v>0.66722999999999977</c:v>
                </c:pt>
                <c:pt idx="452">
                  <c:v>0.65595999999999999</c:v>
                </c:pt>
                <c:pt idx="453">
                  <c:v>0.64468999999999976</c:v>
                </c:pt>
                <c:pt idx="454">
                  <c:v>0.63342000000000032</c:v>
                </c:pt>
                <c:pt idx="455">
                  <c:v>0.62214999999999965</c:v>
                </c:pt>
                <c:pt idx="456">
                  <c:v>0.61087999999999998</c:v>
                </c:pt>
                <c:pt idx="457">
                  <c:v>0.59960999999999964</c:v>
                </c:pt>
                <c:pt idx="458">
                  <c:v>0.5883400000000002</c:v>
                </c:pt>
                <c:pt idx="459">
                  <c:v>0.57707000000000086</c:v>
                </c:pt>
                <c:pt idx="460">
                  <c:v>0.56579999999999997</c:v>
                </c:pt>
                <c:pt idx="461">
                  <c:v>0.55452999999999963</c:v>
                </c:pt>
                <c:pt idx="462">
                  <c:v>0.54326000000000019</c:v>
                </c:pt>
                <c:pt idx="463">
                  <c:v>0.53199000000000074</c:v>
                </c:pt>
                <c:pt idx="464">
                  <c:v>0.52072000000000018</c:v>
                </c:pt>
                <c:pt idx="465">
                  <c:v>0.50944999999999963</c:v>
                </c:pt>
                <c:pt idx="466">
                  <c:v>0.49818000000000018</c:v>
                </c:pt>
                <c:pt idx="467">
                  <c:v>0.48691000000000073</c:v>
                </c:pt>
                <c:pt idx="468">
                  <c:v>0.47564000000000017</c:v>
                </c:pt>
                <c:pt idx="469">
                  <c:v>0.46436999999999962</c:v>
                </c:pt>
                <c:pt idx="470">
                  <c:v>0.45310000000000017</c:v>
                </c:pt>
                <c:pt idx="471">
                  <c:v>0.44183000000000072</c:v>
                </c:pt>
                <c:pt idx="472">
                  <c:v>0.43056000000000128</c:v>
                </c:pt>
                <c:pt idx="473">
                  <c:v>0.41928999999999961</c:v>
                </c:pt>
                <c:pt idx="474">
                  <c:v>0.40802000000000016</c:v>
                </c:pt>
                <c:pt idx="475">
                  <c:v>0.39674999999999983</c:v>
                </c:pt>
                <c:pt idx="476">
                  <c:v>0.38548000000000127</c:v>
                </c:pt>
                <c:pt idx="477">
                  <c:v>0.3742099999999986</c:v>
                </c:pt>
                <c:pt idx="478">
                  <c:v>0.36294000000000015</c:v>
                </c:pt>
                <c:pt idx="479">
                  <c:v>0.35166999999999982</c:v>
                </c:pt>
                <c:pt idx="480">
                  <c:v>0.34040000000000126</c:v>
                </c:pt>
                <c:pt idx="481">
                  <c:v>0.32912999999999859</c:v>
                </c:pt>
                <c:pt idx="482">
                  <c:v>0.31786000000000003</c:v>
                </c:pt>
                <c:pt idx="483">
                  <c:v>0.3065899999999997</c:v>
                </c:pt>
                <c:pt idx="484">
                  <c:v>0.29532000000000125</c:v>
                </c:pt>
                <c:pt idx="485">
                  <c:v>0.28404999999999969</c:v>
                </c:pt>
                <c:pt idx="486">
                  <c:v>0.27277999999999913</c:v>
                </c:pt>
                <c:pt idx="487">
                  <c:v>0.26150999999999969</c:v>
                </c:pt>
                <c:pt idx="488">
                  <c:v>0.25024000000000024</c:v>
                </c:pt>
                <c:pt idx="489">
                  <c:v>0.2389700000000009</c:v>
                </c:pt>
                <c:pt idx="490">
                  <c:v>0.22769999999999913</c:v>
                </c:pt>
                <c:pt idx="491">
                  <c:v>0.21642999999999968</c:v>
                </c:pt>
                <c:pt idx="492">
                  <c:v>0.20516000000000023</c:v>
                </c:pt>
                <c:pt idx="493">
                  <c:v>0.19389000000000078</c:v>
                </c:pt>
                <c:pt idx="494">
                  <c:v>0.18261999999999912</c:v>
                </c:pt>
                <c:pt idx="495">
                  <c:v>0.17134999999999967</c:v>
                </c:pt>
                <c:pt idx="496">
                  <c:v>0.16008000000000022</c:v>
                </c:pt>
                <c:pt idx="497">
                  <c:v>0.14880999999999989</c:v>
                </c:pt>
                <c:pt idx="498">
                  <c:v>0.13754000000000022</c:v>
                </c:pt>
                <c:pt idx="499">
                  <c:v>0.12626999999999877</c:v>
                </c:pt>
                <c:pt idx="500">
                  <c:v>0.11500000000000021</c:v>
                </c:pt>
                <c:pt idx="501">
                  <c:v>0.10372999999999988</c:v>
                </c:pt>
                <c:pt idx="502">
                  <c:v>9.2460000000000209E-2</c:v>
                </c:pt>
                <c:pt idx="503">
                  <c:v>8.1189999999999651E-2</c:v>
                </c:pt>
                <c:pt idx="504">
                  <c:v>6.9920000000000204E-2</c:v>
                </c:pt>
                <c:pt idx="505">
                  <c:v>5.8649999999999869E-2</c:v>
                </c:pt>
                <c:pt idx="506">
                  <c:v>4.73800000000002E-2</c:v>
                </c:pt>
                <c:pt idx="507">
                  <c:v>3.6109999999999864E-2</c:v>
                </c:pt>
                <c:pt idx="508">
                  <c:v>2.4840000000000084E-2</c:v>
                </c:pt>
                <c:pt idx="509">
                  <c:v>1.356999999999986E-2</c:v>
                </c:pt>
                <c:pt idx="510">
                  <c:v>2.2999999999991916E-3</c:v>
                </c:pt>
                <c:pt idx="511">
                  <c:v>8.9700000000001445E-3</c:v>
                </c:pt>
                <c:pt idx="512">
                  <c:v>2.0240000000000813E-2</c:v>
                </c:pt>
                <c:pt idx="513">
                  <c:v>3.1509999999999372E-2</c:v>
                </c:pt>
                <c:pt idx="514">
                  <c:v>4.2779999999999596E-2</c:v>
                </c:pt>
                <c:pt idx="515">
                  <c:v>5.4049999999999376E-2</c:v>
                </c:pt>
                <c:pt idx="516">
                  <c:v>6.5320000000000822E-2</c:v>
                </c:pt>
                <c:pt idx="517">
                  <c:v>7.6589999999999381E-2</c:v>
                </c:pt>
                <c:pt idx="518">
                  <c:v>8.7859999999999716E-2</c:v>
                </c:pt>
                <c:pt idx="519">
                  <c:v>9.9129999999999385E-2</c:v>
                </c:pt>
                <c:pt idx="520">
                  <c:v>0.11039999999999972</c:v>
                </c:pt>
                <c:pt idx="521">
                  <c:v>0.12166999999999939</c:v>
                </c:pt>
                <c:pt idx="522">
                  <c:v>0.13293999999999973</c:v>
                </c:pt>
                <c:pt idx="523">
                  <c:v>0.14421000000000028</c:v>
                </c:pt>
                <c:pt idx="524">
                  <c:v>0.15547999999999973</c:v>
                </c:pt>
                <c:pt idx="525">
                  <c:v>0.16675000000000029</c:v>
                </c:pt>
                <c:pt idx="526">
                  <c:v>0.17801999999999973</c:v>
                </c:pt>
                <c:pt idx="527">
                  <c:v>0.18929000000000029</c:v>
                </c:pt>
                <c:pt idx="528">
                  <c:v>0.20055999999999974</c:v>
                </c:pt>
                <c:pt idx="529">
                  <c:v>0.2118300000000003</c:v>
                </c:pt>
                <c:pt idx="530">
                  <c:v>0.22309999999999974</c:v>
                </c:pt>
                <c:pt idx="531">
                  <c:v>0.2343700000000003</c:v>
                </c:pt>
                <c:pt idx="532">
                  <c:v>0.24563999999999975</c:v>
                </c:pt>
                <c:pt idx="533">
                  <c:v>0.25690999999999919</c:v>
                </c:pt>
                <c:pt idx="534">
                  <c:v>0.26817999999999975</c:v>
                </c:pt>
                <c:pt idx="535">
                  <c:v>0.27945000000000042</c:v>
                </c:pt>
                <c:pt idx="536">
                  <c:v>0.29072000000000064</c:v>
                </c:pt>
                <c:pt idx="537">
                  <c:v>0.3019899999999992</c:v>
                </c:pt>
                <c:pt idx="538">
                  <c:v>0.31326000000000076</c:v>
                </c:pt>
                <c:pt idx="539">
                  <c:v>0.32452999999999921</c:v>
                </c:pt>
                <c:pt idx="540">
                  <c:v>0.33580000000000076</c:v>
                </c:pt>
                <c:pt idx="541">
                  <c:v>0.34706999999999932</c:v>
                </c:pt>
                <c:pt idx="542">
                  <c:v>0.35834000000000077</c:v>
                </c:pt>
                <c:pt idx="543">
                  <c:v>0.36960999999999933</c:v>
                </c:pt>
                <c:pt idx="544">
                  <c:v>0.38088000000000077</c:v>
                </c:pt>
                <c:pt idx="545">
                  <c:v>0.39214999999999933</c:v>
                </c:pt>
                <c:pt idx="546">
                  <c:v>0.40341999999999967</c:v>
                </c:pt>
                <c:pt idx="547">
                  <c:v>0.41469000000000023</c:v>
                </c:pt>
                <c:pt idx="548">
                  <c:v>0.42596000000000078</c:v>
                </c:pt>
                <c:pt idx="549">
                  <c:v>0.43723000000000023</c:v>
                </c:pt>
                <c:pt idx="550">
                  <c:v>0.44849999999999968</c:v>
                </c:pt>
                <c:pt idx="551">
                  <c:v>0.45977000000000023</c:v>
                </c:pt>
                <c:pt idx="552">
                  <c:v>0.47104000000000079</c:v>
                </c:pt>
                <c:pt idx="553">
                  <c:v>0.48231000000000024</c:v>
                </c:pt>
                <c:pt idx="554">
                  <c:v>0.49357999999999969</c:v>
                </c:pt>
                <c:pt idx="555">
                  <c:v>0.50485000000000024</c:v>
                </c:pt>
                <c:pt idx="556">
                  <c:v>0.51611999999999991</c:v>
                </c:pt>
                <c:pt idx="557">
                  <c:v>0.52739000000000025</c:v>
                </c:pt>
                <c:pt idx="558">
                  <c:v>0.53865999999999969</c:v>
                </c:pt>
                <c:pt idx="559">
                  <c:v>0.54992999999999914</c:v>
                </c:pt>
                <c:pt idx="560">
                  <c:v>0.56120000000000092</c:v>
                </c:pt>
                <c:pt idx="561">
                  <c:v>0.57247000000000026</c:v>
                </c:pt>
                <c:pt idx="562">
                  <c:v>0.58374000000000059</c:v>
                </c:pt>
                <c:pt idx="563">
                  <c:v>0.59500999999999915</c:v>
                </c:pt>
                <c:pt idx="564">
                  <c:v>0.60627999999999971</c:v>
                </c:pt>
                <c:pt idx="565">
                  <c:v>0.61755000000000038</c:v>
                </c:pt>
                <c:pt idx="566">
                  <c:v>0.62881999999999982</c:v>
                </c:pt>
                <c:pt idx="567">
                  <c:v>0.64008999999999916</c:v>
                </c:pt>
                <c:pt idx="568">
                  <c:v>0.65135999999999949</c:v>
                </c:pt>
                <c:pt idx="569">
                  <c:v>0.66263000000000039</c:v>
                </c:pt>
                <c:pt idx="570">
                  <c:v>0.67389999999999983</c:v>
                </c:pt>
                <c:pt idx="571">
                  <c:v>0.68517000000000017</c:v>
                </c:pt>
                <c:pt idx="572">
                  <c:v>0.6964399999999995</c:v>
                </c:pt>
                <c:pt idx="573">
                  <c:v>0.70771000000000128</c:v>
                </c:pt>
                <c:pt idx="574">
                  <c:v>0.71897999999999984</c:v>
                </c:pt>
                <c:pt idx="575">
                  <c:v>0.73025000000000018</c:v>
                </c:pt>
                <c:pt idx="576">
                  <c:v>0.74151999999999874</c:v>
                </c:pt>
                <c:pt idx="577">
                  <c:v>0.75279000000000129</c:v>
                </c:pt>
                <c:pt idx="578">
                  <c:v>0.76405999999999985</c:v>
                </c:pt>
                <c:pt idx="579">
                  <c:v>0.77533000000000019</c:v>
                </c:pt>
                <c:pt idx="580">
                  <c:v>0.78659999999999874</c:v>
                </c:pt>
                <c:pt idx="581">
                  <c:v>0.7978700000000013</c:v>
                </c:pt>
                <c:pt idx="582">
                  <c:v>0.80913999999999986</c:v>
                </c:pt>
                <c:pt idx="583">
                  <c:v>0.82041000000000019</c:v>
                </c:pt>
                <c:pt idx="584">
                  <c:v>0.83167999999999975</c:v>
                </c:pt>
                <c:pt idx="585">
                  <c:v>0.84295000000000031</c:v>
                </c:pt>
                <c:pt idx="586">
                  <c:v>0.85422000000000087</c:v>
                </c:pt>
                <c:pt idx="587">
                  <c:v>0.86549000000000031</c:v>
                </c:pt>
                <c:pt idx="588">
                  <c:v>0.87675999999999976</c:v>
                </c:pt>
                <c:pt idx="589">
                  <c:v>0.88802999999999921</c:v>
                </c:pt>
                <c:pt idx="590">
                  <c:v>0.89930000000000088</c:v>
                </c:pt>
                <c:pt idx="591">
                  <c:v>0.91057000000000032</c:v>
                </c:pt>
                <c:pt idx="592">
                  <c:v>0.92183999999999977</c:v>
                </c:pt>
                <c:pt idx="593">
                  <c:v>0.93310999999999922</c:v>
                </c:pt>
                <c:pt idx="594">
                  <c:v>0.94437999999999978</c:v>
                </c:pt>
                <c:pt idx="595">
                  <c:v>0.95565000000000033</c:v>
                </c:pt>
                <c:pt idx="596">
                  <c:v>0.96691999999999978</c:v>
                </c:pt>
                <c:pt idx="597">
                  <c:v>0.97819000000000011</c:v>
                </c:pt>
                <c:pt idx="598">
                  <c:v>0.98945999999999978</c:v>
                </c:pt>
                <c:pt idx="599">
                  <c:v>1.0007300000000012</c:v>
                </c:pt>
                <c:pt idx="600">
                  <c:v>1.0119999999999998</c:v>
                </c:pt>
                <c:pt idx="601">
                  <c:v>1.0232700000000001</c:v>
                </c:pt>
                <c:pt idx="602">
                  <c:v>1.0345399999999998</c:v>
                </c:pt>
                <c:pt idx="603">
                  <c:v>1.0458100000000012</c:v>
                </c:pt>
                <c:pt idx="604">
                  <c:v>1.0570799999999998</c:v>
                </c:pt>
                <c:pt idx="605">
                  <c:v>1.0683500000000001</c:v>
                </c:pt>
                <c:pt idx="606">
                  <c:v>1.0796199999999998</c:v>
                </c:pt>
                <c:pt idx="607">
                  <c:v>1.0908900000000001</c:v>
                </c:pt>
                <c:pt idx="608">
                  <c:v>1.1021599999999998</c:v>
                </c:pt>
                <c:pt idx="609">
                  <c:v>1.1134300000000001</c:v>
                </c:pt>
                <c:pt idx="610">
                  <c:v>1.1247000000000007</c:v>
                </c:pt>
                <c:pt idx="611">
                  <c:v>1.1359700000000001</c:v>
                </c:pt>
                <c:pt idx="612">
                  <c:v>1.1472400000000007</c:v>
                </c:pt>
                <c:pt idx="613">
                  <c:v>1.1585100000000002</c:v>
                </c:pt>
                <c:pt idx="614">
                  <c:v>1.1697800000000007</c:v>
                </c:pt>
                <c:pt idx="615">
                  <c:v>1.1810499999999993</c:v>
                </c:pt>
                <c:pt idx="616">
                  <c:v>1.1923200000000007</c:v>
                </c:pt>
                <c:pt idx="617">
                  <c:v>1.2035899999999993</c:v>
                </c:pt>
                <c:pt idx="618">
                  <c:v>1.2148599999999996</c:v>
                </c:pt>
                <c:pt idx="619">
                  <c:v>1.2261299999999993</c:v>
                </c:pt>
                <c:pt idx="620">
                  <c:v>1.2373999999999996</c:v>
                </c:pt>
                <c:pt idx="621">
                  <c:v>1.2486700000000002</c:v>
                </c:pt>
                <c:pt idx="622">
                  <c:v>1.2599399999999996</c:v>
                </c:pt>
                <c:pt idx="623">
                  <c:v>1.2712100000000002</c:v>
                </c:pt>
                <c:pt idx="624">
                  <c:v>1.2824799999999996</c:v>
                </c:pt>
                <c:pt idx="625">
                  <c:v>1.2937500000000002</c:v>
                </c:pt>
                <c:pt idx="626">
                  <c:v>1.3050199999999996</c:v>
                </c:pt>
                <c:pt idx="627">
                  <c:v>1.3162900000000002</c:v>
                </c:pt>
                <c:pt idx="628">
                  <c:v>1.3275599999999996</c:v>
                </c:pt>
                <c:pt idx="629">
                  <c:v>1.3388300000000002</c:v>
                </c:pt>
                <c:pt idx="630">
                  <c:v>1.3500999999999996</c:v>
                </c:pt>
                <c:pt idx="631">
                  <c:v>1.3613700000000004</c:v>
                </c:pt>
                <c:pt idx="632">
                  <c:v>1.3726399999999996</c:v>
                </c:pt>
                <c:pt idx="633">
                  <c:v>1.3839099999999991</c:v>
                </c:pt>
                <c:pt idx="634">
                  <c:v>1.3951800000000008</c:v>
                </c:pt>
                <c:pt idx="635">
                  <c:v>1.4064500000000004</c:v>
                </c:pt>
                <c:pt idx="636">
                  <c:v>1.4177200000000008</c:v>
                </c:pt>
                <c:pt idx="637">
                  <c:v>1.4289899999999993</c:v>
                </c:pt>
                <c:pt idx="638">
                  <c:v>1.4402600000000008</c:v>
                </c:pt>
                <c:pt idx="639">
                  <c:v>1.4515300000000004</c:v>
                </c:pt>
                <c:pt idx="640">
                  <c:v>1.4628000000000008</c:v>
                </c:pt>
                <c:pt idx="641">
                  <c:v>1.4740700000000002</c:v>
                </c:pt>
                <c:pt idx="642">
                  <c:v>1.4853399999999997</c:v>
                </c:pt>
                <c:pt idx="643">
                  <c:v>1.4966099999999982</c:v>
                </c:pt>
                <c:pt idx="644">
                  <c:v>1.5078800000000017</c:v>
                </c:pt>
                <c:pt idx="645">
                  <c:v>1.5191500000000002</c:v>
                </c:pt>
                <c:pt idx="646">
                  <c:v>1.5304200000000006</c:v>
                </c:pt>
                <c:pt idx="647">
                  <c:v>1.5416899999999991</c:v>
                </c:pt>
                <c:pt idx="648">
                  <c:v>1.5529600000000017</c:v>
                </c:pt>
                <c:pt idx="649">
                  <c:v>1.5642300000000011</c:v>
                </c:pt>
                <c:pt idx="650">
                  <c:v>1.5755000000000006</c:v>
                </c:pt>
                <c:pt idx="651">
                  <c:v>1.5867699999999991</c:v>
                </c:pt>
                <c:pt idx="652">
                  <c:v>1.5980400000000028</c:v>
                </c:pt>
                <c:pt idx="653">
                  <c:v>1.6093100000000002</c:v>
                </c:pt>
                <c:pt idx="654">
                  <c:v>1.6205800000000006</c:v>
                </c:pt>
                <c:pt idx="655">
                  <c:v>1.63185</c:v>
                </c:pt>
                <c:pt idx="656">
                  <c:v>1.6431200000000019</c:v>
                </c:pt>
                <c:pt idx="657">
                  <c:v>1.6543900000000005</c:v>
                </c:pt>
                <c:pt idx="658">
                  <c:v>1.6656600000000008</c:v>
                </c:pt>
                <c:pt idx="659">
                  <c:v>1.67693</c:v>
                </c:pt>
                <c:pt idx="660">
                  <c:v>1.6882000000000019</c:v>
                </c:pt>
                <c:pt idx="661">
                  <c:v>1.6994700000000023</c:v>
                </c:pt>
                <c:pt idx="662">
                  <c:v>1.7107400000000008</c:v>
                </c:pt>
                <c:pt idx="663">
                  <c:v>1.7220100000000003</c:v>
                </c:pt>
                <c:pt idx="664">
                  <c:v>1.7332800000000019</c:v>
                </c:pt>
                <c:pt idx="665">
                  <c:v>1.7445500000000023</c:v>
                </c:pt>
                <c:pt idx="666">
                  <c:v>1.7558199999999999</c:v>
                </c:pt>
                <c:pt idx="667">
                  <c:v>1.7670900000000003</c:v>
                </c:pt>
                <c:pt idx="668">
                  <c:v>1.7783600000000006</c:v>
                </c:pt>
                <c:pt idx="669">
                  <c:v>1.7896300000000023</c:v>
                </c:pt>
                <c:pt idx="670">
                  <c:v>1.8008999999999999</c:v>
                </c:pt>
                <c:pt idx="671">
                  <c:v>1.8121700000000003</c:v>
                </c:pt>
                <c:pt idx="672">
                  <c:v>1.8234400000000006</c:v>
                </c:pt>
                <c:pt idx="673">
                  <c:v>1.8347100000000023</c:v>
                </c:pt>
                <c:pt idx="674">
                  <c:v>1.8459800000000017</c:v>
                </c:pt>
                <c:pt idx="675">
                  <c:v>1.8572500000000003</c:v>
                </c:pt>
                <c:pt idx="676">
                  <c:v>1.8685199999999997</c:v>
                </c:pt>
                <c:pt idx="677">
                  <c:v>1.8797900000000023</c:v>
                </c:pt>
                <c:pt idx="678">
                  <c:v>1.8910600000000017</c:v>
                </c:pt>
                <c:pt idx="679">
                  <c:v>1.9023300000000003</c:v>
                </c:pt>
                <c:pt idx="680">
                  <c:v>1.9135999999999997</c:v>
                </c:pt>
                <c:pt idx="681">
                  <c:v>1.9248699999999992</c:v>
                </c:pt>
                <c:pt idx="682">
                  <c:v>1.9361400000000017</c:v>
                </c:pt>
                <c:pt idx="683">
                  <c:v>1.9474100000000003</c:v>
                </c:pt>
                <c:pt idx="684">
                  <c:v>1.9586799999999998</c:v>
                </c:pt>
                <c:pt idx="685">
                  <c:v>1.9699499999999992</c:v>
                </c:pt>
                <c:pt idx="686">
                  <c:v>1.9812200000000026</c:v>
                </c:pt>
                <c:pt idx="687">
                  <c:v>1.9924900000000021</c:v>
                </c:pt>
                <c:pt idx="688">
                  <c:v>2.0037599999999998</c:v>
                </c:pt>
                <c:pt idx="689">
                  <c:v>2.0150299999999994</c:v>
                </c:pt>
                <c:pt idx="690">
                  <c:v>2.0263000000000027</c:v>
                </c:pt>
                <c:pt idx="691">
                  <c:v>2.0375700000000023</c:v>
                </c:pt>
                <c:pt idx="692">
                  <c:v>2.0488399999999998</c:v>
                </c:pt>
                <c:pt idx="693">
                  <c:v>2.060109999999999</c:v>
                </c:pt>
                <c:pt idx="694">
                  <c:v>2.0713799999999987</c:v>
                </c:pt>
                <c:pt idx="695">
                  <c:v>2.0826500000000019</c:v>
                </c:pt>
                <c:pt idx="696">
                  <c:v>2.0939200000000016</c:v>
                </c:pt>
                <c:pt idx="697">
                  <c:v>2.1051899999999995</c:v>
                </c:pt>
                <c:pt idx="698">
                  <c:v>2.1164599999999987</c:v>
                </c:pt>
                <c:pt idx="699">
                  <c:v>2.1277300000000023</c:v>
                </c:pt>
                <c:pt idx="700">
                  <c:v>2.1390000000000016</c:v>
                </c:pt>
                <c:pt idx="701">
                  <c:v>2.1318700000000002</c:v>
                </c:pt>
                <c:pt idx="702">
                  <c:v>2.1247399999999987</c:v>
                </c:pt>
                <c:pt idx="703">
                  <c:v>2.1176100000000009</c:v>
                </c:pt>
                <c:pt idx="704">
                  <c:v>2.1104800000000017</c:v>
                </c:pt>
                <c:pt idx="705">
                  <c:v>2.1033499999999998</c:v>
                </c:pt>
                <c:pt idx="706">
                  <c:v>2.0962199999999984</c:v>
                </c:pt>
                <c:pt idx="707">
                  <c:v>2.0890899999999983</c:v>
                </c:pt>
                <c:pt idx="708">
                  <c:v>2.0819600000000009</c:v>
                </c:pt>
                <c:pt idx="709">
                  <c:v>2.0748300000000013</c:v>
                </c:pt>
                <c:pt idx="710">
                  <c:v>2.0676999999999981</c:v>
                </c:pt>
                <c:pt idx="711">
                  <c:v>2.0605699999999989</c:v>
                </c:pt>
                <c:pt idx="712">
                  <c:v>2.053440000000001</c:v>
                </c:pt>
                <c:pt idx="713">
                  <c:v>2.0463100000000014</c:v>
                </c:pt>
                <c:pt idx="714">
                  <c:v>2.0391799999999978</c:v>
                </c:pt>
                <c:pt idx="715">
                  <c:v>2.0320499999999981</c:v>
                </c:pt>
                <c:pt idx="716">
                  <c:v>2.0249200000000012</c:v>
                </c:pt>
                <c:pt idx="717">
                  <c:v>2.0177900000000015</c:v>
                </c:pt>
                <c:pt idx="718">
                  <c:v>2.0106600000000014</c:v>
                </c:pt>
                <c:pt idx="719">
                  <c:v>2.0035299999999983</c:v>
                </c:pt>
                <c:pt idx="720">
                  <c:v>1.9964000000000002</c:v>
                </c:pt>
                <c:pt idx="721">
                  <c:v>1.989270000000001</c:v>
                </c:pt>
                <c:pt idx="722">
                  <c:v>1.9821400000000016</c:v>
                </c:pt>
                <c:pt idx="723">
                  <c:v>1.9750099999999979</c:v>
                </c:pt>
                <c:pt idx="724">
                  <c:v>1.9678799999999983</c:v>
                </c:pt>
                <c:pt idx="725">
                  <c:v>1.9607500000000009</c:v>
                </c:pt>
                <c:pt idx="726">
                  <c:v>1.953620000000001</c:v>
                </c:pt>
                <c:pt idx="727">
                  <c:v>1.9464899999999981</c:v>
                </c:pt>
                <c:pt idx="728">
                  <c:v>1.9393599999999982</c:v>
                </c:pt>
                <c:pt idx="729">
                  <c:v>1.9322300000000001</c:v>
                </c:pt>
                <c:pt idx="730">
                  <c:v>1.9251000000000009</c:v>
                </c:pt>
                <c:pt idx="731">
                  <c:v>1.9179699999999977</c:v>
                </c:pt>
                <c:pt idx="732">
                  <c:v>1.9108399999999977</c:v>
                </c:pt>
                <c:pt idx="733">
                  <c:v>1.9037099999999998</c:v>
                </c:pt>
                <c:pt idx="734">
                  <c:v>1.8965800000000006</c:v>
                </c:pt>
                <c:pt idx="735">
                  <c:v>1.8894499999999994</c:v>
                </c:pt>
                <c:pt idx="736">
                  <c:v>1.882319999999998</c:v>
                </c:pt>
                <c:pt idx="737">
                  <c:v>1.8751899999999997</c:v>
                </c:pt>
                <c:pt idx="738">
                  <c:v>1.8680600000000009</c:v>
                </c:pt>
                <c:pt idx="739">
                  <c:v>1.8609299999999991</c:v>
                </c:pt>
                <c:pt idx="740">
                  <c:v>1.8537999999999972</c:v>
                </c:pt>
                <c:pt idx="741">
                  <c:v>1.8466699999999994</c:v>
                </c:pt>
                <c:pt idx="742">
                  <c:v>1.83954</c:v>
                </c:pt>
                <c:pt idx="743">
                  <c:v>1.8324100000000023</c:v>
                </c:pt>
                <c:pt idx="744">
                  <c:v>1.8252799999999976</c:v>
                </c:pt>
                <c:pt idx="745">
                  <c:v>1.8181499999999995</c:v>
                </c:pt>
                <c:pt idx="746">
                  <c:v>1.8110199999999994</c:v>
                </c:pt>
                <c:pt idx="747">
                  <c:v>1.8038900000000022</c:v>
                </c:pt>
                <c:pt idx="748">
                  <c:v>1.7967599999999986</c:v>
                </c:pt>
                <c:pt idx="749">
                  <c:v>1.7896299999999992</c:v>
                </c:pt>
                <c:pt idx="750">
                  <c:v>1.7824999999999995</c:v>
                </c:pt>
                <c:pt idx="751">
                  <c:v>1.7753700000000019</c:v>
                </c:pt>
                <c:pt idx="752">
                  <c:v>1.7682399999999991</c:v>
                </c:pt>
                <c:pt idx="753">
                  <c:v>1.7611099999999991</c:v>
                </c:pt>
                <c:pt idx="754">
                  <c:v>1.753979999999999</c:v>
                </c:pt>
                <c:pt idx="755">
                  <c:v>1.7468499999999993</c:v>
                </c:pt>
                <c:pt idx="756">
                  <c:v>1.7397199999999984</c:v>
                </c:pt>
                <c:pt idx="757">
                  <c:v>1.7325900000000005</c:v>
                </c:pt>
                <c:pt idx="758">
                  <c:v>1.7254599999999991</c:v>
                </c:pt>
                <c:pt idx="759">
                  <c:v>1.718329999999999</c:v>
                </c:pt>
                <c:pt idx="760">
                  <c:v>1.7111999999999987</c:v>
                </c:pt>
                <c:pt idx="761">
                  <c:v>1.7040699999999986</c:v>
                </c:pt>
                <c:pt idx="762">
                  <c:v>1.6969399999999986</c:v>
                </c:pt>
                <c:pt idx="763">
                  <c:v>1.6898099999999991</c:v>
                </c:pt>
                <c:pt idx="764">
                  <c:v>1.682679999999998</c:v>
                </c:pt>
                <c:pt idx="765">
                  <c:v>1.6755499999999983</c:v>
                </c:pt>
                <c:pt idx="766">
                  <c:v>1.6684199999999989</c:v>
                </c:pt>
                <c:pt idx="767">
                  <c:v>1.6612899999999988</c:v>
                </c:pt>
                <c:pt idx="768">
                  <c:v>1.6541599999999987</c:v>
                </c:pt>
                <c:pt idx="769">
                  <c:v>1.6470299999999982</c:v>
                </c:pt>
                <c:pt idx="770">
                  <c:v>1.6398999999999999</c:v>
                </c:pt>
                <c:pt idx="771">
                  <c:v>1.6327699999999987</c:v>
                </c:pt>
                <c:pt idx="772">
                  <c:v>1.6256399999999991</c:v>
                </c:pt>
                <c:pt idx="773">
                  <c:v>1.6185099999999979</c:v>
                </c:pt>
                <c:pt idx="774">
                  <c:v>1.6113800000000003</c:v>
                </c:pt>
                <c:pt idx="775">
                  <c:v>1.6042499999999984</c:v>
                </c:pt>
                <c:pt idx="776">
                  <c:v>1.5971199999999983</c:v>
                </c:pt>
                <c:pt idx="777">
                  <c:v>1.5899899999999985</c:v>
                </c:pt>
                <c:pt idx="778">
                  <c:v>1.5828600000000002</c:v>
                </c:pt>
                <c:pt idx="779">
                  <c:v>1.5757299999999983</c:v>
                </c:pt>
                <c:pt idx="780">
                  <c:v>1.5685999999999987</c:v>
                </c:pt>
                <c:pt idx="781">
                  <c:v>1.5614700000000012</c:v>
                </c:pt>
                <c:pt idx="782">
                  <c:v>1.5543399999999998</c:v>
                </c:pt>
                <c:pt idx="783">
                  <c:v>1.5472100000000002</c:v>
                </c:pt>
                <c:pt idx="784">
                  <c:v>1.5400799999999983</c:v>
                </c:pt>
                <c:pt idx="785">
                  <c:v>1.532949999999998</c:v>
                </c:pt>
                <c:pt idx="786">
                  <c:v>1.5258199999999997</c:v>
                </c:pt>
                <c:pt idx="787">
                  <c:v>1.5186899999999997</c:v>
                </c:pt>
                <c:pt idx="788">
                  <c:v>1.5115599999999985</c:v>
                </c:pt>
                <c:pt idx="789">
                  <c:v>1.5044299999999973</c:v>
                </c:pt>
                <c:pt idx="790">
                  <c:v>1.4972999999999994</c:v>
                </c:pt>
                <c:pt idx="791">
                  <c:v>1.49017</c:v>
                </c:pt>
                <c:pt idx="792">
                  <c:v>1.4830399999999981</c:v>
                </c:pt>
                <c:pt idx="793">
                  <c:v>1.4759099999999976</c:v>
                </c:pt>
                <c:pt idx="794">
                  <c:v>1.4687799999999993</c:v>
                </c:pt>
                <c:pt idx="795">
                  <c:v>1.4616499999999992</c:v>
                </c:pt>
                <c:pt idx="796">
                  <c:v>1.4545199999999998</c:v>
                </c:pt>
                <c:pt idx="797">
                  <c:v>1.4473899999999984</c:v>
                </c:pt>
                <c:pt idx="798">
                  <c:v>1.440259999999999</c:v>
                </c:pt>
                <c:pt idx="799">
                  <c:v>1.4331299999999996</c:v>
                </c:pt>
                <c:pt idx="800">
                  <c:v>1.4259999999999995</c:v>
                </c:pt>
                <c:pt idx="801">
                  <c:v>1.4188699999999976</c:v>
                </c:pt>
                <c:pt idx="802">
                  <c:v>1.41174</c:v>
                </c:pt>
                <c:pt idx="803">
                  <c:v>1.4046100000000004</c:v>
                </c:pt>
                <c:pt idx="804">
                  <c:v>1.3974799999999994</c:v>
                </c:pt>
                <c:pt idx="805">
                  <c:v>1.390349999999998</c:v>
                </c:pt>
                <c:pt idx="806">
                  <c:v>1.383219999999997</c:v>
                </c:pt>
                <c:pt idx="807">
                  <c:v>1.3760899999999991</c:v>
                </c:pt>
                <c:pt idx="808">
                  <c:v>1.3689599999999991</c:v>
                </c:pt>
                <c:pt idx="809">
                  <c:v>1.361829999999999</c:v>
                </c:pt>
                <c:pt idx="810">
                  <c:v>1.3546999999999996</c:v>
                </c:pt>
                <c:pt idx="811">
                  <c:v>1.3475699999999999</c:v>
                </c:pt>
                <c:pt idx="812">
                  <c:v>1.340439999999999</c:v>
                </c:pt>
                <c:pt idx="813">
                  <c:v>1.3333099999999996</c:v>
                </c:pt>
                <c:pt idx="814">
                  <c:v>1.3261799999999966</c:v>
                </c:pt>
                <c:pt idx="815">
                  <c:v>1.3190499999999987</c:v>
                </c:pt>
                <c:pt idx="816">
                  <c:v>1.3119199999999989</c:v>
                </c:pt>
                <c:pt idx="817">
                  <c:v>1.3047899999999988</c:v>
                </c:pt>
                <c:pt idx="818">
                  <c:v>1.2976600000000009</c:v>
                </c:pt>
                <c:pt idx="819">
                  <c:v>1.2905299999999995</c:v>
                </c:pt>
                <c:pt idx="820">
                  <c:v>1.2833999999999994</c:v>
                </c:pt>
                <c:pt idx="821">
                  <c:v>1.2762699999999991</c:v>
                </c:pt>
                <c:pt idx="822">
                  <c:v>1.269139999999999</c:v>
                </c:pt>
                <c:pt idx="823">
                  <c:v>1.2620099999999983</c:v>
                </c:pt>
                <c:pt idx="824">
                  <c:v>1.2548799999999989</c:v>
                </c:pt>
                <c:pt idx="825">
                  <c:v>1.2477499999999984</c:v>
                </c:pt>
                <c:pt idx="826">
                  <c:v>1.2406199999999989</c:v>
                </c:pt>
                <c:pt idx="827">
                  <c:v>1.2334899999999993</c:v>
                </c:pt>
                <c:pt idx="828">
                  <c:v>1.2263599999999995</c:v>
                </c:pt>
                <c:pt idx="829">
                  <c:v>1.2192299999999987</c:v>
                </c:pt>
                <c:pt idx="830">
                  <c:v>1.2120999999999984</c:v>
                </c:pt>
                <c:pt idx="831">
                  <c:v>1.2049700000000003</c:v>
                </c:pt>
                <c:pt idx="832">
                  <c:v>1.1978399999999985</c:v>
                </c:pt>
                <c:pt idx="833">
                  <c:v>1.1907099999999986</c:v>
                </c:pt>
                <c:pt idx="834">
                  <c:v>1.1835799999999983</c:v>
                </c:pt>
                <c:pt idx="835">
                  <c:v>1.1764500000000009</c:v>
                </c:pt>
                <c:pt idx="836">
                  <c:v>1.1693199999999988</c:v>
                </c:pt>
                <c:pt idx="837">
                  <c:v>1.1621899999999981</c:v>
                </c:pt>
                <c:pt idx="838">
                  <c:v>1.1550599999999989</c:v>
                </c:pt>
                <c:pt idx="839">
                  <c:v>1.1479300000000003</c:v>
                </c:pt>
                <c:pt idx="840">
                  <c:v>1.1407999999999983</c:v>
                </c:pt>
                <c:pt idx="841">
                  <c:v>1.1336699999999982</c:v>
                </c:pt>
                <c:pt idx="842">
                  <c:v>1.1265399999999983</c:v>
                </c:pt>
                <c:pt idx="843">
                  <c:v>1.1194100000000002</c:v>
                </c:pt>
                <c:pt idx="844">
                  <c:v>1.1122800000000008</c:v>
                </c:pt>
                <c:pt idx="845">
                  <c:v>1.1051499999999987</c:v>
                </c:pt>
                <c:pt idx="846">
                  <c:v>1.0980199999999982</c:v>
                </c:pt>
                <c:pt idx="847">
                  <c:v>1.0908900000000001</c:v>
                </c:pt>
                <c:pt idx="848">
                  <c:v>1.0837599999999998</c:v>
                </c:pt>
                <c:pt idx="849">
                  <c:v>1.076629999999998</c:v>
                </c:pt>
                <c:pt idx="850">
                  <c:v>1.0694999999999977</c:v>
                </c:pt>
                <c:pt idx="851">
                  <c:v>1.06237</c:v>
                </c:pt>
                <c:pt idx="852">
                  <c:v>1.0552400000000004</c:v>
                </c:pt>
                <c:pt idx="853">
                  <c:v>1.0481099999999988</c:v>
                </c:pt>
                <c:pt idx="854">
                  <c:v>1.040979999999998</c:v>
                </c:pt>
                <c:pt idx="855">
                  <c:v>1.0338499999999995</c:v>
                </c:pt>
                <c:pt idx="856">
                  <c:v>1.0267199999999996</c:v>
                </c:pt>
                <c:pt idx="857">
                  <c:v>1.01959</c:v>
                </c:pt>
                <c:pt idx="858">
                  <c:v>1.0124599999999975</c:v>
                </c:pt>
                <c:pt idx="859">
                  <c:v>1.0053299999999994</c:v>
                </c:pt>
                <c:pt idx="860">
                  <c:v>0.9982000000000002</c:v>
                </c:pt>
                <c:pt idx="861">
                  <c:v>0.9910699999999999</c:v>
                </c:pt>
                <c:pt idx="862">
                  <c:v>0.98393999999999737</c:v>
                </c:pt>
                <c:pt idx="863">
                  <c:v>0.97680999999999762</c:v>
                </c:pt>
                <c:pt idx="864">
                  <c:v>0.96967999999999921</c:v>
                </c:pt>
                <c:pt idx="865">
                  <c:v>0.96254999999999979</c:v>
                </c:pt>
                <c:pt idx="866">
                  <c:v>0.95541999999999816</c:v>
                </c:pt>
                <c:pt idx="867">
                  <c:v>0.94828999999999763</c:v>
                </c:pt>
                <c:pt idx="868">
                  <c:v>0.94115999999999955</c:v>
                </c:pt>
                <c:pt idx="869">
                  <c:v>0.93402999999999925</c:v>
                </c:pt>
                <c:pt idx="870">
                  <c:v>0.92689999999999906</c:v>
                </c:pt>
                <c:pt idx="871">
                  <c:v>0.91976999999999665</c:v>
                </c:pt>
                <c:pt idx="872">
                  <c:v>0.91263999999999901</c:v>
                </c:pt>
                <c:pt idx="873">
                  <c:v>0.90550999999999915</c:v>
                </c:pt>
                <c:pt idx="874">
                  <c:v>0.89837999999999985</c:v>
                </c:pt>
                <c:pt idx="875">
                  <c:v>0.89124999999999699</c:v>
                </c:pt>
                <c:pt idx="876">
                  <c:v>0.88411999999999935</c:v>
                </c:pt>
                <c:pt idx="877">
                  <c:v>0.8769899999999996</c:v>
                </c:pt>
                <c:pt idx="878">
                  <c:v>0.86985999999999941</c:v>
                </c:pt>
                <c:pt idx="879">
                  <c:v>0.86272999999999733</c:v>
                </c:pt>
                <c:pt idx="880">
                  <c:v>0.85559999999999925</c:v>
                </c:pt>
                <c:pt idx="881">
                  <c:v>0.84846999999999906</c:v>
                </c:pt>
                <c:pt idx="882">
                  <c:v>0.84133999999999931</c:v>
                </c:pt>
                <c:pt idx="883">
                  <c:v>0.83420999999999901</c:v>
                </c:pt>
                <c:pt idx="884">
                  <c:v>0.82707999999999882</c:v>
                </c:pt>
                <c:pt idx="885">
                  <c:v>0.81994999999999951</c:v>
                </c:pt>
                <c:pt idx="886">
                  <c:v>0.81281999999999877</c:v>
                </c:pt>
                <c:pt idx="887">
                  <c:v>0.80568999999999846</c:v>
                </c:pt>
                <c:pt idx="888">
                  <c:v>0.79855999999999827</c:v>
                </c:pt>
                <c:pt idx="889">
                  <c:v>0.79142999999999852</c:v>
                </c:pt>
                <c:pt idx="890">
                  <c:v>0.78429999999999911</c:v>
                </c:pt>
                <c:pt idx="891">
                  <c:v>0.77716999999999925</c:v>
                </c:pt>
                <c:pt idx="892">
                  <c:v>0.77004000000000083</c:v>
                </c:pt>
                <c:pt idx="893">
                  <c:v>0.76290999999999887</c:v>
                </c:pt>
                <c:pt idx="894">
                  <c:v>0.75577999999999945</c:v>
                </c:pt>
                <c:pt idx="895">
                  <c:v>0.74864999999999837</c:v>
                </c:pt>
                <c:pt idx="896">
                  <c:v>0.7415200000000004</c:v>
                </c:pt>
                <c:pt idx="897">
                  <c:v>0.73438999999999832</c:v>
                </c:pt>
                <c:pt idx="898">
                  <c:v>0.72725999999999846</c:v>
                </c:pt>
                <c:pt idx="899">
                  <c:v>0.72012999999999916</c:v>
                </c:pt>
                <c:pt idx="900">
                  <c:v>0.7130000000000003</c:v>
                </c:pt>
                <c:pt idx="901">
                  <c:v>0.70586999999999867</c:v>
                </c:pt>
                <c:pt idx="902">
                  <c:v>0.69873999999999803</c:v>
                </c:pt>
                <c:pt idx="903">
                  <c:v>0.69160999999999873</c:v>
                </c:pt>
                <c:pt idx="904">
                  <c:v>0.68447999999999753</c:v>
                </c:pt>
                <c:pt idx="905">
                  <c:v>0.67734999999999945</c:v>
                </c:pt>
                <c:pt idx="906">
                  <c:v>0.67021999999999837</c:v>
                </c:pt>
                <c:pt idx="907">
                  <c:v>0.66308999999999862</c:v>
                </c:pt>
                <c:pt idx="908">
                  <c:v>0.65596000000000099</c:v>
                </c:pt>
                <c:pt idx="909">
                  <c:v>0.64883000000000035</c:v>
                </c:pt>
                <c:pt idx="910">
                  <c:v>0.64169999999999872</c:v>
                </c:pt>
                <c:pt idx="911">
                  <c:v>0.63456999999999808</c:v>
                </c:pt>
                <c:pt idx="912">
                  <c:v>0.62743999999999789</c:v>
                </c:pt>
                <c:pt idx="913">
                  <c:v>0.62030999999999936</c:v>
                </c:pt>
                <c:pt idx="914">
                  <c:v>0.61317999999999784</c:v>
                </c:pt>
                <c:pt idx="915">
                  <c:v>0.60604999999999842</c:v>
                </c:pt>
                <c:pt idx="916">
                  <c:v>0.59891999999999956</c:v>
                </c:pt>
                <c:pt idx="917">
                  <c:v>0.59179000000000015</c:v>
                </c:pt>
                <c:pt idx="918">
                  <c:v>0.5846600000000004</c:v>
                </c:pt>
                <c:pt idx="919">
                  <c:v>0.57752999999999788</c:v>
                </c:pt>
                <c:pt idx="920">
                  <c:v>0.5703999999999968</c:v>
                </c:pt>
                <c:pt idx="921">
                  <c:v>0.56326999999999883</c:v>
                </c:pt>
                <c:pt idx="922">
                  <c:v>0.55613999999999941</c:v>
                </c:pt>
                <c:pt idx="923">
                  <c:v>0.54900999999999789</c:v>
                </c:pt>
                <c:pt idx="924">
                  <c:v>0.54187999999999847</c:v>
                </c:pt>
                <c:pt idx="925">
                  <c:v>0.5347500000000005</c:v>
                </c:pt>
                <c:pt idx="926">
                  <c:v>0.5276200000000002</c:v>
                </c:pt>
                <c:pt idx="927">
                  <c:v>0.52048999999999868</c:v>
                </c:pt>
                <c:pt idx="928">
                  <c:v>0.51335999999999793</c:v>
                </c:pt>
                <c:pt idx="929">
                  <c:v>0.50622999999999951</c:v>
                </c:pt>
                <c:pt idx="930">
                  <c:v>0.49909999999999888</c:v>
                </c:pt>
                <c:pt idx="931">
                  <c:v>0.49196999999999946</c:v>
                </c:pt>
                <c:pt idx="932">
                  <c:v>0.48483999999999705</c:v>
                </c:pt>
                <c:pt idx="933">
                  <c:v>0.47770999999999941</c:v>
                </c:pt>
                <c:pt idx="934">
                  <c:v>0.47057999999999967</c:v>
                </c:pt>
                <c:pt idx="935">
                  <c:v>0.46345000000000025</c:v>
                </c:pt>
                <c:pt idx="936">
                  <c:v>0.45631999999999739</c:v>
                </c:pt>
                <c:pt idx="937">
                  <c:v>0.44918999999999809</c:v>
                </c:pt>
                <c:pt idx="938">
                  <c:v>0.44205999999999868</c:v>
                </c:pt>
                <c:pt idx="939">
                  <c:v>0.43492999999999893</c:v>
                </c:pt>
                <c:pt idx="940">
                  <c:v>0.42779999999999774</c:v>
                </c:pt>
                <c:pt idx="941">
                  <c:v>0.42066999999999977</c:v>
                </c:pt>
                <c:pt idx="942">
                  <c:v>0.41353999999999946</c:v>
                </c:pt>
                <c:pt idx="943">
                  <c:v>0.40640999999999972</c:v>
                </c:pt>
                <c:pt idx="944">
                  <c:v>0.39927999999999941</c:v>
                </c:pt>
                <c:pt idx="945">
                  <c:v>0.392149999999997</c:v>
                </c:pt>
                <c:pt idx="946">
                  <c:v>0.38501999999999814</c:v>
                </c:pt>
                <c:pt idx="947">
                  <c:v>0.37788999999999873</c:v>
                </c:pt>
                <c:pt idx="948">
                  <c:v>0.37075999999999809</c:v>
                </c:pt>
                <c:pt idx="949">
                  <c:v>0.36362999999999868</c:v>
                </c:pt>
                <c:pt idx="950">
                  <c:v>0.35649999999999893</c:v>
                </c:pt>
                <c:pt idx="951">
                  <c:v>0.34936999999999907</c:v>
                </c:pt>
                <c:pt idx="952">
                  <c:v>0.34223999999999977</c:v>
                </c:pt>
                <c:pt idx="953">
                  <c:v>0.33511000000000213</c:v>
                </c:pt>
                <c:pt idx="954">
                  <c:v>0.3279799999999975</c:v>
                </c:pt>
                <c:pt idx="955">
                  <c:v>0.32084999999999819</c:v>
                </c:pt>
                <c:pt idx="956">
                  <c:v>0.31371999999999878</c:v>
                </c:pt>
                <c:pt idx="957">
                  <c:v>0.30659000000000125</c:v>
                </c:pt>
                <c:pt idx="958">
                  <c:v>0.29945999999999828</c:v>
                </c:pt>
                <c:pt idx="959">
                  <c:v>0.29232999999999898</c:v>
                </c:pt>
                <c:pt idx="960">
                  <c:v>0.28519999999999868</c:v>
                </c:pt>
                <c:pt idx="961">
                  <c:v>0.27807000000000115</c:v>
                </c:pt>
                <c:pt idx="962">
                  <c:v>0.27093999999999829</c:v>
                </c:pt>
                <c:pt idx="963">
                  <c:v>0.26380999999999799</c:v>
                </c:pt>
                <c:pt idx="964">
                  <c:v>0.25667999999999869</c:v>
                </c:pt>
                <c:pt idx="965">
                  <c:v>0.2495499999999975</c:v>
                </c:pt>
                <c:pt idx="966">
                  <c:v>0.24241999999999997</c:v>
                </c:pt>
                <c:pt idx="967">
                  <c:v>0.23528999999999878</c:v>
                </c:pt>
                <c:pt idx="968">
                  <c:v>0.22815999999999947</c:v>
                </c:pt>
                <c:pt idx="969">
                  <c:v>0.22103000000000095</c:v>
                </c:pt>
                <c:pt idx="970">
                  <c:v>0.21390000000000031</c:v>
                </c:pt>
                <c:pt idx="971">
                  <c:v>0.2067699999999979</c:v>
                </c:pt>
                <c:pt idx="972">
                  <c:v>0.1996399999999976</c:v>
                </c:pt>
                <c:pt idx="973">
                  <c:v>0.19250999999999829</c:v>
                </c:pt>
                <c:pt idx="974">
                  <c:v>0.18538000000000066</c:v>
                </c:pt>
                <c:pt idx="975">
                  <c:v>0.17824999999999869</c:v>
                </c:pt>
                <c:pt idx="976">
                  <c:v>0.17111999999999838</c:v>
                </c:pt>
                <c:pt idx="977">
                  <c:v>0.16398999999999997</c:v>
                </c:pt>
                <c:pt idx="978">
                  <c:v>0.15686000000000055</c:v>
                </c:pt>
                <c:pt idx="979">
                  <c:v>0.14972999999999992</c:v>
                </c:pt>
                <c:pt idx="980">
                  <c:v>0.14259999999999751</c:v>
                </c:pt>
                <c:pt idx="981">
                  <c:v>0.1354699999999972</c:v>
                </c:pt>
                <c:pt idx="982">
                  <c:v>0.12833999999999968</c:v>
                </c:pt>
                <c:pt idx="983">
                  <c:v>0.12120999999999937</c:v>
                </c:pt>
                <c:pt idx="984">
                  <c:v>0.11407999999999829</c:v>
                </c:pt>
                <c:pt idx="985">
                  <c:v>0.10694999999999888</c:v>
                </c:pt>
                <c:pt idx="986">
                  <c:v>9.9820000000001352E-2</c:v>
                </c:pt>
                <c:pt idx="987">
                  <c:v>9.2689999999999717E-2</c:v>
                </c:pt>
                <c:pt idx="988">
                  <c:v>8.5559999999997305E-2</c:v>
                </c:pt>
                <c:pt idx="989">
                  <c:v>7.8429999999998001E-2</c:v>
                </c:pt>
                <c:pt idx="990">
                  <c:v>7.1299999999999475E-2</c:v>
                </c:pt>
                <c:pt idx="991">
                  <c:v>6.4169999999999283E-2</c:v>
                </c:pt>
                <c:pt idx="992">
                  <c:v>5.7039999999999869E-2</c:v>
                </c:pt>
                <c:pt idx="993">
                  <c:v>4.99099999999979E-2</c:v>
                </c:pt>
                <c:pt idx="994">
                  <c:v>4.2779999999999374E-2</c:v>
                </c:pt>
                <c:pt idx="995">
                  <c:v>3.5649999999998738E-2</c:v>
                </c:pt>
                <c:pt idx="996">
                  <c:v>2.8519999999999324E-2</c:v>
                </c:pt>
                <c:pt idx="997">
                  <c:v>2.1389999999996023E-2</c:v>
                </c:pt>
                <c:pt idx="998">
                  <c:v>1.4259999999998496E-2</c:v>
                </c:pt>
                <c:pt idx="999">
                  <c:v>7.1299999999990815E-3</c:v>
                </c:pt>
                <c:pt idx="1000">
                  <c:v>0</c:v>
                </c:pt>
              </c:numCache>
            </c:numRef>
          </c:yVal>
          <c:smooth val="1"/>
          <c:extLst>
            <c:ext xmlns:c16="http://schemas.microsoft.com/office/drawing/2014/chart" uri="{C3380CC4-5D6E-409C-BE32-E72D297353CC}">
              <c16:uniqueId val="{00000000-DF57-486E-9E57-506C77A1B377}"/>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Position, </a:t>
                </a:r>
                <a:r>
                  <a:rPr lang="en-US" i="1">
                    <a:solidFill>
                      <a:schemeClr val="tx1"/>
                    </a:solidFill>
                    <a:latin typeface="Times New Roman" panose="02020603050405020304" pitchFamily="18" charset="0"/>
                    <a:cs typeface="Times New Roman" panose="02020603050405020304" pitchFamily="18" charset="0"/>
                  </a:rPr>
                  <a:t>x</a:t>
                </a:r>
                <a:endParaRPr lang="en-US" i="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Net Moment,</a:t>
                </a:r>
                <a:r>
                  <a:rPr lang="en-US" baseline="0">
                    <a:solidFill>
                      <a:schemeClr val="tx1"/>
                    </a:solidFill>
                    <a:latin typeface="Times New Roman" panose="02020603050405020304" pitchFamily="18" charset="0"/>
                    <a:cs typeface="Times New Roman" panose="02020603050405020304" pitchFamily="18" charset="0"/>
                  </a:rPr>
                  <a:t> </a:t>
                </a:r>
                <a:r>
                  <a:rPr lang="en-US" i="1" baseline="0">
                    <a:solidFill>
                      <a:schemeClr val="tx1"/>
                    </a:solidFill>
                    <a:latin typeface="Times New Roman" panose="02020603050405020304" pitchFamily="18" charset="0"/>
                    <a:cs typeface="Times New Roman" panose="02020603050405020304" pitchFamily="18" charset="0"/>
                  </a:rPr>
                  <a:t>M</a:t>
                </a:r>
                <a:r>
                  <a:rPr lang="en-US" i="0" baseline="0">
                    <a:solidFill>
                      <a:schemeClr val="tx1"/>
                    </a:solidFill>
                    <a:latin typeface="Times New Roman" panose="02020603050405020304" pitchFamily="18" charset="0"/>
                    <a:cs typeface="Times New Roman" panose="02020603050405020304" pitchFamily="18" charset="0"/>
                  </a:rPr>
                  <a:t>  </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P3 O'!$AK$7:$AK$18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P3 O'!$AL$7:$AL$18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F597-44D9-ACED-BCA1E11B32F1}"/>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P3 O'!$AK$7:$AK$18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P3 O'!$AP$7:$AP$18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5FA4-43C9-A494-A8778F75EB77}"/>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P3 C'!$AK$7:$AK$18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P3 C'!$AL$7:$AL$18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9406-4722-A797-B4EF200686DB}"/>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P3 C'!$AK$7:$AK$18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P3 C'!$AP$7:$AP$18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DB46-4E9C-ACB5-87E3BB1AA696}"/>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11614173228346E-2"/>
          <c:y val="2.1363735783027121E-2"/>
          <c:w val="0.88663385826771657"/>
          <c:h val="0.86723261154855646"/>
        </c:manualLayout>
      </c:layout>
      <c:scatterChart>
        <c:scatterStyle val="lineMarker"/>
        <c:varyColors val="0"/>
        <c:ser>
          <c:idx val="0"/>
          <c:order val="0"/>
          <c:tx>
            <c:strRef>
              <c:f>'Shaft Moments Sprdsht Quiz 6 P4'!$L$1</c:f>
              <c:strCache>
                <c:ptCount val="1"/>
                <c:pt idx="0">
                  <c:v>Net Moment [*10^3 Nmm]</c:v>
                </c:pt>
              </c:strCache>
            </c:strRef>
          </c:tx>
          <c:spPr>
            <a:ln w="25400" cap="rnd">
              <a:solidFill>
                <a:schemeClr val="tx1"/>
              </a:solidFill>
              <a:round/>
            </a:ln>
            <a:effectLst/>
          </c:spPr>
          <c:marker>
            <c:symbol val="none"/>
          </c:marker>
          <c:xVal>
            <c:numRef>
              <c:f>'Shaft Moments Sprdsht Quiz 6 P4'!$I$2:$I$1002</c:f>
              <c:numCache>
                <c:formatCode>0.00</c:formatCode>
                <c:ptCount val="10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'Shaft Moments Sprdsht Quiz 6 P4'!$L$2:$L$1002</c:f>
              <c:numCache>
                <c:formatCode>0.000000000</c:formatCode>
                <c:ptCount val="1001"/>
                <c:pt idx="0" formatCode="0">
                  <c:v>0</c:v>
                </c:pt>
                <c:pt idx="1">
                  <c:v>3.036</c:v>
                </c:pt>
                <c:pt idx="2">
                  <c:v>6.0720000000000001</c:v>
                </c:pt>
                <c:pt idx="3">
                  <c:v>9.1080000000000005</c:v>
                </c:pt>
                <c:pt idx="4">
                  <c:v>12.144</c:v>
                </c:pt>
                <c:pt idx="5">
                  <c:v>15.18</c:v>
                </c:pt>
                <c:pt idx="6">
                  <c:v>18.216000000000001</c:v>
                </c:pt>
                <c:pt idx="7">
                  <c:v>21.251999999999999</c:v>
                </c:pt>
                <c:pt idx="8">
                  <c:v>24.288</c:v>
                </c:pt>
                <c:pt idx="9">
                  <c:v>27.323999999999998</c:v>
                </c:pt>
                <c:pt idx="10">
                  <c:v>30.36</c:v>
                </c:pt>
                <c:pt idx="11">
                  <c:v>33.396000000000001</c:v>
                </c:pt>
                <c:pt idx="12">
                  <c:v>36.432000000000002</c:v>
                </c:pt>
                <c:pt idx="13">
                  <c:v>39.467999999999996</c:v>
                </c:pt>
                <c:pt idx="14">
                  <c:v>42.503999999999998</c:v>
                </c:pt>
                <c:pt idx="15">
                  <c:v>45.54</c:v>
                </c:pt>
                <c:pt idx="16">
                  <c:v>48.576000000000001</c:v>
                </c:pt>
                <c:pt idx="17">
                  <c:v>51.612000000000002</c:v>
                </c:pt>
                <c:pt idx="18">
                  <c:v>54.647999999999996</c:v>
                </c:pt>
                <c:pt idx="19">
                  <c:v>57.683999999999997</c:v>
                </c:pt>
                <c:pt idx="20">
                  <c:v>60.72</c:v>
                </c:pt>
                <c:pt idx="21">
                  <c:v>63.756000000000007</c:v>
                </c:pt>
                <c:pt idx="22">
                  <c:v>66.792000000000002</c:v>
                </c:pt>
                <c:pt idx="23">
                  <c:v>69.828000000000003</c:v>
                </c:pt>
                <c:pt idx="24">
                  <c:v>72.864000000000004</c:v>
                </c:pt>
                <c:pt idx="25">
                  <c:v>75.900000000000006</c:v>
                </c:pt>
                <c:pt idx="26">
                  <c:v>78.935999999999993</c:v>
                </c:pt>
                <c:pt idx="27">
                  <c:v>81.971999999999994</c:v>
                </c:pt>
                <c:pt idx="28">
                  <c:v>85.007999999999996</c:v>
                </c:pt>
                <c:pt idx="29">
                  <c:v>88.044000000000011</c:v>
                </c:pt>
                <c:pt idx="30">
                  <c:v>91.08</c:v>
                </c:pt>
                <c:pt idx="31">
                  <c:v>94.116</c:v>
                </c:pt>
                <c:pt idx="32">
                  <c:v>97.152000000000001</c:v>
                </c:pt>
                <c:pt idx="33">
                  <c:v>100.188</c:v>
                </c:pt>
                <c:pt idx="34">
                  <c:v>103.224</c:v>
                </c:pt>
                <c:pt idx="35">
                  <c:v>106.26</c:v>
                </c:pt>
                <c:pt idx="36">
                  <c:v>109.29599999999999</c:v>
                </c:pt>
                <c:pt idx="37">
                  <c:v>112.33199999999999</c:v>
                </c:pt>
                <c:pt idx="38">
                  <c:v>115.36799999999999</c:v>
                </c:pt>
                <c:pt idx="39">
                  <c:v>118.404</c:v>
                </c:pt>
                <c:pt idx="40">
                  <c:v>121.44</c:v>
                </c:pt>
                <c:pt idx="41">
                  <c:v>124.476</c:v>
                </c:pt>
                <c:pt idx="42">
                  <c:v>127.51200000000001</c:v>
                </c:pt>
                <c:pt idx="43">
                  <c:v>130.548</c:v>
                </c:pt>
                <c:pt idx="44">
                  <c:v>133.584</c:v>
                </c:pt>
                <c:pt idx="45">
                  <c:v>136.62</c:v>
                </c:pt>
                <c:pt idx="46">
                  <c:v>139.65600000000001</c:v>
                </c:pt>
                <c:pt idx="47">
                  <c:v>142.69200000000001</c:v>
                </c:pt>
                <c:pt idx="48">
                  <c:v>145.72800000000001</c:v>
                </c:pt>
                <c:pt idx="49">
                  <c:v>148.76400000000001</c:v>
                </c:pt>
                <c:pt idx="50">
                  <c:v>151.80000000000001</c:v>
                </c:pt>
                <c:pt idx="51">
                  <c:v>154.83599999999998</c:v>
                </c:pt>
                <c:pt idx="52">
                  <c:v>157.87199999999999</c:v>
                </c:pt>
                <c:pt idx="53">
                  <c:v>160.90799999999999</c:v>
                </c:pt>
                <c:pt idx="54">
                  <c:v>163.94399999999999</c:v>
                </c:pt>
                <c:pt idx="55">
                  <c:v>166.98</c:v>
                </c:pt>
                <c:pt idx="56">
                  <c:v>170.01599999999999</c:v>
                </c:pt>
                <c:pt idx="57">
                  <c:v>173.05199999999999</c:v>
                </c:pt>
                <c:pt idx="58">
                  <c:v>176.08800000000002</c:v>
                </c:pt>
                <c:pt idx="59">
                  <c:v>179.124</c:v>
                </c:pt>
                <c:pt idx="60">
                  <c:v>182.16</c:v>
                </c:pt>
                <c:pt idx="61">
                  <c:v>185.196</c:v>
                </c:pt>
                <c:pt idx="62">
                  <c:v>188.232</c:v>
                </c:pt>
                <c:pt idx="63">
                  <c:v>191.268</c:v>
                </c:pt>
                <c:pt idx="64">
                  <c:v>194.304</c:v>
                </c:pt>
                <c:pt idx="65">
                  <c:v>197.34</c:v>
                </c:pt>
                <c:pt idx="66">
                  <c:v>200.376</c:v>
                </c:pt>
                <c:pt idx="67">
                  <c:v>203.41200000000001</c:v>
                </c:pt>
                <c:pt idx="68">
                  <c:v>206.44800000000001</c:v>
                </c:pt>
                <c:pt idx="69">
                  <c:v>209.48400000000001</c:v>
                </c:pt>
                <c:pt idx="70">
                  <c:v>212.52</c:v>
                </c:pt>
                <c:pt idx="71">
                  <c:v>215.55599999999998</c:v>
                </c:pt>
                <c:pt idx="72">
                  <c:v>218.59199999999998</c:v>
                </c:pt>
                <c:pt idx="73">
                  <c:v>221.62799999999999</c:v>
                </c:pt>
                <c:pt idx="74">
                  <c:v>224.66399999999999</c:v>
                </c:pt>
                <c:pt idx="75">
                  <c:v>227.7</c:v>
                </c:pt>
                <c:pt idx="76">
                  <c:v>230.73599999999999</c:v>
                </c:pt>
                <c:pt idx="77">
                  <c:v>233.77199999999999</c:v>
                </c:pt>
                <c:pt idx="78">
                  <c:v>236.80799999999999</c:v>
                </c:pt>
                <c:pt idx="79">
                  <c:v>239.84399999999999</c:v>
                </c:pt>
                <c:pt idx="80">
                  <c:v>242.88</c:v>
                </c:pt>
                <c:pt idx="81">
                  <c:v>245.916</c:v>
                </c:pt>
                <c:pt idx="82">
                  <c:v>248.952</c:v>
                </c:pt>
                <c:pt idx="83">
                  <c:v>251.988</c:v>
                </c:pt>
                <c:pt idx="84">
                  <c:v>255.02400000000003</c:v>
                </c:pt>
                <c:pt idx="85">
                  <c:v>258.06</c:v>
                </c:pt>
                <c:pt idx="86">
                  <c:v>261.096</c:v>
                </c:pt>
                <c:pt idx="87">
                  <c:v>264.13200000000001</c:v>
                </c:pt>
                <c:pt idx="88">
                  <c:v>267.16800000000001</c:v>
                </c:pt>
                <c:pt idx="89">
                  <c:v>270.20400000000001</c:v>
                </c:pt>
                <c:pt idx="90">
                  <c:v>273.24</c:v>
                </c:pt>
                <c:pt idx="91">
                  <c:v>276.27600000000001</c:v>
                </c:pt>
                <c:pt idx="92">
                  <c:v>279.31200000000001</c:v>
                </c:pt>
                <c:pt idx="93">
                  <c:v>282.34800000000001</c:v>
                </c:pt>
                <c:pt idx="94">
                  <c:v>285.38400000000001</c:v>
                </c:pt>
                <c:pt idx="95">
                  <c:v>288.42</c:v>
                </c:pt>
                <c:pt idx="96">
                  <c:v>291.45600000000002</c:v>
                </c:pt>
                <c:pt idx="97">
                  <c:v>294.49200000000002</c:v>
                </c:pt>
                <c:pt idx="98">
                  <c:v>297.52800000000002</c:v>
                </c:pt>
                <c:pt idx="99">
                  <c:v>300.56400000000002</c:v>
                </c:pt>
                <c:pt idx="100">
                  <c:v>303.60000000000002</c:v>
                </c:pt>
                <c:pt idx="101">
                  <c:v>306.63600000000002</c:v>
                </c:pt>
                <c:pt idx="102">
                  <c:v>309.67199999999997</c:v>
                </c:pt>
                <c:pt idx="103">
                  <c:v>312.70799999999997</c:v>
                </c:pt>
                <c:pt idx="104">
                  <c:v>315.74399999999997</c:v>
                </c:pt>
                <c:pt idx="105">
                  <c:v>318.77999999999997</c:v>
                </c:pt>
                <c:pt idx="106">
                  <c:v>321.81599999999997</c:v>
                </c:pt>
                <c:pt idx="107">
                  <c:v>324.85199999999998</c:v>
                </c:pt>
                <c:pt idx="108">
                  <c:v>327.88799999999998</c:v>
                </c:pt>
                <c:pt idx="109">
                  <c:v>330.92399999999998</c:v>
                </c:pt>
                <c:pt idx="110">
                  <c:v>333.96</c:v>
                </c:pt>
                <c:pt idx="111">
                  <c:v>336.99599999999998</c:v>
                </c:pt>
                <c:pt idx="112">
                  <c:v>340.03199999999998</c:v>
                </c:pt>
                <c:pt idx="113">
                  <c:v>343.06799999999998</c:v>
                </c:pt>
                <c:pt idx="114">
                  <c:v>346.10399999999998</c:v>
                </c:pt>
                <c:pt idx="115">
                  <c:v>349.14000000000004</c:v>
                </c:pt>
                <c:pt idx="116">
                  <c:v>352.17600000000004</c:v>
                </c:pt>
                <c:pt idx="117">
                  <c:v>355.21200000000005</c:v>
                </c:pt>
                <c:pt idx="118">
                  <c:v>358.24799999999999</c:v>
                </c:pt>
                <c:pt idx="119">
                  <c:v>361.28399999999999</c:v>
                </c:pt>
                <c:pt idx="120">
                  <c:v>364.32</c:v>
                </c:pt>
                <c:pt idx="121">
                  <c:v>367.35599999999999</c:v>
                </c:pt>
                <c:pt idx="122">
                  <c:v>370.392</c:v>
                </c:pt>
                <c:pt idx="123">
                  <c:v>373.428</c:v>
                </c:pt>
                <c:pt idx="124">
                  <c:v>376.464</c:v>
                </c:pt>
                <c:pt idx="125">
                  <c:v>379.5</c:v>
                </c:pt>
                <c:pt idx="126">
                  <c:v>382.536</c:v>
                </c:pt>
                <c:pt idx="127">
                  <c:v>385.572</c:v>
                </c:pt>
                <c:pt idx="128">
                  <c:v>388.608</c:v>
                </c:pt>
                <c:pt idx="129">
                  <c:v>391.64400000000001</c:v>
                </c:pt>
                <c:pt idx="130">
                  <c:v>394.68</c:v>
                </c:pt>
                <c:pt idx="131">
                  <c:v>397.71600000000001</c:v>
                </c:pt>
                <c:pt idx="132">
                  <c:v>400.75200000000001</c:v>
                </c:pt>
                <c:pt idx="133">
                  <c:v>403.78800000000001</c:v>
                </c:pt>
                <c:pt idx="134">
                  <c:v>406.82400000000001</c:v>
                </c:pt>
                <c:pt idx="135">
                  <c:v>409.86</c:v>
                </c:pt>
                <c:pt idx="136">
                  <c:v>412.89600000000002</c:v>
                </c:pt>
                <c:pt idx="137">
                  <c:v>415.93200000000002</c:v>
                </c:pt>
                <c:pt idx="138">
                  <c:v>418.96800000000002</c:v>
                </c:pt>
                <c:pt idx="139">
                  <c:v>422.00400000000002</c:v>
                </c:pt>
                <c:pt idx="140">
                  <c:v>425.04</c:v>
                </c:pt>
                <c:pt idx="141">
                  <c:v>428.07599999999996</c:v>
                </c:pt>
                <c:pt idx="142">
                  <c:v>431.11199999999997</c:v>
                </c:pt>
                <c:pt idx="143">
                  <c:v>434.14799999999997</c:v>
                </c:pt>
                <c:pt idx="144">
                  <c:v>437.18399999999997</c:v>
                </c:pt>
                <c:pt idx="145">
                  <c:v>440.21999999999997</c:v>
                </c:pt>
                <c:pt idx="146">
                  <c:v>443.25599999999997</c:v>
                </c:pt>
                <c:pt idx="147">
                  <c:v>446.29199999999997</c:v>
                </c:pt>
                <c:pt idx="148">
                  <c:v>449.32799999999997</c:v>
                </c:pt>
                <c:pt idx="149">
                  <c:v>452.36399999999998</c:v>
                </c:pt>
                <c:pt idx="150">
                  <c:v>455.4</c:v>
                </c:pt>
                <c:pt idx="151">
                  <c:v>458.43599999999998</c:v>
                </c:pt>
                <c:pt idx="152">
                  <c:v>461.47199999999998</c:v>
                </c:pt>
                <c:pt idx="153">
                  <c:v>464.50799999999998</c:v>
                </c:pt>
                <c:pt idx="154">
                  <c:v>467.54399999999998</c:v>
                </c:pt>
                <c:pt idx="155">
                  <c:v>470.58</c:v>
                </c:pt>
                <c:pt idx="156">
                  <c:v>473.61599999999999</c:v>
                </c:pt>
                <c:pt idx="157">
                  <c:v>476.65199999999999</c:v>
                </c:pt>
                <c:pt idx="158">
                  <c:v>479.68799999999999</c:v>
                </c:pt>
                <c:pt idx="159">
                  <c:v>482.72399999999999</c:v>
                </c:pt>
                <c:pt idx="160">
                  <c:v>485.76</c:v>
                </c:pt>
                <c:pt idx="161">
                  <c:v>488.79599999999999</c:v>
                </c:pt>
                <c:pt idx="162">
                  <c:v>491.83199999999999</c:v>
                </c:pt>
                <c:pt idx="163">
                  <c:v>494.86799999999999</c:v>
                </c:pt>
                <c:pt idx="164">
                  <c:v>497.904</c:v>
                </c:pt>
                <c:pt idx="165">
                  <c:v>500.94</c:v>
                </c:pt>
                <c:pt idx="166">
                  <c:v>503.976</c:v>
                </c:pt>
                <c:pt idx="167">
                  <c:v>507.01200000000006</c:v>
                </c:pt>
                <c:pt idx="168">
                  <c:v>510.04800000000006</c:v>
                </c:pt>
                <c:pt idx="169">
                  <c:v>513.08400000000006</c:v>
                </c:pt>
                <c:pt idx="170">
                  <c:v>516.12</c:v>
                </c:pt>
                <c:pt idx="171">
                  <c:v>519.15600000000006</c:v>
                </c:pt>
                <c:pt idx="172">
                  <c:v>522.19200000000001</c:v>
                </c:pt>
                <c:pt idx="173">
                  <c:v>525.22799999999995</c:v>
                </c:pt>
                <c:pt idx="174">
                  <c:v>528.26400000000001</c:v>
                </c:pt>
                <c:pt idx="175">
                  <c:v>531.29999999999995</c:v>
                </c:pt>
                <c:pt idx="176">
                  <c:v>534.33600000000001</c:v>
                </c:pt>
                <c:pt idx="177">
                  <c:v>537.37199999999996</c:v>
                </c:pt>
                <c:pt idx="178">
                  <c:v>540.40800000000002</c:v>
                </c:pt>
                <c:pt idx="179">
                  <c:v>543.44399999999996</c:v>
                </c:pt>
                <c:pt idx="180">
                  <c:v>546.48</c:v>
                </c:pt>
                <c:pt idx="181">
                  <c:v>549.51599999999996</c:v>
                </c:pt>
                <c:pt idx="182">
                  <c:v>552.55200000000002</c:v>
                </c:pt>
                <c:pt idx="183">
                  <c:v>555.58799999999997</c:v>
                </c:pt>
                <c:pt idx="184">
                  <c:v>558.62400000000002</c:v>
                </c:pt>
                <c:pt idx="185">
                  <c:v>561.66</c:v>
                </c:pt>
                <c:pt idx="186">
                  <c:v>564.69600000000003</c:v>
                </c:pt>
                <c:pt idx="187">
                  <c:v>567.73199999999997</c:v>
                </c:pt>
                <c:pt idx="188">
                  <c:v>570.76800000000003</c:v>
                </c:pt>
                <c:pt idx="189">
                  <c:v>573.80399999999997</c:v>
                </c:pt>
                <c:pt idx="190">
                  <c:v>576.84</c:v>
                </c:pt>
                <c:pt idx="191">
                  <c:v>579.87599999999998</c:v>
                </c:pt>
                <c:pt idx="192">
                  <c:v>582.91200000000003</c:v>
                </c:pt>
                <c:pt idx="193">
                  <c:v>585.94799999999998</c:v>
                </c:pt>
                <c:pt idx="194">
                  <c:v>588.98400000000004</c:v>
                </c:pt>
                <c:pt idx="195">
                  <c:v>592.02</c:v>
                </c:pt>
                <c:pt idx="196">
                  <c:v>595.05600000000004</c:v>
                </c:pt>
                <c:pt idx="197">
                  <c:v>598.09199999999998</c:v>
                </c:pt>
                <c:pt idx="198">
                  <c:v>601.12800000000004</c:v>
                </c:pt>
                <c:pt idx="199">
                  <c:v>604.16399999999999</c:v>
                </c:pt>
                <c:pt idx="200">
                  <c:v>607.20000000000005</c:v>
                </c:pt>
                <c:pt idx="201">
                  <c:v>610.23599999999999</c:v>
                </c:pt>
                <c:pt idx="202">
                  <c:v>613.27200000000005</c:v>
                </c:pt>
                <c:pt idx="203">
                  <c:v>616.30799999999999</c:v>
                </c:pt>
                <c:pt idx="204">
                  <c:v>619.34399999999994</c:v>
                </c:pt>
                <c:pt idx="205">
                  <c:v>622.38</c:v>
                </c:pt>
                <c:pt idx="206">
                  <c:v>625.41599999999994</c:v>
                </c:pt>
                <c:pt idx="207">
                  <c:v>628.452</c:v>
                </c:pt>
                <c:pt idx="208">
                  <c:v>631.48799999999994</c:v>
                </c:pt>
                <c:pt idx="209">
                  <c:v>634.524</c:v>
                </c:pt>
                <c:pt idx="210">
                  <c:v>637.55999999999995</c:v>
                </c:pt>
                <c:pt idx="211">
                  <c:v>640.596</c:v>
                </c:pt>
                <c:pt idx="212">
                  <c:v>643.63199999999995</c:v>
                </c:pt>
                <c:pt idx="213">
                  <c:v>646.66800000000001</c:v>
                </c:pt>
                <c:pt idx="214">
                  <c:v>649.70399999999995</c:v>
                </c:pt>
                <c:pt idx="215">
                  <c:v>652.74</c:v>
                </c:pt>
                <c:pt idx="216">
                  <c:v>655.77599999999995</c:v>
                </c:pt>
                <c:pt idx="217">
                  <c:v>658.81200000000001</c:v>
                </c:pt>
                <c:pt idx="218">
                  <c:v>661.84799999999996</c:v>
                </c:pt>
                <c:pt idx="219">
                  <c:v>664.88400000000001</c:v>
                </c:pt>
                <c:pt idx="220">
                  <c:v>667.92</c:v>
                </c:pt>
                <c:pt idx="221">
                  <c:v>670.95600000000002</c:v>
                </c:pt>
                <c:pt idx="222">
                  <c:v>673.99199999999996</c:v>
                </c:pt>
                <c:pt idx="223">
                  <c:v>677.02800000000002</c:v>
                </c:pt>
                <c:pt idx="224">
                  <c:v>680.06399999999996</c:v>
                </c:pt>
                <c:pt idx="225">
                  <c:v>683.1</c:v>
                </c:pt>
                <c:pt idx="226">
                  <c:v>686.13599999999997</c:v>
                </c:pt>
                <c:pt idx="227">
                  <c:v>689.17200000000003</c:v>
                </c:pt>
                <c:pt idx="228">
                  <c:v>692.20799999999997</c:v>
                </c:pt>
                <c:pt idx="229">
                  <c:v>695.24400000000003</c:v>
                </c:pt>
                <c:pt idx="230">
                  <c:v>698.28000000000009</c:v>
                </c:pt>
                <c:pt idx="231">
                  <c:v>698.00400000000002</c:v>
                </c:pt>
                <c:pt idx="232">
                  <c:v>697.72800000000007</c:v>
                </c:pt>
                <c:pt idx="233">
                  <c:v>697.452</c:v>
                </c:pt>
                <c:pt idx="234">
                  <c:v>697.17600000000016</c:v>
                </c:pt>
                <c:pt idx="235">
                  <c:v>696.9</c:v>
                </c:pt>
                <c:pt idx="236">
                  <c:v>696.62400000000002</c:v>
                </c:pt>
                <c:pt idx="237">
                  <c:v>696.34799999999996</c:v>
                </c:pt>
                <c:pt idx="238">
                  <c:v>696.072</c:v>
                </c:pt>
                <c:pt idx="239">
                  <c:v>695.79599999999994</c:v>
                </c:pt>
                <c:pt idx="240">
                  <c:v>695.5200000000001</c:v>
                </c:pt>
                <c:pt idx="241">
                  <c:v>695.24400000000003</c:v>
                </c:pt>
                <c:pt idx="242">
                  <c:v>694.96800000000007</c:v>
                </c:pt>
                <c:pt idx="243">
                  <c:v>694.69200000000001</c:v>
                </c:pt>
                <c:pt idx="244">
                  <c:v>694.41600000000005</c:v>
                </c:pt>
                <c:pt idx="245">
                  <c:v>694.14</c:v>
                </c:pt>
                <c:pt idx="246">
                  <c:v>693.86400000000003</c:v>
                </c:pt>
                <c:pt idx="247">
                  <c:v>693.58799999999997</c:v>
                </c:pt>
                <c:pt idx="248">
                  <c:v>693.31200000000013</c:v>
                </c:pt>
                <c:pt idx="249">
                  <c:v>693.03599999999994</c:v>
                </c:pt>
                <c:pt idx="250">
                  <c:v>692.76</c:v>
                </c:pt>
                <c:pt idx="251">
                  <c:v>692.48400000000004</c:v>
                </c:pt>
                <c:pt idx="252">
                  <c:v>692.20799999999997</c:v>
                </c:pt>
                <c:pt idx="253">
                  <c:v>691.93200000000002</c:v>
                </c:pt>
                <c:pt idx="254">
                  <c:v>691.65599999999995</c:v>
                </c:pt>
                <c:pt idx="255">
                  <c:v>691.38000000000011</c:v>
                </c:pt>
                <c:pt idx="256">
                  <c:v>691.10400000000004</c:v>
                </c:pt>
                <c:pt idx="257">
                  <c:v>690.82800000000009</c:v>
                </c:pt>
                <c:pt idx="258">
                  <c:v>690.55200000000002</c:v>
                </c:pt>
                <c:pt idx="259">
                  <c:v>690.27600000000007</c:v>
                </c:pt>
                <c:pt idx="260">
                  <c:v>690</c:v>
                </c:pt>
                <c:pt idx="261">
                  <c:v>689.72400000000005</c:v>
                </c:pt>
                <c:pt idx="262">
                  <c:v>689.44800000000009</c:v>
                </c:pt>
                <c:pt idx="263">
                  <c:v>689.17200000000014</c:v>
                </c:pt>
                <c:pt idx="264">
                  <c:v>688.89600000000007</c:v>
                </c:pt>
                <c:pt idx="265">
                  <c:v>688.62</c:v>
                </c:pt>
                <c:pt idx="266">
                  <c:v>688.34399999999994</c:v>
                </c:pt>
                <c:pt idx="267">
                  <c:v>688.06799999999998</c:v>
                </c:pt>
                <c:pt idx="268">
                  <c:v>687.79199999999992</c:v>
                </c:pt>
                <c:pt idx="269">
                  <c:v>687.51600000000008</c:v>
                </c:pt>
                <c:pt idx="270">
                  <c:v>687.24</c:v>
                </c:pt>
                <c:pt idx="271">
                  <c:v>686.96400000000006</c:v>
                </c:pt>
                <c:pt idx="272">
                  <c:v>686.68799999999999</c:v>
                </c:pt>
                <c:pt idx="273">
                  <c:v>686.41200000000003</c:v>
                </c:pt>
                <c:pt idx="274">
                  <c:v>686.13599999999997</c:v>
                </c:pt>
                <c:pt idx="275">
                  <c:v>685.86</c:v>
                </c:pt>
                <c:pt idx="276">
                  <c:v>685.58400000000006</c:v>
                </c:pt>
                <c:pt idx="277">
                  <c:v>685.30800000000011</c:v>
                </c:pt>
                <c:pt idx="278">
                  <c:v>685.03200000000004</c:v>
                </c:pt>
                <c:pt idx="279">
                  <c:v>684.75600000000009</c:v>
                </c:pt>
                <c:pt idx="280">
                  <c:v>684.4799999999999</c:v>
                </c:pt>
                <c:pt idx="281">
                  <c:v>684.20400000000006</c:v>
                </c:pt>
                <c:pt idx="282">
                  <c:v>683.92800000000011</c:v>
                </c:pt>
                <c:pt idx="283">
                  <c:v>683.65200000000004</c:v>
                </c:pt>
                <c:pt idx="284">
                  <c:v>683.37600000000009</c:v>
                </c:pt>
                <c:pt idx="285">
                  <c:v>683.1</c:v>
                </c:pt>
                <c:pt idx="286">
                  <c:v>682.82400000000007</c:v>
                </c:pt>
                <c:pt idx="287">
                  <c:v>682.548</c:v>
                </c:pt>
                <c:pt idx="288">
                  <c:v>682.27199999999993</c:v>
                </c:pt>
                <c:pt idx="289">
                  <c:v>681.99599999999998</c:v>
                </c:pt>
                <c:pt idx="290">
                  <c:v>681.72</c:v>
                </c:pt>
                <c:pt idx="291">
                  <c:v>681.44399999999996</c:v>
                </c:pt>
                <c:pt idx="292">
                  <c:v>681.16800000000001</c:v>
                </c:pt>
                <c:pt idx="293">
                  <c:v>680.89200000000005</c:v>
                </c:pt>
                <c:pt idx="294">
                  <c:v>680.61599999999999</c:v>
                </c:pt>
                <c:pt idx="295">
                  <c:v>680.34</c:v>
                </c:pt>
                <c:pt idx="296">
                  <c:v>680.06400000000008</c:v>
                </c:pt>
                <c:pt idx="297">
                  <c:v>679.78800000000012</c:v>
                </c:pt>
                <c:pt idx="298">
                  <c:v>679.51200000000006</c:v>
                </c:pt>
                <c:pt idx="299">
                  <c:v>679.2360000000001</c:v>
                </c:pt>
                <c:pt idx="300">
                  <c:v>678.96</c:v>
                </c:pt>
                <c:pt idx="301">
                  <c:v>678.68400000000008</c:v>
                </c:pt>
                <c:pt idx="302">
                  <c:v>678.4079999999999</c:v>
                </c:pt>
                <c:pt idx="303">
                  <c:v>678.13200000000018</c:v>
                </c:pt>
                <c:pt idx="304">
                  <c:v>677.85600000000011</c:v>
                </c:pt>
                <c:pt idx="305">
                  <c:v>677.58</c:v>
                </c:pt>
                <c:pt idx="306">
                  <c:v>677.30399999999997</c:v>
                </c:pt>
                <c:pt idx="307">
                  <c:v>677.02800000000002</c:v>
                </c:pt>
                <c:pt idx="308">
                  <c:v>676.75199999999995</c:v>
                </c:pt>
                <c:pt idx="309">
                  <c:v>676.476</c:v>
                </c:pt>
                <c:pt idx="310">
                  <c:v>676.2</c:v>
                </c:pt>
                <c:pt idx="311">
                  <c:v>675.92400000000009</c:v>
                </c:pt>
                <c:pt idx="312">
                  <c:v>675.64800000000002</c:v>
                </c:pt>
                <c:pt idx="313">
                  <c:v>675.37200000000007</c:v>
                </c:pt>
                <c:pt idx="314">
                  <c:v>675.096</c:v>
                </c:pt>
                <c:pt idx="315">
                  <c:v>674.82</c:v>
                </c:pt>
                <c:pt idx="316">
                  <c:v>674.54399999999998</c:v>
                </c:pt>
                <c:pt idx="317">
                  <c:v>674.26800000000014</c:v>
                </c:pt>
                <c:pt idx="318">
                  <c:v>673.99200000000008</c:v>
                </c:pt>
                <c:pt idx="319">
                  <c:v>673.71600000000001</c:v>
                </c:pt>
                <c:pt idx="320">
                  <c:v>673.43999999999994</c:v>
                </c:pt>
                <c:pt idx="321">
                  <c:v>673.1640000000001</c:v>
                </c:pt>
                <c:pt idx="322">
                  <c:v>672.88800000000003</c:v>
                </c:pt>
                <c:pt idx="323">
                  <c:v>672.61199999999997</c:v>
                </c:pt>
                <c:pt idx="324">
                  <c:v>672.33600000000001</c:v>
                </c:pt>
                <c:pt idx="325">
                  <c:v>672.06000000000006</c:v>
                </c:pt>
                <c:pt idx="326">
                  <c:v>671.78399999999999</c:v>
                </c:pt>
                <c:pt idx="327">
                  <c:v>671.50800000000004</c:v>
                </c:pt>
                <c:pt idx="328">
                  <c:v>671.23199999999997</c:v>
                </c:pt>
                <c:pt idx="329">
                  <c:v>670.95600000000002</c:v>
                </c:pt>
                <c:pt idx="330">
                  <c:v>670.68</c:v>
                </c:pt>
                <c:pt idx="331">
                  <c:v>670.404</c:v>
                </c:pt>
                <c:pt idx="332">
                  <c:v>670.12800000000004</c:v>
                </c:pt>
                <c:pt idx="333">
                  <c:v>669.85199999999998</c:v>
                </c:pt>
                <c:pt idx="334">
                  <c:v>669.57600000000014</c:v>
                </c:pt>
                <c:pt idx="335">
                  <c:v>669.30000000000007</c:v>
                </c:pt>
                <c:pt idx="336">
                  <c:v>669.024</c:v>
                </c:pt>
                <c:pt idx="337">
                  <c:v>668.74799999999993</c:v>
                </c:pt>
                <c:pt idx="338">
                  <c:v>668.47200000000021</c:v>
                </c:pt>
                <c:pt idx="339">
                  <c:v>668.19600000000014</c:v>
                </c:pt>
                <c:pt idx="340">
                  <c:v>667.92</c:v>
                </c:pt>
                <c:pt idx="341">
                  <c:v>667.64400000000001</c:v>
                </c:pt>
                <c:pt idx="342">
                  <c:v>667.36800000000005</c:v>
                </c:pt>
                <c:pt idx="343">
                  <c:v>667.0920000000001</c:v>
                </c:pt>
                <c:pt idx="344">
                  <c:v>666.81600000000014</c:v>
                </c:pt>
                <c:pt idx="345">
                  <c:v>666.54000000000008</c:v>
                </c:pt>
                <c:pt idx="346">
                  <c:v>666.26400000000001</c:v>
                </c:pt>
                <c:pt idx="347">
                  <c:v>665.98800000000006</c:v>
                </c:pt>
                <c:pt idx="348">
                  <c:v>665.7120000000001</c:v>
                </c:pt>
                <c:pt idx="349">
                  <c:v>665.43599999999992</c:v>
                </c:pt>
                <c:pt idx="350">
                  <c:v>665.16</c:v>
                </c:pt>
                <c:pt idx="351">
                  <c:v>664.88400000000013</c:v>
                </c:pt>
                <c:pt idx="352">
                  <c:v>664.60800000000017</c:v>
                </c:pt>
                <c:pt idx="353">
                  <c:v>664.33199999999999</c:v>
                </c:pt>
                <c:pt idx="354">
                  <c:v>664.05600000000004</c:v>
                </c:pt>
                <c:pt idx="355">
                  <c:v>663.78</c:v>
                </c:pt>
                <c:pt idx="356">
                  <c:v>663.50400000000013</c:v>
                </c:pt>
                <c:pt idx="357">
                  <c:v>663.22799999999984</c:v>
                </c:pt>
                <c:pt idx="358">
                  <c:v>662.952</c:v>
                </c:pt>
                <c:pt idx="359">
                  <c:v>662.67600000000004</c:v>
                </c:pt>
                <c:pt idx="360">
                  <c:v>662.4000000000002</c:v>
                </c:pt>
                <c:pt idx="361">
                  <c:v>662.12399999999991</c:v>
                </c:pt>
                <c:pt idx="362">
                  <c:v>661.84800000000007</c:v>
                </c:pt>
                <c:pt idx="363">
                  <c:v>661.572</c:v>
                </c:pt>
                <c:pt idx="364">
                  <c:v>661.29600000000005</c:v>
                </c:pt>
                <c:pt idx="365">
                  <c:v>661.02</c:v>
                </c:pt>
                <c:pt idx="366">
                  <c:v>660.74400000000003</c:v>
                </c:pt>
                <c:pt idx="367">
                  <c:v>660.46800000000007</c:v>
                </c:pt>
                <c:pt idx="368">
                  <c:v>660.19200000000012</c:v>
                </c:pt>
                <c:pt idx="369">
                  <c:v>659.91599999999994</c:v>
                </c:pt>
                <c:pt idx="370">
                  <c:v>659.64</c:v>
                </c:pt>
                <c:pt idx="371">
                  <c:v>659.36400000000003</c:v>
                </c:pt>
                <c:pt idx="372">
                  <c:v>659.08799999999997</c:v>
                </c:pt>
                <c:pt idx="373">
                  <c:v>658.81200000000001</c:v>
                </c:pt>
                <c:pt idx="374">
                  <c:v>658.53599999999994</c:v>
                </c:pt>
                <c:pt idx="375">
                  <c:v>658.2600000000001</c:v>
                </c:pt>
                <c:pt idx="376">
                  <c:v>657.98400000000004</c:v>
                </c:pt>
                <c:pt idx="377">
                  <c:v>657.7080000000002</c:v>
                </c:pt>
                <c:pt idx="378">
                  <c:v>657.4319999999999</c:v>
                </c:pt>
                <c:pt idx="379">
                  <c:v>657.15599999999995</c:v>
                </c:pt>
                <c:pt idx="380">
                  <c:v>656.88000000000011</c:v>
                </c:pt>
                <c:pt idx="381">
                  <c:v>656.60400000000016</c:v>
                </c:pt>
                <c:pt idx="382">
                  <c:v>656.32799999999997</c:v>
                </c:pt>
                <c:pt idx="383">
                  <c:v>656.05200000000002</c:v>
                </c:pt>
                <c:pt idx="384">
                  <c:v>655.77600000000007</c:v>
                </c:pt>
                <c:pt idx="385">
                  <c:v>655.50000000000011</c:v>
                </c:pt>
                <c:pt idx="386">
                  <c:v>655.22399999999993</c:v>
                </c:pt>
                <c:pt idx="387">
                  <c:v>654.94799999999998</c:v>
                </c:pt>
                <c:pt idx="388">
                  <c:v>654.67200000000014</c:v>
                </c:pt>
                <c:pt idx="389">
                  <c:v>654.39600000000007</c:v>
                </c:pt>
                <c:pt idx="390">
                  <c:v>654.12</c:v>
                </c:pt>
                <c:pt idx="391">
                  <c:v>653.84399999999994</c:v>
                </c:pt>
                <c:pt idx="392">
                  <c:v>653.5680000000001</c:v>
                </c:pt>
                <c:pt idx="393">
                  <c:v>653.29200000000014</c:v>
                </c:pt>
                <c:pt idx="394">
                  <c:v>653.01600000000008</c:v>
                </c:pt>
                <c:pt idx="395">
                  <c:v>652.74</c:v>
                </c:pt>
                <c:pt idx="396">
                  <c:v>652.46400000000006</c:v>
                </c:pt>
                <c:pt idx="397">
                  <c:v>652.1880000000001</c:v>
                </c:pt>
                <c:pt idx="398">
                  <c:v>651.91199999999992</c:v>
                </c:pt>
                <c:pt idx="399">
                  <c:v>651.63599999999997</c:v>
                </c:pt>
                <c:pt idx="400">
                  <c:v>651.36</c:v>
                </c:pt>
                <c:pt idx="401">
                  <c:v>651.08400000000017</c:v>
                </c:pt>
                <c:pt idx="402">
                  <c:v>650.80799999999999</c:v>
                </c:pt>
                <c:pt idx="403">
                  <c:v>650.53200000000004</c:v>
                </c:pt>
                <c:pt idx="404">
                  <c:v>650.25599999999997</c:v>
                </c:pt>
                <c:pt idx="405">
                  <c:v>649.98000000000013</c:v>
                </c:pt>
                <c:pt idx="406">
                  <c:v>649.70399999999984</c:v>
                </c:pt>
                <c:pt idx="407">
                  <c:v>649.428</c:v>
                </c:pt>
                <c:pt idx="408">
                  <c:v>649.15200000000004</c:v>
                </c:pt>
                <c:pt idx="409">
                  <c:v>648.87600000000009</c:v>
                </c:pt>
                <c:pt idx="410">
                  <c:v>648.60000000000014</c:v>
                </c:pt>
                <c:pt idx="411">
                  <c:v>648.32399999999996</c:v>
                </c:pt>
                <c:pt idx="412">
                  <c:v>648.048</c:v>
                </c:pt>
                <c:pt idx="413">
                  <c:v>647.77199999999993</c:v>
                </c:pt>
                <c:pt idx="414">
                  <c:v>647.49600000000009</c:v>
                </c:pt>
                <c:pt idx="415">
                  <c:v>647.21999999999991</c:v>
                </c:pt>
                <c:pt idx="416">
                  <c:v>646.94399999999996</c:v>
                </c:pt>
                <c:pt idx="417">
                  <c:v>646.66800000000001</c:v>
                </c:pt>
                <c:pt idx="418">
                  <c:v>646.39200000000005</c:v>
                </c:pt>
                <c:pt idx="419">
                  <c:v>646.1160000000001</c:v>
                </c:pt>
                <c:pt idx="420">
                  <c:v>645.83999999999992</c:v>
                </c:pt>
                <c:pt idx="421">
                  <c:v>645.56400000000008</c:v>
                </c:pt>
                <c:pt idx="422">
                  <c:v>645.28800000000012</c:v>
                </c:pt>
                <c:pt idx="423">
                  <c:v>645.01200000000017</c:v>
                </c:pt>
                <c:pt idx="424">
                  <c:v>644.73599999999999</c:v>
                </c:pt>
                <c:pt idx="425">
                  <c:v>644.46</c:v>
                </c:pt>
                <c:pt idx="426">
                  <c:v>644.18400000000008</c:v>
                </c:pt>
                <c:pt idx="427">
                  <c:v>643.90800000000013</c:v>
                </c:pt>
                <c:pt idx="428">
                  <c:v>643.63200000000006</c:v>
                </c:pt>
                <c:pt idx="429">
                  <c:v>643.35599999999999</c:v>
                </c:pt>
                <c:pt idx="430">
                  <c:v>643.08000000000004</c:v>
                </c:pt>
                <c:pt idx="431">
                  <c:v>642.80400000000009</c:v>
                </c:pt>
                <c:pt idx="432">
                  <c:v>642.52799999999991</c:v>
                </c:pt>
                <c:pt idx="433">
                  <c:v>642.25199999999995</c:v>
                </c:pt>
                <c:pt idx="434">
                  <c:v>641.976</c:v>
                </c:pt>
                <c:pt idx="435">
                  <c:v>641.70000000000016</c:v>
                </c:pt>
                <c:pt idx="436">
                  <c:v>641.42399999999998</c:v>
                </c:pt>
                <c:pt idx="437">
                  <c:v>641.14800000000002</c:v>
                </c:pt>
                <c:pt idx="438">
                  <c:v>640.87200000000007</c:v>
                </c:pt>
                <c:pt idx="439">
                  <c:v>640.59600000000012</c:v>
                </c:pt>
                <c:pt idx="440">
                  <c:v>640.31999999999994</c:v>
                </c:pt>
                <c:pt idx="441">
                  <c:v>640.04399999999998</c:v>
                </c:pt>
                <c:pt idx="442">
                  <c:v>639.76800000000003</c:v>
                </c:pt>
                <c:pt idx="443">
                  <c:v>639.49200000000019</c:v>
                </c:pt>
                <c:pt idx="444">
                  <c:v>639.21600000000001</c:v>
                </c:pt>
                <c:pt idx="445">
                  <c:v>638.93999999999994</c:v>
                </c:pt>
                <c:pt idx="446">
                  <c:v>638.66399999999999</c:v>
                </c:pt>
                <c:pt idx="447">
                  <c:v>638.38800000000003</c:v>
                </c:pt>
                <c:pt idx="448">
                  <c:v>638.11199999999985</c:v>
                </c:pt>
                <c:pt idx="449">
                  <c:v>637.83600000000001</c:v>
                </c:pt>
                <c:pt idx="450">
                  <c:v>637.56000000000006</c:v>
                </c:pt>
                <c:pt idx="451">
                  <c:v>637.28400000000011</c:v>
                </c:pt>
                <c:pt idx="452">
                  <c:v>637.00799999999992</c:v>
                </c:pt>
                <c:pt idx="453">
                  <c:v>636.73199999999997</c:v>
                </c:pt>
                <c:pt idx="454">
                  <c:v>636.45600000000002</c:v>
                </c:pt>
                <c:pt idx="455">
                  <c:v>636.18000000000006</c:v>
                </c:pt>
                <c:pt idx="456">
                  <c:v>635.904</c:v>
                </c:pt>
                <c:pt idx="457">
                  <c:v>635.62800000000004</c:v>
                </c:pt>
                <c:pt idx="458">
                  <c:v>635.35200000000009</c:v>
                </c:pt>
                <c:pt idx="459">
                  <c:v>635.07600000000014</c:v>
                </c:pt>
                <c:pt idx="460">
                  <c:v>634.80000000000018</c:v>
                </c:pt>
                <c:pt idx="461">
                  <c:v>634.52399999999989</c:v>
                </c:pt>
                <c:pt idx="462">
                  <c:v>634.24799999999993</c:v>
                </c:pt>
                <c:pt idx="463">
                  <c:v>633.97199999999998</c:v>
                </c:pt>
                <c:pt idx="464">
                  <c:v>633.69600000000014</c:v>
                </c:pt>
                <c:pt idx="465">
                  <c:v>633.41999999999996</c:v>
                </c:pt>
                <c:pt idx="466">
                  <c:v>633.14400000000001</c:v>
                </c:pt>
                <c:pt idx="467">
                  <c:v>632.86800000000005</c:v>
                </c:pt>
                <c:pt idx="468">
                  <c:v>632.5920000000001</c:v>
                </c:pt>
                <c:pt idx="469">
                  <c:v>632.31600000000003</c:v>
                </c:pt>
                <c:pt idx="470">
                  <c:v>632.04</c:v>
                </c:pt>
                <c:pt idx="471">
                  <c:v>631.76400000000001</c:v>
                </c:pt>
                <c:pt idx="472">
                  <c:v>631.48800000000006</c:v>
                </c:pt>
                <c:pt idx="473">
                  <c:v>631.2120000000001</c:v>
                </c:pt>
                <c:pt idx="474">
                  <c:v>630.93599999999992</c:v>
                </c:pt>
                <c:pt idx="475">
                  <c:v>630.66</c:v>
                </c:pt>
                <c:pt idx="476">
                  <c:v>630.38400000000001</c:v>
                </c:pt>
                <c:pt idx="477">
                  <c:v>630.10800000000017</c:v>
                </c:pt>
                <c:pt idx="478">
                  <c:v>629.83199999999999</c:v>
                </c:pt>
                <c:pt idx="479">
                  <c:v>629.55600000000004</c:v>
                </c:pt>
                <c:pt idx="480">
                  <c:v>629.28000000000009</c:v>
                </c:pt>
                <c:pt idx="481">
                  <c:v>629.00400000000002</c:v>
                </c:pt>
                <c:pt idx="482">
                  <c:v>628.72799999999984</c:v>
                </c:pt>
                <c:pt idx="483">
                  <c:v>628.45199999999988</c:v>
                </c:pt>
                <c:pt idx="484">
                  <c:v>628.17599999999993</c:v>
                </c:pt>
                <c:pt idx="485">
                  <c:v>627.90000000000009</c:v>
                </c:pt>
                <c:pt idx="486">
                  <c:v>627.62399999999991</c:v>
                </c:pt>
                <c:pt idx="487">
                  <c:v>627.34799999999996</c:v>
                </c:pt>
                <c:pt idx="488">
                  <c:v>627.072</c:v>
                </c:pt>
                <c:pt idx="489">
                  <c:v>626.79599999999994</c:v>
                </c:pt>
                <c:pt idx="490">
                  <c:v>626.51999999999975</c:v>
                </c:pt>
                <c:pt idx="491">
                  <c:v>626.24399999999991</c:v>
                </c:pt>
                <c:pt idx="492">
                  <c:v>625.96799999999996</c:v>
                </c:pt>
                <c:pt idx="493">
                  <c:v>625.69200000000001</c:v>
                </c:pt>
                <c:pt idx="494">
                  <c:v>625.41599999999983</c:v>
                </c:pt>
                <c:pt idx="495">
                  <c:v>625.13999999999987</c:v>
                </c:pt>
                <c:pt idx="496">
                  <c:v>624.86399999999992</c:v>
                </c:pt>
                <c:pt idx="497">
                  <c:v>624.58799999999997</c:v>
                </c:pt>
                <c:pt idx="498">
                  <c:v>624.3119999999999</c:v>
                </c:pt>
                <c:pt idx="499">
                  <c:v>624.03599999999994</c:v>
                </c:pt>
                <c:pt idx="500">
                  <c:v>623.76</c:v>
                </c:pt>
                <c:pt idx="501">
                  <c:v>623.48400000000004</c:v>
                </c:pt>
                <c:pt idx="502">
                  <c:v>623.20800000000008</c:v>
                </c:pt>
                <c:pt idx="503">
                  <c:v>622.9319999999999</c:v>
                </c:pt>
                <c:pt idx="504">
                  <c:v>622.65599999999984</c:v>
                </c:pt>
                <c:pt idx="505">
                  <c:v>622.37999999999988</c:v>
                </c:pt>
                <c:pt idx="506">
                  <c:v>622.10400000000004</c:v>
                </c:pt>
                <c:pt idx="507">
                  <c:v>621.82799999999986</c:v>
                </c:pt>
                <c:pt idx="508">
                  <c:v>621.55199999999991</c:v>
                </c:pt>
                <c:pt idx="509">
                  <c:v>621.27599999999995</c:v>
                </c:pt>
                <c:pt idx="510">
                  <c:v>621</c:v>
                </c:pt>
                <c:pt idx="511">
                  <c:v>620.72399999999982</c:v>
                </c:pt>
                <c:pt idx="512">
                  <c:v>620.44799999999987</c:v>
                </c:pt>
                <c:pt idx="513">
                  <c:v>620.17200000000003</c:v>
                </c:pt>
                <c:pt idx="514">
                  <c:v>619.89600000000007</c:v>
                </c:pt>
                <c:pt idx="515">
                  <c:v>619.61999999999989</c:v>
                </c:pt>
                <c:pt idx="516">
                  <c:v>619.34399999999994</c:v>
                </c:pt>
                <c:pt idx="517">
                  <c:v>619.06799999999998</c:v>
                </c:pt>
                <c:pt idx="518">
                  <c:v>618.79200000000003</c:v>
                </c:pt>
                <c:pt idx="519">
                  <c:v>618.51599999999985</c:v>
                </c:pt>
                <c:pt idx="520">
                  <c:v>618.24</c:v>
                </c:pt>
                <c:pt idx="521">
                  <c:v>617.96399999999994</c:v>
                </c:pt>
                <c:pt idx="522">
                  <c:v>617.68799999999999</c:v>
                </c:pt>
                <c:pt idx="523">
                  <c:v>617.41199999999981</c:v>
                </c:pt>
                <c:pt idx="524">
                  <c:v>617.13599999999985</c:v>
                </c:pt>
                <c:pt idx="525">
                  <c:v>616.8599999999999</c:v>
                </c:pt>
                <c:pt idx="526">
                  <c:v>616.58400000000006</c:v>
                </c:pt>
                <c:pt idx="527">
                  <c:v>616.30799999999977</c:v>
                </c:pt>
                <c:pt idx="528">
                  <c:v>616.03199999999993</c:v>
                </c:pt>
                <c:pt idx="529">
                  <c:v>615.75599999999997</c:v>
                </c:pt>
                <c:pt idx="530">
                  <c:v>615.48</c:v>
                </c:pt>
                <c:pt idx="531">
                  <c:v>615.20399999999984</c:v>
                </c:pt>
                <c:pt idx="532">
                  <c:v>614.92799999999988</c:v>
                </c:pt>
                <c:pt idx="533">
                  <c:v>614.65200000000004</c:v>
                </c:pt>
                <c:pt idx="534">
                  <c:v>614.37599999999998</c:v>
                </c:pt>
                <c:pt idx="535">
                  <c:v>614.09999999999991</c:v>
                </c:pt>
                <c:pt idx="536">
                  <c:v>613.82399999999984</c:v>
                </c:pt>
                <c:pt idx="537">
                  <c:v>613.54799999999989</c:v>
                </c:pt>
                <c:pt idx="538">
                  <c:v>613.27199999999993</c:v>
                </c:pt>
                <c:pt idx="539">
                  <c:v>612.99599999999975</c:v>
                </c:pt>
                <c:pt idx="540">
                  <c:v>612.7199999999998</c:v>
                </c:pt>
                <c:pt idx="541">
                  <c:v>612.44399999999996</c:v>
                </c:pt>
                <c:pt idx="542">
                  <c:v>612.16800000000001</c:v>
                </c:pt>
                <c:pt idx="543">
                  <c:v>611.89200000000005</c:v>
                </c:pt>
                <c:pt idx="544">
                  <c:v>611.61599999999987</c:v>
                </c:pt>
                <c:pt idx="545">
                  <c:v>611.33999999999992</c:v>
                </c:pt>
                <c:pt idx="546">
                  <c:v>611.06399999999996</c:v>
                </c:pt>
                <c:pt idx="547">
                  <c:v>610.78800000000001</c:v>
                </c:pt>
                <c:pt idx="548">
                  <c:v>610.51199999999994</c:v>
                </c:pt>
                <c:pt idx="549">
                  <c:v>610.23599999999999</c:v>
                </c:pt>
                <c:pt idx="550">
                  <c:v>609.96</c:v>
                </c:pt>
                <c:pt idx="551">
                  <c:v>609.68400000000008</c:v>
                </c:pt>
                <c:pt idx="552">
                  <c:v>609.4079999999999</c:v>
                </c:pt>
                <c:pt idx="553">
                  <c:v>609.13199999999983</c:v>
                </c:pt>
                <c:pt idx="554">
                  <c:v>608.85599999999999</c:v>
                </c:pt>
                <c:pt idx="555">
                  <c:v>608.57999999999993</c:v>
                </c:pt>
                <c:pt idx="556">
                  <c:v>608.30399999999986</c:v>
                </c:pt>
                <c:pt idx="557">
                  <c:v>608.02799999999991</c:v>
                </c:pt>
                <c:pt idx="558">
                  <c:v>607.75199999999995</c:v>
                </c:pt>
                <c:pt idx="559">
                  <c:v>607.476</c:v>
                </c:pt>
                <c:pt idx="560">
                  <c:v>607.19999999999982</c:v>
                </c:pt>
                <c:pt idx="561">
                  <c:v>606.92399999999998</c:v>
                </c:pt>
                <c:pt idx="562">
                  <c:v>606.64799999999991</c:v>
                </c:pt>
                <c:pt idx="563">
                  <c:v>606.37199999999996</c:v>
                </c:pt>
                <c:pt idx="564">
                  <c:v>606.096</c:v>
                </c:pt>
                <c:pt idx="565">
                  <c:v>605.81999999999994</c:v>
                </c:pt>
                <c:pt idx="566">
                  <c:v>605.54399999999987</c:v>
                </c:pt>
                <c:pt idx="567">
                  <c:v>605.26799999999992</c:v>
                </c:pt>
                <c:pt idx="568">
                  <c:v>604.99199999999996</c:v>
                </c:pt>
                <c:pt idx="569">
                  <c:v>604.71600000000001</c:v>
                </c:pt>
                <c:pt idx="570">
                  <c:v>604.43999999999983</c:v>
                </c:pt>
                <c:pt idx="571">
                  <c:v>604.16399999999987</c:v>
                </c:pt>
                <c:pt idx="572">
                  <c:v>603.88799999999992</c:v>
                </c:pt>
                <c:pt idx="573">
                  <c:v>603.61200000000008</c:v>
                </c:pt>
                <c:pt idx="574">
                  <c:v>603.3359999999999</c:v>
                </c:pt>
                <c:pt idx="575">
                  <c:v>603.05999999999995</c:v>
                </c:pt>
                <c:pt idx="576">
                  <c:v>602.78399999999999</c:v>
                </c:pt>
                <c:pt idx="577">
                  <c:v>602.50800000000004</c:v>
                </c:pt>
                <c:pt idx="578">
                  <c:v>602.23199999999986</c:v>
                </c:pt>
                <c:pt idx="579">
                  <c:v>601.9559999999999</c:v>
                </c:pt>
                <c:pt idx="580">
                  <c:v>601.68000000000006</c:v>
                </c:pt>
                <c:pt idx="581">
                  <c:v>601.404</c:v>
                </c:pt>
                <c:pt idx="582">
                  <c:v>601.12799999999982</c:v>
                </c:pt>
                <c:pt idx="583">
                  <c:v>600.85199999999986</c:v>
                </c:pt>
                <c:pt idx="584">
                  <c:v>600.57599999999991</c:v>
                </c:pt>
                <c:pt idx="585">
                  <c:v>600.29999999999995</c:v>
                </c:pt>
                <c:pt idx="586">
                  <c:v>600.024</c:v>
                </c:pt>
                <c:pt idx="587">
                  <c:v>599.74800000000005</c:v>
                </c:pt>
                <c:pt idx="588">
                  <c:v>599.47199999999998</c:v>
                </c:pt>
                <c:pt idx="589">
                  <c:v>599.19599999999991</c:v>
                </c:pt>
                <c:pt idx="590">
                  <c:v>598.92000000000007</c:v>
                </c:pt>
                <c:pt idx="591">
                  <c:v>598.64399999999978</c:v>
                </c:pt>
                <c:pt idx="592">
                  <c:v>598.36799999999994</c:v>
                </c:pt>
                <c:pt idx="593">
                  <c:v>598.09199999999987</c:v>
                </c:pt>
                <c:pt idx="594">
                  <c:v>597.81600000000003</c:v>
                </c:pt>
                <c:pt idx="595">
                  <c:v>597.53999999999974</c:v>
                </c:pt>
                <c:pt idx="596">
                  <c:v>597.26400000000001</c:v>
                </c:pt>
                <c:pt idx="597">
                  <c:v>596.98799999999994</c:v>
                </c:pt>
                <c:pt idx="598">
                  <c:v>596.7120000000001</c:v>
                </c:pt>
                <c:pt idx="599">
                  <c:v>596.43599999999981</c:v>
                </c:pt>
                <c:pt idx="600">
                  <c:v>596.16</c:v>
                </c:pt>
                <c:pt idx="601">
                  <c:v>595.88400000000001</c:v>
                </c:pt>
                <c:pt idx="602">
                  <c:v>595.60800000000017</c:v>
                </c:pt>
                <c:pt idx="603">
                  <c:v>595.33199999999988</c:v>
                </c:pt>
                <c:pt idx="604">
                  <c:v>595.05600000000004</c:v>
                </c:pt>
                <c:pt idx="605">
                  <c:v>594.78</c:v>
                </c:pt>
                <c:pt idx="606">
                  <c:v>594.50399999999991</c:v>
                </c:pt>
                <c:pt idx="607">
                  <c:v>594.22799999999984</c:v>
                </c:pt>
                <c:pt idx="608">
                  <c:v>593.95199999999977</c:v>
                </c:pt>
                <c:pt idx="609">
                  <c:v>593.67599999999993</c:v>
                </c:pt>
                <c:pt idx="610">
                  <c:v>593.4</c:v>
                </c:pt>
                <c:pt idx="611">
                  <c:v>593.12399999999991</c:v>
                </c:pt>
                <c:pt idx="612">
                  <c:v>592.84799999999984</c:v>
                </c:pt>
                <c:pt idx="613">
                  <c:v>592.572</c:v>
                </c:pt>
                <c:pt idx="614">
                  <c:v>592.29599999999994</c:v>
                </c:pt>
                <c:pt idx="615">
                  <c:v>592.02</c:v>
                </c:pt>
                <c:pt idx="616">
                  <c:v>591.74399999999991</c:v>
                </c:pt>
                <c:pt idx="617">
                  <c:v>591.46800000000007</c:v>
                </c:pt>
                <c:pt idx="618">
                  <c:v>591.19200000000001</c:v>
                </c:pt>
                <c:pt idx="619">
                  <c:v>590.91599999999994</c:v>
                </c:pt>
                <c:pt idx="620">
                  <c:v>590.63999999999987</c:v>
                </c:pt>
                <c:pt idx="621">
                  <c:v>590.36400000000003</c:v>
                </c:pt>
                <c:pt idx="622">
                  <c:v>590.08799999999997</c:v>
                </c:pt>
                <c:pt idx="623">
                  <c:v>589.81199999999967</c:v>
                </c:pt>
                <c:pt idx="624">
                  <c:v>589.53599999999994</c:v>
                </c:pt>
                <c:pt idx="625">
                  <c:v>589.25999999999988</c:v>
                </c:pt>
                <c:pt idx="626">
                  <c:v>588.98400000000004</c:v>
                </c:pt>
                <c:pt idx="627">
                  <c:v>588.70799999999997</c:v>
                </c:pt>
                <c:pt idx="628">
                  <c:v>588.4319999999999</c:v>
                </c:pt>
                <c:pt idx="629">
                  <c:v>588.15599999999995</c:v>
                </c:pt>
                <c:pt idx="630">
                  <c:v>587.88000000000011</c:v>
                </c:pt>
                <c:pt idx="631">
                  <c:v>587.60400000000004</c:v>
                </c:pt>
                <c:pt idx="632">
                  <c:v>587.32799999999997</c:v>
                </c:pt>
                <c:pt idx="633">
                  <c:v>587.05199999999991</c:v>
                </c:pt>
                <c:pt idx="634">
                  <c:v>586.77600000000007</c:v>
                </c:pt>
                <c:pt idx="635">
                  <c:v>586.5</c:v>
                </c:pt>
                <c:pt idx="636">
                  <c:v>586.22399999999993</c:v>
                </c:pt>
                <c:pt idx="637">
                  <c:v>585.94799999999987</c:v>
                </c:pt>
                <c:pt idx="638">
                  <c:v>585.67199999999991</c:v>
                </c:pt>
                <c:pt idx="639">
                  <c:v>585.39600000000007</c:v>
                </c:pt>
                <c:pt idx="640">
                  <c:v>585.11999999999978</c:v>
                </c:pt>
                <c:pt idx="641">
                  <c:v>584.84399999999994</c:v>
                </c:pt>
                <c:pt idx="642">
                  <c:v>584.56799999999987</c:v>
                </c:pt>
                <c:pt idx="643">
                  <c:v>584.29200000000003</c:v>
                </c:pt>
                <c:pt idx="644">
                  <c:v>584.01599999999985</c:v>
                </c:pt>
                <c:pt idx="645">
                  <c:v>583.74</c:v>
                </c:pt>
                <c:pt idx="646">
                  <c:v>583.46399999999994</c:v>
                </c:pt>
                <c:pt idx="647">
                  <c:v>583.1880000000001</c:v>
                </c:pt>
                <c:pt idx="648">
                  <c:v>582.91199999999981</c:v>
                </c:pt>
                <c:pt idx="649">
                  <c:v>582.63599999999997</c:v>
                </c:pt>
                <c:pt idx="650">
                  <c:v>582.3599999999999</c:v>
                </c:pt>
                <c:pt idx="651">
                  <c:v>582.08400000000006</c:v>
                </c:pt>
                <c:pt idx="652">
                  <c:v>581.80799999999977</c:v>
                </c:pt>
                <c:pt idx="653">
                  <c:v>581.53199999999981</c:v>
                </c:pt>
                <c:pt idx="654">
                  <c:v>581.25599999999997</c:v>
                </c:pt>
                <c:pt idx="655">
                  <c:v>580.9799999999999</c:v>
                </c:pt>
                <c:pt idx="656">
                  <c:v>580.70399999999984</c:v>
                </c:pt>
                <c:pt idx="657">
                  <c:v>580.42799999999977</c:v>
                </c:pt>
                <c:pt idx="658">
                  <c:v>580.15200000000004</c:v>
                </c:pt>
                <c:pt idx="659">
                  <c:v>579.87599999999998</c:v>
                </c:pt>
                <c:pt idx="660">
                  <c:v>579.59999999999991</c:v>
                </c:pt>
                <c:pt idx="661">
                  <c:v>579.32399999999984</c:v>
                </c:pt>
                <c:pt idx="662">
                  <c:v>579.048</c:v>
                </c:pt>
                <c:pt idx="663">
                  <c:v>578.77199999999993</c:v>
                </c:pt>
                <c:pt idx="664">
                  <c:v>578.49599999999987</c:v>
                </c:pt>
                <c:pt idx="665">
                  <c:v>578.2199999999998</c:v>
                </c:pt>
                <c:pt idx="666">
                  <c:v>577.94399999999996</c:v>
                </c:pt>
                <c:pt idx="667">
                  <c:v>577.66800000000001</c:v>
                </c:pt>
                <c:pt idx="668">
                  <c:v>577.39200000000017</c:v>
                </c:pt>
                <c:pt idx="669">
                  <c:v>577.11599999999987</c:v>
                </c:pt>
                <c:pt idx="670">
                  <c:v>576.8399999999998</c:v>
                </c:pt>
                <c:pt idx="671">
                  <c:v>576.56399999999996</c:v>
                </c:pt>
                <c:pt idx="672">
                  <c:v>576.28800000000001</c:v>
                </c:pt>
                <c:pt idx="673">
                  <c:v>576.01199999999994</c:v>
                </c:pt>
                <c:pt idx="674">
                  <c:v>575.73599999999988</c:v>
                </c:pt>
                <c:pt idx="675">
                  <c:v>575.46</c:v>
                </c:pt>
                <c:pt idx="676">
                  <c:v>575.18399999999997</c:v>
                </c:pt>
                <c:pt idx="677">
                  <c:v>574.90800000000013</c:v>
                </c:pt>
                <c:pt idx="678">
                  <c:v>574.63200000000006</c:v>
                </c:pt>
                <c:pt idx="679">
                  <c:v>574.35599999999977</c:v>
                </c:pt>
                <c:pt idx="680">
                  <c:v>574.0799999999997</c:v>
                </c:pt>
                <c:pt idx="681">
                  <c:v>573.80399999999997</c:v>
                </c:pt>
                <c:pt idx="682">
                  <c:v>573.52799999999991</c:v>
                </c:pt>
                <c:pt idx="683">
                  <c:v>573.25200000000007</c:v>
                </c:pt>
                <c:pt idx="684">
                  <c:v>572.976</c:v>
                </c:pt>
                <c:pt idx="685">
                  <c:v>572.70000000000016</c:v>
                </c:pt>
                <c:pt idx="686">
                  <c:v>572.42400000000021</c:v>
                </c:pt>
                <c:pt idx="687">
                  <c:v>572.14799999999968</c:v>
                </c:pt>
                <c:pt idx="688">
                  <c:v>571.87200000000007</c:v>
                </c:pt>
                <c:pt idx="689">
                  <c:v>571.59599999999978</c:v>
                </c:pt>
                <c:pt idx="690">
                  <c:v>571.31999999999971</c:v>
                </c:pt>
                <c:pt idx="691">
                  <c:v>571.04399999999987</c:v>
                </c:pt>
                <c:pt idx="692">
                  <c:v>570.76799999999992</c:v>
                </c:pt>
                <c:pt idx="693">
                  <c:v>570.49200000000008</c:v>
                </c:pt>
                <c:pt idx="694">
                  <c:v>570.21600000000001</c:v>
                </c:pt>
                <c:pt idx="695">
                  <c:v>569.94000000000017</c:v>
                </c:pt>
                <c:pt idx="696">
                  <c:v>569.6640000000001</c:v>
                </c:pt>
                <c:pt idx="697">
                  <c:v>569.38799999999981</c:v>
                </c:pt>
                <c:pt idx="698">
                  <c:v>569.11199999999985</c:v>
                </c:pt>
                <c:pt idx="699">
                  <c:v>568.83599999999979</c:v>
                </c:pt>
                <c:pt idx="700">
                  <c:v>568.55999999999995</c:v>
                </c:pt>
                <c:pt idx="701">
                  <c:v>568.28399999999988</c:v>
                </c:pt>
                <c:pt idx="702">
                  <c:v>568.00800000000004</c:v>
                </c:pt>
                <c:pt idx="703">
                  <c:v>567.73199999999997</c:v>
                </c:pt>
                <c:pt idx="704">
                  <c:v>567.45600000000013</c:v>
                </c:pt>
                <c:pt idx="705">
                  <c:v>567.17999999999961</c:v>
                </c:pt>
                <c:pt idx="706">
                  <c:v>566.90399999999977</c:v>
                </c:pt>
                <c:pt idx="707">
                  <c:v>566.62799999999982</c:v>
                </c:pt>
                <c:pt idx="708">
                  <c:v>566.35199999999998</c:v>
                </c:pt>
                <c:pt idx="709">
                  <c:v>566.07599999999991</c:v>
                </c:pt>
                <c:pt idx="710">
                  <c:v>565.80000000000007</c:v>
                </c:pt>
                <c:pt idx="711">
                  <c:v>565.524</c:v>
                </c:pt>
                <c:pt idx="712">
                  <c:v>565.24800000000027</c:v>
                </c:pt>
                <c:pt idx="713">
                  <c:v>564.97200000000021</c:v>
                </c:pt>
                <c:pt idx="714">
                  <c:v>564.69599999999969</c:v>
                </c:pt>
                <c:pt idx="715">
                  <c:v>564.41999999999985</c:v>
                </c:pt>
                <c:pt idx="716">
                  <c:v>564.14399999999978</c:v>
                </c:pt>
                <c:pt idx="717">
                  <c:v>563.86799999999994</c:v>
                </c:pt>
                <c:pt idx="718">
                  <c:v>563.59199999999987</c:v>
                </c:pt>
                <c:pt idx="719">
                  <c:v>563.31600000000003</c:v>
                </c:pt>
                <c:pt idx="720">
                  <c:v>563.04</c:v>
                </c:pt>
                <c:pt idx="721">
                  <c:v>562.76400000000024</c:v>
                </c:pt>
                <c:pt idx="722">
                  <c:v>562.48799999999972</c:v>
                </c:pt>
                <c:pt idx="723">
                  <c:v>562.21199999999988</c:v>
                </c:pt>
                <c:pt idx="724">
                  <c:v>561.93599999999981</c:v>
                </c:pt>
                <c:pt idx="725">
                  <c:v>561.66</c:v>
                </c:pt>
                <c:pt idx="726">
                  <c:v>561.38400000000001</c:v>
                </c:pt>
                <c:pt idx="727">
                  <c:v>561.10800000000017</c:v>
                </c:pt>
                <c:pt idx="728">
                  <c:v>560.83200000000011</c:v>
                </c:pt>
                <c:pt idx="729">
                  <c:v>560.55600000000027</c:v>
                </c:pt>
                <c:pt idx="730">
                  <c:v>560.27999999999975</c:v>
                </c:pt>
                <c:pt idx="731">
                  <c:v>560.00399999999968</c:v>
                </c:pt>
                <c:pt idx="732">
                  <c:v>559.72799999999984</c:v>
                </c:pt>
                <c:pt idx="733">
                  <c:v>559.45199999999977</c:v>
                </c:pt>
                <c:pt idx="734">
                  <c:v>559.17599999999993</c:v>
                </c:pt>
                <c:pt idx="735">
                  <c:v>558.9</c:v>
                </c:pt>
                <c:pt idx="736">
                  <c:v>558.62400000000014</c:v>
                </c:pt>
                <c:pt idx="737">
                  <c:v>558.34800000000007</c:v>
                </c:pt>
                <c:pt idx="738">
                  <c:v>558.07199999999978</c:v>
                </c:pt>
                <c:pt idx="739">
                  <c:v>557.79599999999971</c:v>
                </c:pt>
                <c:pt idx="740">
                  <c:v>557.52</c:v>
                </c:pt>
                <c:pt idx="741">
                  <c:v>557.24399999999991</c:v>
                </c:pt>
                <c:pt idx="742">
                  <c:v>556.96800000000007</c:v>
                </c:pt>
                <c:pt idx="743">
                  <c:v>556.69200000000001</c:v>
                </c:pt>
                <c:pt idx="744">
                  <c:v>556.41600000000017</c:v>
                </c:pt>
                <c:pt idx="745">
                  <c:v>556.1400000000001</c:v>
                </c:pt>
                <c:pt idx="746">
                  <c:v>555.86399999999981</c:v>
                </c:pt>
                <c:pt idx="747">
                  <c:v>555.58799999999974</c:v>
                </c:pt>
                <c:pt idx="748">
                  <c:v>555.31199999999967</c:v>
                </c:pt>
                <c:pt idx="749">
                  <c:v>555.03599999999994</c:v>
                </c:pt>
                <c:pt idx="750">
                  <c:v>554.75999999999988</c:v>
                </c:pt>
                <c:pt idx="751">
                  <c:v>554.48400000000004</c:v>
                </c:pt>
                <c:pt idx="752">
                  <c:v>554.20799999999997</c:v>
                </c:pt>
                <c:pt idx="753">
                  <c:v>553.93200000000013</c:v>
                </c:pt>
                <c:pt idx="754">
                  <c:v>553.65600000000018</c:v>
                </c:pt>
                <c:pt idx="755">
                  <c:v>553.37999999999988</c:v>
                </c:pt>
                <c:pt idx="756">
                  <c:v>553.10399999999981</c:v>
                </c:pt>
                <c:pt idx="757">
                  <c:v>552.82799999999997</c:v>
                </c:pt>
                <c:pt idx="758">
                  <c:v>552.55199999999991</c:v>
                </c:pt>
                <c:pt idx="759">
                  <c:v>552.27600000000007</c:v>
                </c:pt>
                <c:pt idx="760">
                  <c:v>552</c:v>
                </c:pt>
                <c:pt idx="761">
                  <c:v>551.72400000000016</c:v>
                </c:pt>
                <c:pt idx="762">
                  <c:v>551.44800000000009</c:v>
                </c:pt>
                <c:pt idx="763">
                  <c:v>551.17199999999968</c:v>
                </c:pt>
                <c:pt idx="764">
                  <c:v>550.89599999999984</c:v>
                </c:pt>
                <c:pt idx="765">
                  <c:v>550.61999999999978</c:v>
                </c:pt>
                <c:pt idx="766">
                  <c:v>550.34399999999994</c:v>
                </c:pt>
                <c:pt idx="767">
                  <c:v>550.06799999999987</c:v>
                </c:pt>
                <c:pt idx="768">
                  <c:v>549.79200000000003</c:v>
                </c:pt>
                <c:pt idx="769">
                  <c:v>549.51600000000008</c:v>
                </c:pt>
                <c:pt idx="770">
                  <c:v>549.24000000000024</c:v>
                </c:pt>
                <c:pt idx="771">
                  <c:v>548.96399999999971</c:v>
                </c:pt>
                <c:pt idx="772">
                  <c:v>548.68799999999987</c:v>
                </c:pt>
                <c:pt idx="773">
                  <c:v>548.41199999999981</c:v>
                </c:pt>
                <c:pt idx="774">
                  <c:v>548.13599999999997</c:v>
                </c:pt>
                <c:pt idx="775">
                  <c:v>547.8599999999999</c:v>
                </c:pt>
                <c:pt idx="776">
                  <c:v>547.58400000000006</c:v>
                </c:pt>
                <c:pt idx="777">
                  <c:v>547.30799999999999</c:v>
                </c:pt>
                <c:pt idx="778">
                  <c:v>547.03200000000004</c:v>
                </c:pt>
                <c:pt idx="779">
                  <c:v>546.75599999999974</c:v>
                </c:pt>
                <c:pt idx="780">
                  <c:v>546.47999999999968</c:v>
                </c:pt>
                <c:pt idx="781">
                  <c:v>546.20399999999984</c:v>
                </c:pt>
                <c:pt idx="782">
                  <c:v>545.92799999999977</c:v>
                </c:pt>
                <c:pt idx="783">
                  <c:v>545.65200000000004</c:v>
                </c:pt>
                <c:pt idx="784">
                  <c:v>545.37599999999998</c:v>
                </c:pt>
                <c:pt idx="785">
                  <c:v>545.10000000000014</c:v>
                </c:pt>
                <c:pt idx="786">
                  <c:v>544.82400000000007</c:v>
                </c:pt>
                <c:pt idx="787">
                  <c:v>544.54799999999977</c:v>
                </c:pt>
                <c:pt idx="788">
                  <c:v>544.27199999999971</c:v>
                </c:pt>
                <c:pt idx="789">
                  <c:v>543.99599999999987</c:v>
                </c:pt>
                <c:pt idx="790">
                  <c:v>543.7199999999998</c:v>
                </c:pt>
                <c:pt idx="791">
                  <c:v>543.44399999999996</c:v>
                </c:pt>
                <c:pt idx="792">
                  <c:v>543.16800000000001</c:v>
                </c:pt>
                <c:pt idx="793">
                  <c:v>542.89200000000017</c:v>
                </c:pt>
                <c:pt idx="794">
                  <c:v>542.6160000000001</c:v>
                </c:pt>
                <c:pt idx="795">
                  <c:v>542.34</c:v>
                </c:pt>
                <c:pt idx="796">
                  <c:v>542.06399999999974</c:v>
                </c:pt>
                <c:pt idx="797">
                  <c:v>541.78799999999978</c:v>
                </c:pt>
                <c:pt idx="798">
                  <c:v>541.51199999999994</c:v>
                </c:pt>
                <c:pt idx="799">
                  <c:v>541.23599999999988</c:v>
                </c:pt>
                <c:pt idx="800">
                  <c:v>540.96</c:v>
                </c:pt>
                <c:pt idx="801">
                  <c:v>540.68399999999997</c:v>
                </c:pt>
                <c:pt idx="802">
                  <c:v>540.40800000000013</c:v>
                </c:pt>
                <c:pt idx="803">
                  <c:v>540.13200000000006</c:v>
                </c:pt>
                <c:pt idx="804">
                  <c:v>539.85599999999977</c:v>
                </c:pt>
                <c:pt idx="805">
                  <c:v>539.5799999999997</c:v>
                </c:pt>
                <c:pt idx="806">
                  <c:v>539.30399999999997</c:v>
                </c:pt>
                <c:pt idx="807">
                  <c:v>539.02799999999991</c:v>
                </c:pt>
                <c:pt idx="808">
                  <c:v>538.75200000000007</c:v>
                </c:pt>
                <c:pt idx="809">
                  <c:v>538.476</c:v>
                </c:pt>
                <c:pt idx="810">
                  <c:v>538.20000000000016</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1"/>
          <c:extLst>
            <c:ext xmlns:c16="http://schemas.microsoft.com/office/drawing/2014/chart" uri="{C3380CC4-5D6E-409C-BE32-E72D297353CC}">
              <c16:uniqueId val="{00000000-BA72-4E98-BAF9-98DAEE70875E}"/>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Position, </a:t>
                </a:r>
                <a:r>
                  <a:rPr lang="en-US" i="1">
                    <a:solidFill>
                      <a:schemeClr val="tx1"/>
                    </a:solidFill>
                    <a:latin typeface="Times New Roman" panose="02020603050405020304" pitchFamily="18" charset="0"/>
                    <a:cs typeface="Times New Roman" panose="02020603050405020304" pitchFamily="18" charset="0"/>
                  </a:rPr>
                  <a:t>x</a:t>
                </a:r>
                <a:endParaRPr lang="en-US" i="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Net Moment,</a:t>
                </a:r>
                <a:r>
                  <a:rPr lang="en-US" baseline="0">
                    <a:solidFill>
                      <a:schemeClr val="tx1"/>
                    </a:solidFill>
                    <a:latin typeface="Times New Roman" panose="02020603050405020304" pitchFamily="18" charset="0"/>
                    <a:cs typeface="Times New Roman" panose="02020603050405020304" pitchFamily="18" charset="0"/>
                  </a:rPr>
                  <a:t> </a:t>
                </a:r>
                <a:r>
                  <a:rPr lang="en-US" i="1" baseline="0">
                    <a:solidFill>
                      <a:schemeClr val="tx1"/>
                    </a:solidFill>
                    <a:latin typeface="Times New Roman" panose="02020603050405020304" pitchFamily="18" charset="0"/>
                    <a:cs typeface="Times New Roman" panose="02020603050405020304" pitchFamily="18" charset="0"/>
                  </a:rPr>
                  <a:t>M</a:t>
                </a:r>
                <a:r>
                  <a:rPr lang="en-US" i="0" baseline="0">
                    <a:solidFill>
                      <a:schemeClr val="tx1"/>
                    </a:solidFill>
                    <a:latin typeface="Times New Roman" panose="02020603050405020304" pitchFamily="18" charset="0"/>
                    <a:cs typeface="Times New Roman" panose="02020603050405020304" pitchFamily="18" charset="0"/>
                  </a:rPr>
                  <a:t>  </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P4 O'!$AK$7:$AK$18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P4 O'!$AL$7:$AL$18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948F-4A5B-9DAD-E975502E9235}"/>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P4 O'!$AK$7:$AK$18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P4 O'!$AP$7:$AP$18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0A74-4C91-9EA0-D0637252432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P4 C'!$AK$7:$AK$18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P4 C'!$AL$7:$AL$18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0C71-480B-8E8A-37A909EFACC5}"/>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'Cmb Ld Brgs Sprdsht Quiz 6 P4 C'!$AK$7:$AK$18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'Cmb Ld Brgs Sprdsht Quiz 6 P4 C'!$AP$7:$AP$18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37E0-4356-9B52-28B2E8DE8DFF}"/>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'Cmd Sprdsht Quiz 6 P4 C + Axial'!$AK$7:$AK$18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'Cmd Sprdsht Quiz 6 P4 C + Axial'!$AL$7:$AL$18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593A-417D-9D88-29DAA809C3FD}"/>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'Cmd Sprdsht Quiz 6 P4 C + Axial'!$AK$7:$AK$18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'Cmd Sprdsht Quiz 6 P4 C + Axial'!$AP$7:$AP$18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43D4-4CE5-9279-6697C7BA1A97}"/>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Quiz'!$AK$7:$AK$18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Quiz'!$AL$7:$AL$18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7D1B-4733-BB51-F4C7E7010E2E}"/>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'L18 Quiz'!$AK$7:$AK$18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'L18 Quiz'!$AP$7:$AP$18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17C1-4AA6-BE7B-E1BAAC400410}"/>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11614173228346E-2"/>
          <c:y val="2.1363735783027121E-2"/>
          <c:w val="0.88663385826771657"/>
          <c:h val="0.86723261154855646"/>
        </c:manualLayout>
      </c:layout>
      <c:scatterChart>
        <c:scatterStyle val="lineMarker"/>
        <c:varyColors val="0"/>
        <c:ser>
          <c:idx val="0"/>
          <c:order val="0"/>
          <c:tx>
            <c:strRef>
              <c:f>'L1 Shaft Design-Moments'!$L$1</c:f>
              <c:strCache>
                <c:ptCount val="1"/>
                <c:pt idx="0">
                  <c:v>Net Moment [*10^3 in-lbf]</c:v>
                </c:pt>
              </c:strCache>
            </c:strRef>
          </c:tx>
          <c:spPr>
            <a:ln w="25400" cap="rnd">
              <a:solidFill>
                <a:schemeClr val="tx1"/>
              </a:solidFill>
              <a:round/>
            </a:ln>
            <a:effectLst/>
          </c:spPr>
          <c:marker>
            <c:symbol val="none"/>
          </c:marker>
          <c:xVal>
            <c:numRef>
              <c:f>'L1 Shaft Design-Moments'!$I$2:$I$1000</c:f>
              <c:numCache>
                <c:formatCode>0.0</c:formatCode>
                <c:ptCount val="999"/>
                <c:pt idx="0">
                  <c:v>0</c:v>
                </c:pt>
                <c:pt idx="1">
                  <c:v>0.1</c:v>
                </c:pt>
                <c:pt idx="2">
                  <c:v>0.2</c:v>
                </c:pt>
                <c:pt idx="3">
                  <c:v>0.30000000000000004</c:v>
                </c:pt>
                <c:pt idx="4">
                  <c:v>0.4</c:v>
                </c:pt>
                <c:pt idx="5">
                  <c:v>0.5</c:v>
                </c:pt>
                <c:pt idx="6">
                  <c:v>0.60000000000000009</c:v>
                </c:pt>
                <c:pt idx="7">
                  <c:v>0.70000000000000007</c:v>
                </c:pt>
                <c:pt idx="8">
                  <c:v>0.8</c:v>
                </c:pt>
                <c:pt idx="9">
                  <c:v>0.9</c:v>
                </c:pt>
                <c:pt idx="10">
                  <c:v>1</c:v>
                </c:pt>
                <c:pt idx="11">
                  <c:v>1.1000000000000001</c:v>
                </c:pt>
                <c:pt idx="12">
                  <c:v>1.2000000000000002</c:v>
                </c:pt>
                <c:pt idx="13">
                  <c:v>1.3</c:v>
                </c:pt>
                <c:pt idx="14">
                  <c:v>1.4000000000000001</c:v>
                </c:pt>
                <c:pt idx="15">
                  <c:v>1.5</c:v>
                </c:pt>
                <c:pt idx="16">
                  <c:v>1.6</c:v>
                </c:pt>
                <c:pt idx="17">
                  <c:v>1.7000000000000002</c:v>
                </c:pt>
                <c:pt idx="18">
                  <c:v>1.8</c:v>
                </c:pt>
                <c:pt idx="19">
                  <c:v>1.9000000000000001</c:v>
                </c:pt>
                <c:pt idx="20">
                  <c:v>2</c:v>
                </c:pt>
                <c:pt idx="21">
                  <c:v>2.1</c:v>
                </c:pt>
                <c:pt idx="22">
                  <c:v>2.2000000000000002</c:v>
                </c:pt>
                <c:pt idx="23">
                  <c:v>2.3000000000000003</c:v>
                </c:pt>
                <c:pt idx="24">
                  <c:v>2.4000000000000004</c:v>
                </c:pt>
                <c:pt idx="25">
                  <c:v>2.5</c:v>
                </c:pt>
                <c:pt idx="26">
                  <c:v>2.6</c:v>
                </c:pt>
                <c:pt idx="27">
                  <c:v>2.7</c:v>
                </c:pt>
                <c:pt idx="28">
                  <c:v>2.8000000000000003</c:v>
                </c:pt>
                <c:pt idx="29">
                  <c:v>2.9000000000000004</c:v>
                </c:pt>
                <c:pt idx="30">
                  <c:v>3</c:v>
                </c:pt>
                <c:pt idx="31">
                  <c:v>3.1</c:v>
                </c:pt>
                <c:pt idx="32">
                  <c:v>3.7</c:v>
                </c:pt>
                <c:pt idx="33">
                  <c:v>3.8000000000000003</c:v>
                </c:pt>
                <c:pt idx="34">
                  <c:v>3.9000000000000004</c:v>
                </c:pt>
                <c:pt idx="35">
                  <c:v>4</c:v>
                </c:pt>
                <c:pt idx="36">
                  <c:v>4.1000000000000005</c:v>
                </c:pt>
                <c:pt idx="37">
                  <c:v>4.2</c:v>
                </c:pt>
                <c:pt idx="38">
                  <c:v>4.3</c:v>
                </c:pt>
                <c:pt idx="39">
                  <c:v>4.4000000000000004</c:v>
                </c:pt>
                <c:pt idx="40">
                  <c:v>4.5</c:v>
                </c:pt>
                <c:pt idx="41">
                  <c:v>4.6000000000000005</c:v>
                </c:pt>
                <c:pt idx="42">
                  <c:v>4.7</c:v>
                </c:pt>
                <c:pt idx="43">
                  <c:v>4.8000000000000007</c:v>
                </c:pt>
                <c:pt idx="44">
                  <c:v>4.9000000000000004</c:v>
                </c:pt>
                <c:pt idx="45">
                  <c:v>5</c:v>
                </c:pt>
                <c:pt idx="46">
                  <c:v>5.1000000000000005</c:v>
                </c:pt>
                <c:pt idx="47">
                  <c:v>5.2</c:v>
                </c:pt>
                <c:pt idx="48">
                  <c:v>5.3000000000000007</c:v>
                </c:pt>
                <c:pt idx="49">
                  <c:v>5.4</c:v>
                </c:pt>
                <c:pt idx="50">
                  <c:v>5.5</c:v>
                </c:pt>
                <c:pt idx="51">
                  <c:v>5.6000000000000005</c:v>
                </c:pt>
                <c:pt idx="52">
                  <c:v>5.7</c:v>
                </c:pt>
                <c:pt idx="53">
                  <c:v>5.8000000000000007</c:v>
                </c:pt>
                <c:pt idx="54">
                  <c:v>5.9</c:v>
                </c:pt>
                <c:pt idx="55">
                  <c:v>6</c:v>
                </c:pt>
                <c:pt idx="56">
                  <c:v>6.1000000000000005</c:v>
                </c:pt>
                <c:pt idx="57">
                  <c:v>6.2</c:v>
                </c:pt>
                <c:pt idx="58">
                  <c:v>6.3000000000000007</c:v>
                </c:pt>
                <c:pt idx="59">
                  <c:v>6.4</c:v>
                </c:pt>
                <c:pt idx="60">
                  <c:v>6.5</c:v>
                </c:pt>
                <c:pt idx="61">
                  <c:v>0</c:v>
                </c:pt>
                <c:pt idx="62">
                  <c:v>0</c:v>
                </c:pt>
                <c:pt idx="63">
                  <c:v>0</c:v>
                </c:pt>
                <c:pt idx="64">
                  <c:v>0</c:v>
                </c:pt>
                <c:pt idx="65">
                  <c:v>0</c:v>
                </c:pt>
                <c:pt idx="66">
                  <c:v>6.6000000000000005</c:v>
                </c:pt>
                <c:pt idx="67">
                  <c:v>6.7</c:v>
                </c:pt>
                <c:pt idx="68">
                  <c:v>6.8000000000000007</c:v>
                </c:pt>
                <c:pt idx="69">
                  <c:v>6.9</c:v>
                </c:pt>
                <c:pt idx="70">
                  <c:v>7</c:v>
                </c:pt>
                <c:pt idx="71">
                  <c:v>7.1000000000000005</c:v>
                </c:pt>
                <c:pt idx="72">
                  <c:v>7.2</c:v>
                </c:pt>
                <c:pt idx="73">
                  <c:v>7.3000000000000007</c:v>
                </c:pt>
                <c:pt idx="74">
                  <c:v>7.4</c:v>
                </c:pt>
                <c:pt idx="75">
                  <c:v>7.5</c:v>
                </c:pt>
                <c:pt idx="76">
                  <c:v>7.6000000000000005</c:v>
                </c:pt>
                <c:pt idx="77">
                  <c:v>7.7</c:v>
                </c:pt>
                <c:pt idx="78">
                  <c:v>7.8000000000000007</c:v>
                </c:pt>
                <c:pt idx="79">
                  <c:v>7.9</c:v>
                </c:pt>
                <c:pt idx="80">
                  <c:v>8</c:v>
                </c:pt>
                <c:pt idx="81">
                  <c:v>8.1</c:v>
                </c:pt>
                <c:pt idx="82">
                  <c:v>8.2000000000000011</c:v>
                </c:pt>
                <c:pt idx="83">
                  <c:v>8.3000000000000007</c:v>
                </c:pt>
                <c:pt idx="84">
                  <c:v>8.4</c:v>
                </c:pt>
                <c:pt idx="85">
                  <c:v>8.5</c:v>
                </c:pt>
                <c:pt idx="86">
                  <c:v>8.6</c:v>
                </c:pt>
                <c:pt idx="87">
                  <c:v>8.7000000000000011</c:v>
                </c:pt>
                <c:pt idx="88">
                  <c:v>8.8000000000000007</c:v>
                </c:pt>
                <c:pt idx="89">
                  <c:v>8.9</c:v>
                </c:pt>
                <c:pt idx="90">
                  <c:v>9</c:v>
                </c:pt>
                <c:pt idx="91">
                  <c:v>9.1</c:v>
                </c:pt>
                <c:pt idx="92">
                  <c:v>9.2000000000000011</c:v>
                </c:pt>
                <c:pt idx="93">
                  <c:v>9.3000000000000007</c:v>
                </c:pt>
                <c:pt idx="94">
                  <c:v>9.4</c:v>
                </c:pt>
                <c:pt idx="95">
                  <c:v>9.5</c:v>
                </c:pt>
                <c:pt idx="96">
                  <c:v>9.6000000000000014</c:v>
                </c:pt>
                <c:pt idx="97">
                  <c:v>9.7000000000000011</c:v>
                </c:pt>
                <c:pt idx="98">
                  <c:v>9.8000000000000007</c:v>
                </c:pt>
                <c:pt idx="99">
                  <c:v>9.9</c:v>
                </c:pt>
                <c:pt idx="100">
                  <c:v>10</c:v>
                </c:pt>
                <c:pt idx="101">
                  <c:v>10.100000000000001</c:v>
                </c:pt>
                <c:pt idx="102">
                  <c:v>10.200000000000001</c:v>
                </c:pt>
                <c:pt idx="103">
                  <c:v>10.3</c:v>
                </c:pt>
                <c:pt idx="104">
                  <c:v>10.4</c:v>
                </c:pt>
                <c:pt idx="105">
                  <c:v>10.5</c:v>
                </c:pt>
                <c:pt idx="106">
                  <c:v>10.600000000000001</c:v>
                </c:pt>
                <c:pt idx="107">
                  <c:v>10.700000000000001</c:v>
                </c:pt>
                <c:pt idx="108">
                  <c:v>10.8</c:v>
                </c:pt>
                <c:pt idx="109">
                  <c:v>10.9</c:v>
                </c:pt>
                <c:pt idx="110">
                  <c:v>11</c:v>
                </c:pt>
                <c:pt idx="111">
                  <c:v>11.100000000000001</c:v>
                </c:pt>
                <c:pt idx="112">
                  <c:v>11.200000000000001</c:v>
                </c:pt>
                <c:pt idx="113">
                  <c:v>11.3</c:v>
                </c:pt>
                <c:pt idx="114">
                  <c:v>11.4</c:v>
                </c:pt>
                <c:pt idx="115">
                  <c:v>11.5</c:v>
                </c:pt>
                <c:pt idx="116">
                  <c:v>11.600000000000001</c:v>
                </c:pt>
                <c:pt idx="117">
                  <c:v>11.700000000000001</c:v>
                </c:pt>
                <c:pt idx="118">
                  <c:v>11.8</c:v>
                </c:pt>
                <c:pt idx="119">
                  <c:v>11.9</c:v>
                </c:pt>
                <c:pt idx="120">
                  <c:v>12</c:v>
                </c:pt>
                <c:pt idx="121">
                  <c:v>12.100000000000001</c:v>
                </c:pt>
                <c:pt idx="122">
                  <c:v>12.200000000000001</c:v>
                </c:pt>
                <c:pt idx="123">
                  <c:v>12.3</c:v>
                </c:pt>
                <c:pt idx="124">
                  <c:v>12.4</c:v>
                </c:pt>
                <c:pt idx="125">
                  <c:v>12.5</c:v>
                </c:pt>
                <c:pt idx="126">
                  <c:v>12.600000000000001</c:v>
                </c:pt>
                <c:pt idx="127">
                  <c:v>12.700000000000001</c:v>
                </c:pt>
                <c:pt idx="128">
                  <c:v>12.8</c:v>
                </c:pt>
                <c:pt idx="129">
                  <c:v>12.9</c:v>
                </c:pt>
                <c:pt idx="130">
                  <c:v>13</c:v>
                </c:pt>
                <c:pt idx="131">
                  <c:v>13.100000000000001</c:v>
                </c:pt>
                <c:pt idx="132">
                  <c:v>13.200000000000001</c:v>
                </c:pt>
                <c:pt idx="133">
                  <c:v>13.3</c:v>
                </c:pt>
                <c:pt idx="134">
                  <c:v>13.4</c:v>
                </c:pt>
                <c:pt idx="135">
                  <c:v>13.5</c:v>
                </c:pt>
                <c:pt idx="136">
                  <c:v>13.600000000000001</c:v>
                </c:pt>
                <c:pt idx="137">
                  <c:v>13.700000000000001</c:v>
                </c:pt>
                <c:pt idx="138">
                  <c:v>13.8</c:v>
                </c:pt>
                <c:pt idx="139">
                  <c:v>13.9</c:v>
                </c:pt>
                <c:pt idx="140">
                  <c:v>14</c:v>
                </c:pt>
                <c:pt idx="141">
                  <c:v>14.100000000000001</c:v>
                </c:pt>
                <c:pt idx="142">
                  <c:v>14.200000000000001</c:v>
                </c:pt>
                <c:pt idx="143">
                  <c:v>14.3</c:v>
                </c:pt>
                <c:pt idx="144">
                  <c:v>14.4</c:v>
                </c:pt>
                <c:pt idx="145">
                  <c:v>14.5</c:v>
                </c:pt>
                <c:pt idx="146">
                  <c:v>14.600000000000001</c:v>
                </c:pt>
                <c:pt idx="147">
                  <c:v>14.700000000000001</c:v>
                </c:pt>
                <c:pt idx="148">
                  <c:v>14.8</c:v>
                </c:pt>
                <c:pt idx="149">
                  <c:v>14.9</c:v>
                </c:pt>
                <c:pt idx="150">
                  <c:v>15</c:v>
                </c:pt>
                <c:pt idx="151">
                  <c:v>15.100000000000001</c:v>
                </c:pt>
                <c:pt idx="152">
                  <c:v>15.200000000000001</c:v>
                </c:pt>
                <c:pt idx="153">
                  <c:v>15.3</c:v>
                </c:pt>
                <c:pt idx="154">
                  <c:v>15.4</c:v>
                </c:pt>
                <c:pt idx="155">
                  <c:v>15.5</c:v>
                </c:pt>
                <c:pt idx="156">
                  <c:v>15.600000000000001</c:v>
                </c:pt>
                <c:pt idx="157">
                  <c:v>15.700000000000001</c:v>
                </c:pt>
                <c:pt idx="158">
                  <c:v>15.8</c:v>
                </c:pt>
                <c:pt idx="159">
                  <c:v>15.9</c:v>
                </c:pt>
                <c:pt idx="160">
                  <c:v>16</c:v>
                </c:pt>
                <c:pt idx="161">
                  <c:v>16.100000000000001</c:v>
                </c:pt>
                <c:pt idx="162">
                  <c:v>16.2</c:v>
                </c:pt>
                <c:pt idx="163">
                  <c:v>16.3</c:v>
                </c:pt>
                <c:pt idx="164">
                  <c:v>16.400000000000002</c:v>
                </c:pt>
                <c:pt idx="165">
                  <c:v>16.5</c:v>
                </c:pt>
                <c:pt idx="166">
                  <c:v>16.600000000000001</c:v>
                </c:pt>
                <c:pt idx="167">
                  <c:v>16.7</c:v>
                </c:pt>
                <c:pt idx="168">
                  <c:v>16.8</c:v>
                </c:pt>
                <c:pt idx="169">
                  <c:v>16.900000000000002</c:v>
                </c:pt>
                <c:pt idx="170">
                  <c:v>17</c:v>
                </c:pt>
                <c:pt idx="171">
                  <c:v>17.100000000000001</c:v>
                </c:pt>
                <c:pt idx="172">
                  <c:v>17.2</c:v>
                </c:pt>
                <c:pt idx="173">
                  <c:v>17.3</c:v>
                </c:pt>
                <c:pt idx="174">
                  <c:v>17.400000000000002</c:v>
                </c:pt>
                <c:pt idx="175">
                  <c:v>17.5</c:v>
                </c:pt>
                <c:pt idx="176">
                  <c:v>17.600000000000001</c:v>
                </c:pt>
                <c:pt idx="177">
                  <c:v>17.7</c:v>
                </c:pt>
                <c:pt idx="178">
                  <c:v>17.8</c:v>
                </c:pt>
                <c:pt idx="179">
                  <c:v>17.900000000000002</c:v>
                </c:pt>
                <c:pt idx="180">
                  <c:v>18</c:v>
                </c:pt>
                <c:pt idx="181">
                  <c:v>18.100000000000001</c:v>
                </c:pt>
                <c:pt idx="182">
                  <c:v>18.2</c:v>
                </c:pt>
                <c:pt idx="183">
                  <c:v>18.3</c:v>
                </c:pt>
                <c:pt idx="184">
                  <c:v>18.400000000000002</c:v>
                </c:pt>
                <c:pt idx="185">
                  <c:v>18.5</c:v>
                </c:pt>
                <c:pt idx="186">
                  <c:v>18.600000000000001</c:v>
                </c:pt>
                <c:pt idx="187">
                  <c:v>18.7</c:v>
                </c:pt>
                <c:pt idx="188">
                  <c:v>18.8</c:v>
                </c:pt>
                <c:pt idx="189">
                  <c:v>18.900000000000002</c:v>
                </c:pt>
                <c:pt idx="190">
                  <c:v>19</c:v>
                </c:pt>
                <c:pt idx="191">
                  <c:v>19.100000000000001</c:v>
                </c:pt>
                <c:pt idx="192">
                  <c:v>19.200000000000003</c:v>
                </c:pt>
                <c:pt idx="193">
                  <c:v>19.3</c:v>
                </c:pt>
                <c:pt idx="194">
                  <c:v>19.400000000000002</c:v>
                </c:pt>
                <c:pt idx="195">
                  <c:v>19.5</c:v>
                </c:pt>
                <c:pt idx="196">
                  <c:v>19.600000000000001</c:v>
                </c:pt>
                <c:pt idx="197">
                  <c:v>19.700000000000003</c:v>
                </c:pt>
                <c:pt idx="198">
                  <c:v>19.8</c:v>
                </c:pt>
                <c:pt idx="199">
                  <c:v>19.900000000000002</c:v>
                </c:pt>
                <c:pt idx="200">
                  <c:v>20</c:v>
                </c:pt>
                <c:pt idx="201">
                  <c:v>20.100000000000001</c:v>
                </c:pt>
                <c:pt idx="202">
                  <c:v>20.200000000000003</c:v>
                </c:pt>
                <c:pt idx="203">
                  <c:v>20.3</c:v>
                </c:pt>
                <c:pt idx="204">
                  <c:v>20.400000000000002</c:v>
                </c:pt>
                <c:pt idx="205">
                  <c:v>20.5</c:v>
                </c:pt>
                <c:pt idx="206">
                  <c:v>20.6</c:v>
                </c:pt>
                <c:pt idx="207">
                  <c:v>20.700000000000003</c:v>
                </c:pt>
                <c:pt idx="208">
                  <c:v>20.8</c:v>
                </c:pt>
                <c:pt idx="209">
                  <c:v>20.900000000000002</c:v>
                </c:pt>
                <c:pt idx="210">
                  <c:v>21</c:v>
                </c:pt>
                <c:pt idx="211">
                  <c:v>21.1</c:v>
                </c:pt>
                <c:pt idx="212">
                  <c:v>21.200000000000003</c:v>
                </c:pt>
                <c:pt idx="213">
                  <c:v>21.3</c:v>
                </c:pt>
                <c:pt idx="214">
                  <c:v>21.400000000000002</c:v>
                </c:pt>
                <c:pt idx="215">
                  <c:v>21.5</c:v>
                </c:pt>
                <c:pt idx="216">
                  <c:v>21.6</c:v>
                </c:pt>
                <c:pt idx="217">
                  <c:v>21.700000000000003</c:v>
                </c:pt>
                <c:pt idx="218">
                  <c:v>21.8</c:v>
                </c:pt>
                <c:pt idx="219">
                  <c:v>21.900000000000002</c:v>
                </c:pt>
                <c:pt idx="220">
                  <c:v>22</c:v>
                </c:pt>
                <c:pt idx="221">
                  <c:v>22.1</c:v>
                </c:pt>
                <c:pt idx="222">
                  <c:v>22.200000000000003</c:v>
                </c:pt>
                <c:pt idx="223">
                  <c:v>22.3</c:v>
                </c:pt>
                <c:pt idx="224">
                  <c:v>22.400000000000002</c:v>
                </c:pt>
                <c:pt idx="225">
                  <c:v>22.5</c:v>
                </c:pt>
                <c:pt idx="226">
                  <c:v>22.6</c:v>
                </c:pt>
                <c:pt idx="227">
                  <c:v>22.700000000000003</c:v>
                </c:pt>
                <c:pt idx="228">
                  <c:v>22.8</c:v>
                </c:pt>
                <c:pt idx="229">
                  <c:v>22.900000000000002</c:v>
                </c:pt>
                <c:pt idx="230">
                  <c:v>23</c:v>
                </c:pt>
                <c:pt idx="231">
                  <c:v>23.1</c:v>
                </c:pt>
                <c:pt idx="232">
                  <c:v>23.200000000000003</c:v>
                </c:pt>
                <c:pt idx="233">
                  <c:v>23.3</c:v>
                </c:pt>
                <c:pt idx="234">
                  <c:v>23.400000000000002</c:v>
                </c:pt>
                <c:pt idx="235">
                  <c:v>23.5</c:v>
                </c:pt>
                <c:pt idx="236">
                  <c:v>23.6</c:v>
                </c:pt>
                <c:pt idx="237">
                  <c:v>23.700000000000003</c:v>
                </c:pt>
                <c:pt idx="238">
                  <c:v>23.8</c:v>
                </c:pt>
                <c:pt idx="239">
                  <c:v>23.900000000000002</c:v>
                </c:pt>
                <c:pt idx="240">
                  <c:v>24</c:v>
                </c:pt>
                <c:pt idx="241">
                  <c:v>24.1</c:v>
                </c:pt>
                <c:pt idx="242">
                  <c:v>24.200000000000003</c:v>
                </c:pt>
                <c:pt idx="243">
                  <c:v>24.3</c:v>
                </c:pt>
                <c:pt idx="244">
                  <c:v>24.400000000000002</c:v>
                </c:pt>
                <c:pt idx="245">
                  <c:v>24.5</c:v>
                </c:pt>
                <c:pt idx="246">
                  <c:v>24.6</c:v>
                </c:pt>
                <c:pt idx="247">
                  <c:v>24.700000000000003</c:v>
                </c:pt>
                <c:pt idx="248">
                  <c:v>24.8</c:v>
                </c:pt>
                <c:pt idx="249">
                  <c:v>24.900000000000002</c:v>
                </c:pt>
                <c:pt idx="250">
                  <c:v>25</c:v>
                </c:pt>
                <c:pt idx="251">
                  <c:v>25.1</c:v>
                </c:pt>
                <c:pt idx="252">
                  <c:v>25.200000000000003</c:v>
                </c:pt>
                <c:pt idx="253">
                  <c:v>25.3</c:v>
                </c:pt>
                <c:pt idx="254">
                  <c:v>25.400000000000002</c:v>
                </c:pt>
                <c:pt idx="255">
                  <c:v>25.5</c:v>
                </c:pt>
                <c:pt idx="256">
                  <c:v>25.6</c:v>
                </c:pt>
                <c:pt idx="257">
                  <c:v>25.700000000000003</c:v>
                </c:pt>
                <c:pt idx="258">
                  <c:v>25.8</c:v>
                </c:pt>
                <c:pt idx="259">
                  <c:v>25.900000000000002</c:v>
                </c:pt>
                <c:pt idx="260">
                  <c:v>26</c:v>
                </c:pt>
                <c:pt idx="261">
                  <c:v>26.1</c:v>
                </c:pt>
                <c:pt idx="262">
                  <c:v>26.200000000000003</c:v>
                </c:pt>
                <c:pt idx="263">
                  <c:v>26.3</c:v>
                </c:pt>
                <c:pt idx="264">
                  <c:v>26.400000000000002</c:v>
                </c:pt>
                <c:pt idx="265">
                  <c:v>26.5</c:v>
                </c:pt>
                <c:pt idx="266">
                  <c:v>26.6</c:v>
                </c:pt>
                <c:pt idx="267">
                  <c:v>26.700000000000003</c:v>
                </c:pt>
                <c:pt idx="268">
                  <c:v>26.8</c:v>
                </c:pt>
                <c:pt idx="269">
                  <c:v>26.900000000000002</c:v>
                </c:pt>
                <c:pt idx="270">
                  <c:v>27</c:v>
                </c:pt>
                <c:pt idx="271">
                  <c:v>27.1</c:v>
                </c:pt>
                <c:pt idx="272">
                  <c:v>27.200000000000003</c:v>
                </c:pt>
                <c:pt idx="273">
                  <c:v>27.3</c:v>
                </c:pt>
                <c:pt idx="274">
                  <c:v>27.400000000000002</c:v>
                </c:pt>
                <c:pt idx="275">
                  <c:v>27.5</c:v>
                </c:pt>
                <c:pt idx="276">
                  <c:v>27.6</c:v>
                </c:pt>
                <c:pt idx="277">
                  <c:v>27.700000000000003</c:v>
                </c:pt>
                <c:pt idx="278">
                  <c:v>27.8</c:v>
                </c:pt>
                <c:pt idx="279">
                  <c:v>27.900000000000002</c:v>
                </c:pt>
                <c:pt idx="280">
                  <c:v>28</c:v>
                </c:pt>
                <c:pt idx="281">
                  <c:v>28.1</c:v>
                </c:pt>
                <c:pt idx="282">
                  <c:v>28.200000000000003</c:v>
                </c:pt>
                <c:pt idx="283">
                  <c:v>28.3</c:v>
                </c:pt>
                <c:pt idx="284">
                  <c:v>28.400000000000002</c:v>
                </c:pt>
                <c:pt idx="285">
                  <c:v>28.5</c:v>
                </c:pt>
                <c:pt idx="286">
                  <c:v>28.6</c:v>
                </c:pt>
                <c:pt idx="287">
                  <c:v>28.700000000000003</c:v>
                </c:pt>
                <c:pt idx="288">
                  <c:v>28.8</c:v>
                </c:pt>
                <c:pt idx="289">
                  <c:v>28.900000000000002</c:v>
                </c:pt>
                <c:pt idx="290">
                  <c:v>29</c:v>
                </c:pt>
                <c:pt idx="291">
                  <c:v>29.1</c:v>
                </c:pt>
                <c:pt idx="292">
                  <c:v>29.200000000000003</c:v>
                </c:pt>
                <c:pt idx="293">
                  <c:v>29.3</c:v>
                </c:pt>
                <c:pt idx="294">
                  <c:v>29.400000000000002</c:v>
                </c:pt>
                <c:pt idx="295">
                  <c:v>29.5</c:v>
                </c:pt>
                <c:pt idx="296">
                  <c:v>29.6</c:v>
                </c:pt>
                <c:pt idx="297">
                  <c:v>29.700000000000003</c:v>
                </c:pt>
                <c:pt idx="298">
                  <c:v>29.8</c:v>
                </c:pt>
                <c:pt idx="299">
                  <c:v>29.900000000000002</c:v>
                </c:pt>
                <c:pt idx="300">
                  <c:v>30</c:v>
                </c:pt>
                <c:pt idx="301">
                  <c:v>30.1</c:v>
                </c:pt>
                <c:pt idx="302">
                  <c:v>30.200000000000003</c:v>
                </c:pt>
                <c:pt idx="303">
                  <c:v>30.3</c:v>
                </c:pt>
                <c:pt idx="304">
                  <c:v>30.400000000000002</c:v>
                </c:pt>
                <c:pt idx="305">
                  <c:v>30.5</c:v>
                </c:pt>
                <c:pt idx="306">
                  <c:v>30.6</c:v>
                </c:pt>
                <c:pt idx="307">
                  <c:v>30.700000000000003</c:v>
                </c:pt>
                <c:pt idx="308">
                  <c:v>30.8</c:v>
                </c:pt>
                <c:pt idx="309">
                  <c:v>30.900000000000002</c:v>
                </c:pt>
                <c:pt idx="310">
                  <c:v>31</c:v>
                </c:pt>
                <c:pt idx="311">
                  <c:v>31.1</c:v>
                </c:pt>
                <c:pt idx="312">
                  <c:v>31.200000000000003</c:v>
                </c:pt>
                <c:pt idx="313">
                  <c:v>31.3</c:v>
                </c:pt>
                <c:pt idx="314">
                  <c:v>31.400000000000002</c:v>
                </c:pt>
                <c:pt idx="315">
                  <c:v>31.5</c:v>
                </c:pt>
                <c:pt idx="316">
                  <c:v>31.6</c:v>
                </c:pt>
                <c:pt idx="317">
                  <c:v>31.700000000000003</c:v>
                </c:pt>
                <c:pt idx="318">
                  <c:v>31.8</c:v>
                </c:pt>
                <c:pt idx="319">
                  <c:v>31.900000000000002</c:v>
                </c:pt>
                <c:pt idx="320">
                  <c:v>32</c:v>
                </c:pt>
                <c:pt idx="321">
                  <c:v>32.1</c:v>
                </c:pt>
                <c:pt idx="322">
                  <c:v>32.200000000000003</c:v>
                </c:pt>
                <c:pt idx="323">
                  <c:v>32.300000000000004</c:v>
                </c:pt>
                <c:pt idx="324">
                  <c:v>32.4</c:v>
                </c:pt>
                <c:pt idx="325">
                  <c:v>32.5</c:v>
                </c:pt>
                <c:pt idx="326">
                  <c:v>32.6</c:v>
                </c:pt>
                <c:pt idx="327">
                  <c:v>32.700000000000003</c:v>
                </c:pt>
                <c:pt idx="328">
                  <c:v>32.800000000000004</c:v>
                </c:pt>
                <c:pt idx="329">
                  <c:v>32.9</c:v>
                </c:pt>
                <c:pt idx="330">
                  <c:v>33</c:v>
                </c:pt>
                <c:pt idx="331">
                  <c:v>33.1</c:v>
                </c:pt>
                <c:pt idx="332">
                  <c:v>33.200000000000003</c:v>
                </c:pt>
                <c:pt idx="333">
                  <c:v>33.300000000000004</c:v>
                </c:pt>
                <c:pt idx="334">
                  <c:v>33.4</c:v>
                </c:pt>
                <c:pt idx="335">
                  <c:v>33.5</c:v>
                </c:pt>
                <c:pt idx="336">
                  <c:v>33.6</c:v>
                </c:pt>
                <c:pt idx="337">
                  <c:v>33.700000000000003</c:v>
                </c:pt>
                <c:pt idx="338">
                  <c:v>33.800000000000004</c:v>
                </c:pt>
                <c:pt idx="339">
                  <c:v>33.9</c:v>
                </c:pt>
                <c:pt idx="340">
                  <c:v>34</c:v>
                </c:pt>
                <c:pt idx="341">
                  <c:v>34.1</c:v>
                </c:pt>
                <c:pt idx="342">
                  <c:v>34.200000000000003</c:v>
                </c:pt>
                <c:pt idx="343">
                  <c:v>34.300000000000004</c:v>
                </c:pt>
                <c:pt idx="344">
                  <c:v>34.4</c:v>
                </c:pt>
                <c:pt idx="345">
                  <c:v>34.5</c:v>
                </c:pt>
                <c:pt idx="346">
                  <c:v>34.6</c:v>
                </c:pt>
                <c:pt idx="347">
                  <c:v>34.700000000000003</c:v>
                </c:pt>
                <c:pt idx="348">
                  <c:v>34.800000000000004</c:v>
                </c:pt>
                <c:pt idx="349">
                  <c:v>34.9</c:v>
                </c:pt>
                <c:pt idx="350">
                  <c:v>35</c:v>
                </c:pt>
                <c:pt idx="351">
                  <c:v>35.1</c:v>
                </c:pt>
                <c:pt idx="352">
                  <c:v>35.200000000000003</c:v>
                </c:pt>
                <c:pt idx="353">
                  <c:v>35.300000000000004</c:v>
                </c:pt>
                <c:pt idx="354">
                  <c:v>35.4</c:v>
                </c:pt>
                <c:pt idx="355">
                  <c:v>35.5</c:v>
                </c:pt>
                <c:pt idx="356">
                  <c:v>35.6</c:v>
                </c:pt>
                <c:pt idx="357">
                  <c:v>35.700000000000003</c:v>
                </c:pt>
                <c:pt idx="358">
                  <c:v>35.800000000000004</c:v>
                </c:pt>
                <c:pt idx="359">
                  <c:v>35.9</c:v>
                </c:pt>
                <c:pt idx="360">
                  <c:v>36</c:v>
                </c:pt>
                <c:pt idx="361">
                  <c:v>36.1</c:v>
                </c:pt>
                <c:pt idx="362">
                  <c:v>36.200000000000003</c:v>
                </c:pt>
                <c:pt idx="363">
                  <c:v>36.300000000000004</c:v>
                </c:pt>
                <c:pt idx="364">
                  <c:v>36.4</c:v>
                </c:pt>
                <c:pt idx="365">
                  <c:v>36.5</c:v>
                </c:pt>
                <c:pt idx="366">
                  <c:v>36.6</c:v>
                </c:pt>
                <c:pt idx="367">
                  <c:v>36.700000000000003</c:v>
                </c:pt>
                <c:pt idx="368">
                  <c:v>36.800000000000004</c:v>
                </c:pt>
                <c:pt idx="369">
                  <c:v>36.9</c:v>
                </c:pt>
                <c:pt idx="370">
                  <c:v>37</c:v>
                </c:pt>
                <c:pt idx="371">
                  <c:v>37.1</c:v>
                </c:pt>
                <c:pt idx="372">
                  <c:v>37.200000000000003</c:v>
                </c:pt>
                <c:pt idx="373">
                  <c:v>37.300000000000004</c:v>
                </c:pt>
                <c:pt idx="374">
                  <c:v>37.4</c:v>
                </c:pt>
                <c:pt idx="375">
                  <c:v>37.5</c:v>
                </c:pt>
                <c:pt idx="376">
                  <c:v>37.6</c:v>
                </c:pt>
                <c:pt idx="377">
                  <c:v>37.700000000000003</c:v>
                </c:pt>
                <c:pt idx="378">
                  <c:v>37.800000000000004</c:v>
                </c:pt>
                <c:pt idx="379">
                  <c:v>37.9</c:v>
                </c:pt>
                <c:pt idx="380">
                  <c:v>38</c:v>
                </c:pt>
                <c:pt idx="381">
                  <c:v>38.1</c:v>
                </c:pt>
                <c:pt idx="382">
                  <c:v>38.200000000000003</c:v>
                </c:pt>
                <c:pt idx="383">
                  <c:v>38.300000000000004</c:v>
                </c:pt>
                <c:pt idx="384">
                  <c:v>38.400000000000006</c:v>
                </c:pt>
                <c:pt idx="385">
                  <c:v>38.5</c:v>
                </c:pt>
                <c:pt idx="386">
                  <c:v>38.6</c:v>
                </c:pt>
                <c:pt idx="387">
                  <c:v>38.700000000000003</c:v>
                </c:pt>
                <c:pt idx="388">
                  <c:v>38.800000000000004</c:v>
                </c:pt>
                <c:pt idx="389">
                  <c:v>38.900000000000006</c:v>
                </c:pt>
                <c:pt idx="390">
                  <c:v>39</c:v>
                </c:pt>
                <c:pt idx="391">
                  <c:v>39.1</c:v>
                </c:pt>
                <c:pt idx="392">
                  <c:v>39.200000000000003</c:v>
                </c:pt>
                <c:pt idx="393">
                  <c:v>39.300000000000004</c:v>
                </c:pt>
                <c:pt idx="394">
                  <c:v>39.400000000000006</c:v>
                </c:pt>
                <c:pt idx="395">
                  <c:v>39.5</c:v>
                </c:pt>
                <c:pt idx="396">
                  <c:v>39.6</c:v>
                </c:pt>
                <c:pt idx="397">
                  <c:v>39.700000000000003</c:v>
                </c:pt>
                <c:pt idx="398">
                  <c:v>39.800000000000004</c:v>
                </c:pt>
                <c:pt idx="399">
                  <c:v>39.900000000000006</c:v>
                </c:pt>
                <c:pt idx="400">
                  <c:v>40</c:v>
                </c:pt>
                <c:pt idx="401">
                  <c:v>40.1</c:v>
                </c:pt>
                <c:pt idx="402">
                  <c:v>40.200000000000003</c:v>
                </c:pt>
                <c:pt idx="403">
                  <c:v>40.300000000000004</c:v>
                </c:pt>
                <c:pt idx="404">
                  <c:v>40.400000000000006</c:v>
                </c:pt>
                <c:pt idx="405">
                  <c:v>40.5</c:v>
                </c:pt>
                <c:pt idx="406">
                  <c:v>40.6</c:v>
                </c:pt>
                <c:pt idx="407">
                  <c:v>40.700000000000003</c:v>
                </c:pt>
                <c:pt idx="408">
                  <c:v>40.800000000000004</c:v>
                </c:pt>
                <c:pt idx="409">
                  <c:v>40.900000000000006</c:v>
                </c:pt>
                <c:pt idx="410">
                  <c:v>41</c:v>
                </c:pt>
                <c:pt idx="411">
                  <c:v>41.1</c:v>
                </c:pt>
                <c:pt idx="412">
                  <c:v>41.2</c:v>
                </c:pt>
                <c:pt idx="413">
                  <c:v>41.300000000000004</c:v>
                </c:pt>
                <c:pt idx="414">
                  <c:v>41.400000000000006</c:v>
                </c:pt>
                <c:pt idx="415">
                  <c:v>41.5</c:v>
                </c:pt>
                <c:pt idx="416">
                  <c:v>41.6</c:v>
                </c:pt>
                <c:pt idx="417">
                  <c:v>41.7</c:v>
                </c:pt>
                <c:pt idx="418">
                  <c:v>41.800000000000004</c:v>
                </c:pt>
                <c:pt idx="419">
                  <c:v>41.900000000000006</c:v>
                </c:pt>
                <c:pt idx="420">
                  <c:v>42</c:v>
                </c:pt>
                <c:pt idx="421">
                  <c:v>42.1</c:v>
                </c:pt>
                <c:pt idx="422">
                  <c:v>42.2</c:v>
                </c:pt>
                <c:pt idx="423">
                  <c:v>42.300000000000004</c:v>
                </c:pt>
                <c:pt idx="424">
                  <c:v>42.400000000000006</c:v>
                </c:pt>
                <c:pt idx="425">
                  <c:v>42.5</c:v>
                </c:pt>
                <c:pt idx="426">
                  <c:v>42.6</c:v>
                </c:pt>
                <c:pt idx="427">
                  <c:v>42.7</c:v>
                </c:pt>
                <c:pt idx="428">
                  <c:v>42.800000000000004</c:v>
                </c:pt>
                <c:pt idx="429">
                  <c:v>42.900000000000006</c:v>
                </c:pt>
                <c:pt idx="430">
                  <c:v>43</c:v>
                </c:pt>
                <c:pt idx="431">
                  <c:v>43.1</c:v>
                </c:pt>
                <c:pt idx="432">
                  <c:v>43.2</c:v>
                </c:pt>
                <c:pt idx="433">
                  <c:v>43.300000000000004</c:v>
                </c:pt>
                <c:pt idx="434">
                  <c:v>43.400000000000006</c:v>
                </c:pt>
                <c:pt idx="435">
                  <c:v>43.5</c:v>
                </c:pt>
                <c:pt idx="436">
                  <c:v>43.6</c:v>
                </c:pt>
                <c:pt idx="437">
                  <c:v>43.7</c:v>
                </c:pt>
                <c:pt idx="438">
                  <c:v>43.800000000000004</c:v>
                </c:pt>
                <c:pt idx="439">
                  <c:v>43.900000000000006</c:v>
                </c:pt>
                <c:pt idx="440">
                  <c:v>44</c:v>
                </c:pt>
                <c:pt idx="441">
                  <c:v>44.1</c:v>
                </c:pt>
                <c:pt idx="442">
                  <c:v>44.2</c:v>
                </c:pt>
                <c:pt idx="443">
                  <c:v>44.300000000000004</c:v>
                </c:pt>
                <c:pt idx="444">
                  <c:v>44.400000000000006</c:v>
                </c:pt>
                <c:pt idx="445">
                  <c:v>44.5</c:v>
                </c:pt>
                <c:pt idx="446">
                  <c:v>44.6</c:v>
                </c:pt>
                <c:pt idx="447">
                  <c:v>44.7</c:v>
                </c:pt>
                <c:pt idx="448">
                  <c:v>44.800000000000004</c:v>
                </c:pt>
                <c:pt idx="449">
                  <c:v>44.900000000000006</c:v>
                </c:pt>
                <c:pt idx="450">
                  <c:v>45</c:v>
                </c:pt>
                <c:pt idx="451">
                  <c:v>45.1</c:v>
                </c:pt>
                <c:pt idx="452">
                  <c:v>45.2</c:v>
                </c:pt>
                <c:pt idx="453">
                  <c:v>45.300000000000004</c:v>
                </c:pt>
                <c:pt idx="454">
                  <c:v>45.400000000000006</c:v>
                </c:pt>
                <c:pt idx="455">
                  <c:v>45.5</c:v>
                </c:pt>
                <c:pt idx="456">
                  <c:v>45.6</c:v>
                </c:pt>
                <c:pt idx="457">
                  <c:v>45.7</c:v>
                </c:pt>
                <c:pt idx="458">
                  <c:v>45.800000000000004</c:v>
                </c:pt>
                <c:pt idx="459">
                  <c:v>45.900000000000006</c:v>
                </c:pt>
                <c:pt idx="460">
                  <c:v>46</c:v>
                </c:pt>
                <c:pt idx="461">
                  <c:v>46.1</c:v>
                </c:pt>
                <c:pt idx="462">
                  <c:v>46.2</c:v>
                </c:pt>
                <c:pt idx="463">
                  <c:v>46.300000000000004</c:v>
                </c:pt>
                <c:pt idx="464">
                  <c:v>46.400000000000006</c:v>
                </c:pt>
                <c:pt idx="465">
                  <c:v>46.5</c:v>
                </c:pt>
                <c:pt idx="466">
                  <c:v>46.6</c:v>
                </c:pt>
                <c:pt idx="467">
                  <c:v>46.7</c:v>
                </c:pt>
                <c:pt idx="468">
                  <c:v>46.800000000000004</c:v>
                </c:pt>
                <c:pt idx="469">
                  <c:v>46.900000000000006</c:v>
                </c:pt>
                <c:pt idx="470">
                  <c:v>47</c:v>
                </c:pt>
                <c:pt idx="471">
                  <c:v>47.1</c:v>
                </c:pt>
                <c:pt idx="472">
                  <c:v>47.2</c:v>
                </c:pt>
                <c:pt idx="473">
                  <c:v>47.300000000000004</c:v>
                </c:pt>
                <c:pt idx="474">
                  <c:v>47.400000000000006</c:v>
                </c:pt>
                <c:pt idx="475">
                  <c:v>47.5</c:v>
                </c:pt>
                <c:pt idx="476">
                  <c:v>47.6</c:v>
                </c:pt>
                <c:pt idx="477">
                  <c:v>47.7</c:v>
                </c:pt>
                <c:pt idx="478">
                  <c:v>47.800000000000004</c:v>
                </c:pt>
                <c:pt idx="479">
                  <c:v>47.900000000000006</c:v>
                </c:pt>
                <c:pt idx="480">
                  <c:v>48</c:v>
                </c:pt>
                <c:pt idx="481">
                  <c:v>48.1</c:v>
                </c:pt>
                <c:pt idx="482">
                  <c:v>48.2</c:v>
                </c:pt>
                <c:pt idx="483">
                  <c:v>48.300000000000004</c:v>
                </c:pt>
                <c:pt idx="484">
                  <c:v>48.400000000000006</c:v>
                </c:pt>
                <c:pt idx="485">
                  <c:v>48.5</c:v>
                </c:pt>
                <c:pt idx="486">
                  <c:v>48.6</c:v>
                </c:pt>
                <c:pt idx="487">
                  <c:v>48.7</c:v>
                </c:pt>
                <c:pt idx="488">
                  <c:v>48.800000000000004</c:v>
                </c:pt>
                <c:pt idx="489">
                  <c:v>48.900000000000006</c:v>
                </c:pt>
                <c:pt idx="490">
                  <c:v>49</c:v>
                </c:pt>
                <c:pt idx="491">
                  <c:v>49.1</c:v>
                </c:pt>
                <c:pt idx="492">
                  <c:v>49.2</c:v>
                </c:pt>
                <c:pt idx="493">
                  <c:v>49.300000000000004</c:v>
                </c:pt>
                <c:pt idx="494">
                  <c:v>49.400000000000006</c:v>
                </c:pt>
                <c:pt idx="495">
                  <c:v>49.5</c:v>
                </c:pt>
                <c:pt idx="496">
                  <c:v>49.6</c:v>
                </c:pt>
                <c:pt idx="497">
                  <c:v>49.7</c:v>
                </c:pt>
                <c:pt idx="498">
                  <c:v>49.800000000000004</c:v>
                </c:pt>
                <c:pt idx="499">
                  <c:v>49.900000000000006</c:v>
                </c:pt>
                <c:pt idx="500">
                  <c:v>50</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numCache>
            </c:numRef>
          </c:xVal>
          <c:yVal>
            <c:numRef>
              <c:f>'L1 Shaft Design-Moments'!$L$2:$L$1000</c:f>
              <c:numCache>
                <c:formatCode>0.000000000</c:formatCode>
                <c:ptCount val="999"/>
                <c:pt idx="0" formatCode="0">
                  <c:v>0</c:v>
                </c:pt>
                <c:pt idx="1">
                  <c:v>5.4670351731049942E-2</c:v>
                </c:pt>
                <c:pt idx="2">
                  <c:v>0.10934070346209988</c:v>
                </c:pt>
                <c:pt idx="3">
                  <c:v>0.16401105519314985</c:v>
                </c:pt>
                <c:pt idx="4">
                  <c:v>0.21868140692419977</c:v>
                </c:pt>
                <c:pt idx="5">
                  <c:v>0.27335175865524969</c:v>
                </c:pt>
                <c:pt idx="6">
                  <c:v>0.32802211038629969</c:v>
                </c:pt>
                <c:pt idx="7">
                  <c:v>0.38269246211734964</c:v>
                </c:pt>
                <c:pt idx="8">
                  <c:v>0.43736281384839953</c:v>
                </c:pt>
                <c:pt idx="9">
                  <c:v>0.49203316557944948</c:v>
                </c:pt>
                <c:pt idx="10">
                  <c:v>0.54670351731049938</c:v>
                </c:pt>
                <c:pt idx="11">
                  <c:v>0.60137386904154944</c:v>
                </c:pt>
                <c:pt idx="12">
                  <c:v>0.65604422077259938</c:v>
                </c:pt>
                <c:pt idx="13">
                  <c:v>0.71071457250364922</c:v>
                </c:pt>
                <c:pt idx="14">
                  <c:v>0.76538492423469928</c:v>
                </c:pt>
                <c:pt idx="15">
                  <c:v>0.82005527596574912</c:v>
                </c:pt>
                <c:pt idx="16">
                  <c:v>0.87472562769679907</c:v>
                </c:pt>
                <c:pt idx="17">
                  <c:v>0.92939597942784913</c:v>
                </c:pt>
                <c:pt idx="18">
                  <c:v>0.98406633115889897</c:v>
                </c:pt>
                <c:pt idx="19">
                  <c:v>1.0387366828899489</c:v>
                </c:pt>
                <c:pt idx="20">
                  <c:v>1.0934070346209988</c:v>
                </c:pt>
                <c:pt idx="21">
                  <c:v>1.148077386352049</c:v>
                </c:pt>
                <c:pt idx="22">
                  <c:v>1.2027477380830989</c:v>
                </c:pt>
                <c:pt idx="23">
                  <c:v>1.2574180898141489</c:v>
                </c:pt>
                <c:pt idx="24">
                  <c:v>1.3120884415451988</c:v>
                </c:pt>
                <c:pt idx="25">
                  <c:v>1.3667587932762486</c:v>
                </c:pt>
                <c:pt idx="26">
                  <c:v>1.4214291450072984</c:v>
                </c:pt>
                <c:pt idx="27">
                  <c:v>1.4760994967383485</c:v>
                </c:pt>
                <c:pt idx="28">
                  <c:v>1.5307698484693986</c:v>
                </c:pt>
                <c:pt idx="29">
                  <c:v>1.5854402002004484</c:v>
                </c:pt>
                <c:pt idx="30">
                  <c:v>1.6401105519314982</c:v>
                </c:pt>
                <c:pt idx="31">
                  <c:v>1.6947809036625483</c:v>
                </c:pt>
                <c:pt idx="32">
                  <c:v>2.022803014048848</c:v>
                </c:pt>
                <c:pt idx="33">
                  <c:v>2.0774733657798978</c:v>
                </c:pt>
                <c:pt idx="34">
                  <c:v>2.1321437175109481</c:v>
                </c:pt>
                <c:pt idx="35">
                  <c:v>2.1868140692419975</c:v>
                </c:pt>
                <c:pt idx="36">
                  <c:v>2.2414844209730473</c:v>
                </c:pt>
                <c:pt idx="37">
                  <c:v>2.2961547727040981</c:v>
                </c:pt>
                <c:pt idx="38">
                  <c:v>2.3508251244351479</c:v>
                </c:pt>
                <c:pt idx="39">
                  <c:v>2.4054954761661977</c:v>
                </c:pt>
                <c:pt idx="40">
                  <c:v>2.4601658278972476</c:v>
                </c:pt>
                <c:pt idx="41">
                  <c:v>2.5148361796282979</c:v>
                </c:pt>
                <c:pt idx="42">
                  <c:v>2.5695065313593473</c:v>
                </c:pt>
                <c:pt idx="43">
                  <c:v>2.6241768830903975</c:v>
                </c:pt>
                <c:pt idx="44">
                  <c:v>2.6788472348214478</c:v>
                </c:pt>
                <c:pt idx="45">
                  <c:v>2.7335175865524972</c:v>
                </c:pt>
                <c:pt idx="46">
                  <c:v>2.7881879382835471</c:v>
                </c:pt>
                <c:pt idx="47">
                  <c:v>2.8428582900145969</c:v>
                </c:pt>
                <c:pt idx="48">
                  <c:v>2.8975286417456476</c:v>
                </c:pt>
                <c:pt idx="49">
                  <c:v>2.952198993476697</c:v>
                </c:pt>
                <c:pt idx="50">
                  <c:v>3.0068693452077464</c:v>
                </c:pt>
                <c:pt idx="51">
                  <c:v>3.0615396969387971</c:v>
                </c:pt>
                <c:pt idx="52">
                  <c:v>3.116210048669847</c:v>
                </c:pt>
                <c:pt idx="53">
                  <c:v>3.1708804004008968</c:v>
                </c:pt>
                <c:pt idx="54">
                  <c:v>3.2255507521319466</c:v>
                </c:pt>
                <c:pt idx="55">
                  <c:v>3.2802211038629965</c:v>
                </c:pt>
                <c:pt idx="56">
                  <c:v>3.3348914555940463</c:v>
                </c:pt>
                <c:pt idx="57">
                  <c:v>3.3895618073250966</c:v>
                </c:pt>
                <c:pt idx="58">
                  <c:v>3.4442321590561469</c:v>
                </c:pt>
                <c:pt idx="59">
                  <c:v>3.4989025107871963</c:v>
                </c:pt>
                <c:pt idx="60">
                  <c:v>3.5535728625182457</c:v>
                </c:pt>
                <c:pt idx="61">
                  <c:v>0</c:v>
                </c:pt>
                <c:pt idx="62">
                  <c:v>0</c:v>
                </c:pt>
                <c:pt idx="63">
                  <c:v>0</c:v>
                </c:pt>
                <c:pt idx="64">
                  <c:v>0</c:v>
                </c:pt>
                <c:pt idx="65">
                  <c:v>0</c:v>
                </c:pt>
                <c:pt idx="66">
                  <c:v>3.6082432142492964</c:v>
                </c:pt>
                <c:pt idx="67">
                  <c:v>3.6629135659803462</c:v>
                </c:pt>
                <c:pt idx="68">
                  <c:v>3.7175839177113965</c:v>
                </c:pt>
                <c:pt idx="69">
                  <c:v>3.7722542694424464</c:v>
                </c:pt>
                <c:pt idx="70">
                  <c:v>3.8269246211734957</c:v>
                </c:pt>
                <c:pt idx="71">
                  <c:v>3.8815949729045465</c:v>
                </c:pt>
                <c:pt idx="72">
                  <c:v>3.9362653246355959</c:v>
                </c:pt>
                <c:pt idx="73">
                  <c:v>3.9909356763666466</c:v>
                </c:pt>
                <c:pt idx="74">
                  <c:v>4.045606028097696</c:v>
                </c:pt>
                <c:pt idx="75">
                  <c:v>4.1002763798287454</c:v>
                </c:pt>
                <c:pt idx="76">
                  <c:v>4.1549467315597957</c:v>
                </c:pt>
                <c:pt idx="77">
                  <c:v>4.2096170832908451</c:v>
                </c:pt>
                <c:pt idx="78">
                  <c:v>4.2642874350218962</c:v>
                </c:pt>
                <c:pt idx="79">
                  <c:v>4.3189577867529456</c:v>
                </c:pt>
                <c:pt idx="80">
                  <c:v>4.373628138483995</c:v>
                </c:pt>
                <c:pt idx="81">
                  <c:v>4.4282984902150444</c:v>
                </c:pt>
                <c:pt idx="82">
                  <c:v>4.4829688419460947</c:v>
                </c:pt>
                <c:pt idx="83">
                  <c:v>4.537639193677145</c:v>
                </c:pt>
                <c:pt idx="84">
                  <c:v>4.5923095454081961</c:v>
                </c:pt>
                <c:pt idx="85">
                  <c:v>4.6469798971392455</c:v>
                </c:pt>
                <c:pt idx="86">
                  <c:v>4.7016502488702958</c:v>
                </c:pt>
                <c:pt idx="87">
                  <c:v>4.7563206006013461</c:v>
                </c:pt>
                <c:pt idx="88">
                  <c:v>4.8109909523323955</c:v>
                </c:pt>
                <c:pt idx="89">
                  <c:v>4.8656613040634449</c:v>
                </c:pt>
                <c:pt idx="90">
                  <c:v>4.9203316557944952</c:v>
                </c:pt>
                <c:pt idx="91">
                  <c:v>4.9750020075255454</c:v>
                </c:pt>
                <c:pt idx="92">
                  <c:v>5.0296723592565957</c:v>
                </c:pt>
                <c:pt idx="93">
                  <c:v>5.0843427109876451</c:v>
                </c:pt>
                <c:pt idx="94">
                  <c:v>5.1390130627186945</c:v>
                </c:pt>
                <c:pt idx="95">
                  <c:v>5.1936834144497448</c:v>
                </c:pt>
                <c:pt idx="96">
                  <c:v>5.2483537661807951</c:v>
                </c:pt>
                <c:pt idx="97">
                  <c:v>5.3030241179118445</c:v>
                </c:pt>
                <c:pt idx="98">
                  <c:v>5.3576944696428956</c:v>
                </c:pt>
                <c:pt idx="99">
                  <c:v>5.412364821373945</c:v>
                </c:pt>
                <c:pt idx="100">
                  <c:v>5.4670351731049944</c:v>
                </c:pt>
                <c:pt idx="101">
                  <c:v>5.5217055248360447</c:v>
                </c:pt>
                <c:pt idx="102">
                  <c:v>5.5763758765670941</c:v>
                </c:pt>
                <c:pt idx="103">
                  <c:v>5.6310462282981444</c:v>
                </c:pt>
                <c:pt idx="104">
                  <c:v>5.6857165800291938</c:v>
                </c:pt>
                <c:pt idx="105">
                  <c:v>5.7403869317602441</c:v>
                </c:pt>
                <c:pt idx="106">
                  <c:v>5.7950572834912952</c:v>
                </c:pt>
                <c:pt idx="107">
                  <c:v>5.8497276352223446</c:v>
                </c:pt>
                <c:pt idx="108">
                  <c:v>5.904397986953394</c:v>
                </c:pt>
                <c:pt idx="109">
                  <c:v>5.9590683386844434</c:v>
                </c:pt>
                <c:pt idx="110">
                  <c:v>6.0137386904154928</c:v>
                </c:pt>
                <c:pt idx="111">
                  <c:v>6.068409042146544</c:v>
                </c:pt>
                <c:pt idx="112">
                  <c:v>6.1230793938775943</c:v>
                </c:pt>
                <c:pt idx="113">
                  <c:v>6.1777497456086437</c:v>
                </c:pt>
                <c:pt idx="114">
                  <c:v>6.2324200973396939</c:v>
                </c:pt>
                <c:pt idx="115">
                  <c:v>6.2870904490707433</c:v>
                </c:pt>
                <c:pt idx="116">
                  <c:v>6.3417608008017936</c:v>
                </c:pt>
                <c:pt idx="117">
                  <c:v>6.396431152532843</c:v>
                </c:pt>
                <c:pt idx="118">
                  <c:v>6.4511015042638933</c:v>
                </c:pt>
                <c:pt idx="119">
                  <c:v>6.5057718559949427</c:v>
                </c:pt>
                <c:pt idx="120">
                  <c:v>6.560442207725993</c:v>
                </c:pt>
                <c:pt idx="121">
                  <c:v>6.6151125594570432</c:v>
                </c:pt>
                <c:pt idx="122">
                  <c:v>6.6697829111880926</c:v>
                </c:pt>
                <c:pt idx="123">
                  <c:v>6.7244532629191429</c:v>
                </c:pt>
                <c:pt idx="124">
                  <c:v>6.7791236146501932</c:v>
                </c:pt>
                <c:pt idx="125">
                  <c:v>6.8337939663812426</c:v>
                </c:pt>
                <c:pt idx="126">
                  <c:v>6.8884643181122938</c:v>
                </c:pt>
                <c:pt idx="127">
                  <c:v>6.9431346698433432</c:v>
                </c:pt>
                <c:pt idx="128">
                  <c:v>6.9978050215743925</c:v>
                </c:pt>
                <c:pt idx="129">
                  <c:v>7.0524753733054419</c:v>
                </c:pt>
                <c:pt idx="130">
                  <c:v>7.1071457250364913</c:v>
                </c:pt>
                <c:pt idx="131">
                  <c:v>7.1618160767675434</c:v>
                </c:pt>
                <c:pt idx="132">
                  <c:v>7.2164864284985928</c:v>
                </c:pt>
                <c:pt idx="133">
                  <c:v>7.2711567802296431</c:v>
                </c:pt>
                <c:pt idx="134">
                  <c:v>7.3258271319606925</c:v>
                </c:pt>
                <c:pt idx="135">
                  <c:v>7.3804974836917419</c:v>
                </c:pt>
                <c:pt idx="136">
                  <c:v>7.435167835422793</c:v>
                </c:pt>
                <c:pt idx="137">
                  <c:v>7.4898381871538415</c:v>
                </c:pt>
                <c:pt idx="138">
                  <c:v>7.5445085388848927</c:v>
                </c:pt>
                <c:pt idx="139">
                  <c:v>7.5991788906159412</c:v>
                </c:pt>
                <c:pt idx="140">
                  <c:v>7.6538492423469915</c:v>
                </c:pt>
                <c:pt idx="141">
                  <c:v>7.6493443983519978</c:v>
                </c:pt>
                <c:pt idx="142">
                  <c:v>7.6448523210072832</c:v>
                </c:pt>
                <c:pt idx="143">
                  <c:v>7.6403730328309054</c:v>
                </c:pt>
                <c:pt idx="144">
                  <c:v>7.6359065563295703</c:v>
                </c:pt>
                <c:pt idx="145">
                  <c:v>7.6314529139982268</c:v>
                </c:pt>
                <c:pt idx="146">
                  <c:v>7.6270121283196506</c:v>
                </c:pt>
                <c:pt idx="147">
                  <c:v>7.6225842217640327</c:v>
                </c:pt>
                <c:pt idx="148">
                  <c:v>7.6181692167885613</c:v>
                </c:pt>
                <c:pt idx="149">
                  <c:v>7.6137671358370032</c:v>
                </c:pt>
                <c:pt idx="150">
                  <c:v>7.6093780013392855</c:v>
                </c:pt>
                <c:pt idx="151">
                  <c:v>7.6050018357110769</c:v>
                </c:pt>
                <c:pt idx="152">
                  <c:v>7.6006386613533579</c:v>
                </c:pt>
                <c:pt idx="153">
                  <c:v>7.5962885006519985</c:v>
                </c:pt>
                <c:pt idx="154">
                  <c:v>7.5919513759773318</c:v>
                </c:pt>
                <c:pt idx="155">
                  <c:v>7.5876273096837306</c:v>
                </c:pt>
                <c:pt idx="156">
                  <c:v>7.5833163241091635</c:v>
                </c:pt>
                <c:pt idx="157">
                  <c:v>7.579018441574779</c:v>
                </c:pt>
                <c:pt idx="158">
                  <c:v>7.5747336843844595</c:v>
                </c:pt>
                <c:pt idx="159">
                  <c:v>7.5704620748243947</c:v>
                </c:pt>
                <c:pt idx="160">
                  <c:v>7.5662036351626361</c:v>
                </c:pt>
                <c:pt idx="161">
                  <c:v>7.5619583876486667</c:v>
                </c:pt>
                <c:pt idx="162">
                  <c:v>7.5577263545129529</c:v>
                </c:pt>
                <c:pt idx="163">
                  <c:v>7.553507557966511</c:v>
                </c:pt>
                <c:pt idx="164">
                  <c:v>7.5493020202004546</c:v>
                </c:pt>
                <c:pt idx="165">
                  <c:v>7.5451097633855566</c:v>
                </c:pt>
                <c:pt idx="166">
                  <c:v>7.5409308096717975</c:v>
                </c:pt>
                <c:pt idx="167">
                  <c:v>7.5367651811879197</c:v>
                </c:pt>
                <c:pt idx="168">
                  <c:v>7.5326129000409745</c:v>
                </c:pt>
                <c:pt idx="169">
                  <c:v>7.5284739883158736</c:v>
                </c:pt>
                <c:pt idx="170">
                  <c:v>7.5243484680749395</c:v>
                </c:pt>
                <c:pt idx="171">
                  <c:v>7.5202363613574361</c:v>
                </c:pt>
                <c:pt idx="172">
                  <c:v>7.5161376901791339</c:v>
                </c:pt>
                <c:pt idx="173">
                  <c:v>7.5120524765318306</c:v>
                </c:pt>
                <c:pt idx="174">
                  <c:v>7.5079807423829097</c:v>
                </c:pt>
                <c:pt idx="175">
                  <c:v>7.5039225096748652</c:v>
                </c:pt>
                <c:pt idx="176">
                  <c:v>7.4998778003248541</c:v>
                </c:pt>
                <c:pt idx="177">
                  <c:v>7.4958466362242167</c:v>
                </c:pt>
                <c:pt idx="178">
                  <c:v>7.4918290392380271</c:v>
                </c:pt>
                <c:pt idx="179">
                  <c:v>7.4878250312046113</c:v>
                </c:pt>
                <c:pt idx="180">
                  <c:v>7.4838346339350954</c:v>
                </c:pt>
                <c:pt idx="181">
                  <c:v>7.4798578692129185</c:v>
                </c:pt>
                <c:pt idx="182">
                  <c:v>7.4758947587933813</c:v>
                </c:pt>
                <c:pt idx="183">
                  <c:v>7.4719453244031548</c:v>
                </c:pt>
                <c:pt idx="184">
                  <c:v>7.4680095877398225</c:v>
                </c:pt>
                <c:pt idx="185">
                  <c:v>7.4640875704713947</c:v>
                </c:pt>
                <c:pt idx="186">
                  <c:v>7.4601792942358394</c:v>
                </c:pt>
                <c:pt idx="187">
                  <c:v>7.4562847806405985</c:v>
                </c:pt>
                <c:pt idx="188">
                  <c:v>7.4524040512621168</c:v>
                </c:pt>
                <c:pt idx="189">
                  <c:v>7.4485371276453547</c:v>
                </c:pt>
                <c:pt idx="190">
                  <c:v>7.4446840313033134</c:v>
                </c:pt>
                <c:pt idx="191">
                  <c:v>7.4408447837165417</c:v>
                </c:pt>
                <c:pt idx="192">
                  <c:v>7.4370194063326691</c:v>
                </c:pt>
                <c:pt idx="193">
                  <c:v>7.4332079205659038</c:v>
                </c:pt>
                <c:pt idx="194">
                  <c:v>7.4294103477965585</c:v>
                </c:pt>
                <c:pt idx="195">
                  <c:v>7.4256267093705546</c:v>
                </c:pt>
                <c:pt idx="196">
                  <c:v>7.421857026598941</c:v>
                </c:pt>
                <c:pt idx="197">
                  <c:v>7.4181013207574003</c:v>
                </c:pt>
                <c:pt idx="198">
                  <c:v>7.4143596130857601</c:v>
                </c:pt>
                <c:pt idx="199">
                  <c:v>7.4106319247874985</c:v>
                </c:pt>
                <c:pt idx="200">
                  <c:v>7.4069182770292548</c:v>
                </c:pt>
                <c:pt idx="201">
                  <c:v>7.4032186909403332</c:v>
                </c:pt>
                <c:pt idx="202">
                  <c:v>7.3995331876122084</c:v>
                </c:pt>
                <c:pt idx="203">
                  <c:v>7.3958617880980295</c:v>
                </c:pt>
                <c:pt idx="204">
                  <c:v>7.3922045134121257</c:v>
                </c:pt>
                <c:pt idx="205">
                  <c:v>7.3885613845295035</c:v>
                </c:pt>
                <c:pt idx="206">
                  <c:v>7.3849324223853516</c:v>
                </c:pt>
                <c:pt idx="207">
                  <c:v>7.381317647874539</c:v>
                </c:pt>
                <c:pt idx="208">
                  <c:v>7.3777170818511193</c:v>
                </c:pt>
                <c:pt idx="209">
                  <c:v>7.37413074512782</c:v>
                </c:pt>
                <c:pt idx="210">
                  <c:v>7.3705586584755487</c:v>
                </c:pt>
                <c:pt idx="211">
                  <c:v>7.3670008426228835</c:v>
                </c:pt>
                <c:pt idx="212">
                  <c:v>7.3634573182555769</c:v>
                </c:pt>
                <c:pt idx="213">
                  <c:v>7.3599281060160386</c:v>
                </c:pt>
                <c:pt idx="214">
                  <c:v>7.3564132265028457</c:v>
                </c:pt>
                <c:pt idx="215">
                  <c:v>7.3529127002702168</c:v>
                </c:pt>
                <c:pt idx="216">
                  <c:v>7.3494265478275276</c:v>
                </c:pt>
                <c:pt idx="217">
                  <c:v>7.34595478963878</c:v>
                </c:pt>
                <c:pt idx="218">
                  <c:v>7.3424974461221124</c:v>
                </c:pt>
                <c:pt idx="219">
                  <c:v>7.3390545376492771</c:v>
                </c:pt>
                <c:pt idx="220">
                  <c:v>7.3356260845451429</c:v>
                </c:pt>
                <c:pt idx="221">
                  <c:v>7.3322121070871669</c:v>
                </c:pt>
                <c:pt idx="222">
                  <c:v>7.3288126255049049</c:v>
                </c:pt>
                <c:pt idx="223">
                  <c:v>7.3254276599794812</c:v>
                </c:pt>
                <c:pt idx="224">
                  <c:v>7.3220572306430904</c:v>
                </c:pt>
                <c:pt idx="225">
                  <c:v>7.3187013575784707</c:v>
                </c:pt>
                <c:pt idx="226">
                  <c:v>7.3153600608184055</c:v>
                </c:pt>
                <c:pt idx="227">
                  <c:v>7.3120333603452004</c:v>
                </c:pt>
                <c:pt idx="228">
                  <c:v>7.3087212760901652</c:v>
                </c:pt>
                <c:pt idx="229">
                  <c:v>7.3054238279331143</c:v>
                </c:pt>
                <c:pt idx="230">
                  <c:v>7.302141035701835</c:v>
                </c:pt>
                <c:pt idx="231">
                  <c:v>7.298872919171588</c:v>
                </c:pt>
                <c:pt idx="232">
                  <c:v>7.2956194980645712</c:v>
                </c:pt>
                <c:pt idx="233">
                  <c:v>7.2923807920494301</c:v>
                </c:pt>
                <c:pt idx="234">
                  <c:v>7.2891568207407147</c:v>
                </c:pt>
                <c:pt idx="235">
                  <c:v>7.2859476036983848</c:v>
                </c:pt>
                <c:pt idx="236">
                  <c:v>7.2827531604272755</c:v>
                </c:pt>
                <c:pt idx="237">
                  <c:v>7.2795735103765971</c:v>
                </c:pt>
                <c:pt idx="238">
                  <c:v>7.2764086729394002</c:v>
                </c:pt>
                <c:pt idx="239">
                  <c:v>7.2732586674520743</c:v>
                </c:pt>
                <c:pt idx="240">
                  <c:v>7.270123513193818</c:v>
                </c:pt>
                <c:pt idx="241">
                  <c:v>7.2670032293861304</c:v>
                </c:pt>
                <c:pt idx="242">
                  <c:v>7.2638978351922852</c:v>
                </c:pt>
                <c:pt idx="243">
                  <c:v>7.2608073497168224</c:v>
                </c:pt>
                <c:pt idx="244">
                  <c:v>7.2577317920050186</c:v>
                </c:pt>
                <c:pt idx="245">
                  <c:v>7.2546711810423821</c:v>
                </c:pt>
                <c:pt idx="246">
                  <c:v>7.2516255357541217</c:v>
                </c:pt>
                <c:pt idx="247">
                  <c:v>7.2485948750046418</c:v>
                </c:pt>
                <c:pt idx="248">
                  <c:v>7.2455792175970153</c:v>
                </c:pt>
                <c:pt idx="249">
                  <c:v>7.2425785822724711</c:v>
                </c:pt>
                <c:pt idx="250">
                  <c:v>7.2395929877098713</c:v>
                </c:pt>
                <c:pt idx="251">
                  <c:v>7.2366224525252045</c:v>
                </c:pt>
                <c:pt idx="252">
                  <c:v>7.2336669952710535</c:v>
                </c:pt>
                <c:pt idx="253">
                  <c:v>7.2307266344360972</c:v>
                </c:pt>
                <c:pt idx="254">
                  <c:v>7.2278013884445693</c:v>
                </c:pt>
                <c:pt idx="255">
                  <c:v>7.2248912756557715</c:v>
                </c:pt>
                <c:pt idx="256">
                  <c:v>7.221996314363528</c:v>
                </c:pt>
                <c:pt idx="257">
                  <c:v>7.2191165227956962</c:v>
                </c:pt>
                <c:pt idx="258">
                  <c:v>7.2162519191136321</c:v>
                </c:pt>
                <c:pt idx="259">
                  <c:v>7.2134025214116848</c:v>
                </c:pt>
                <c:pt idx="260">
                  <c:v>7.210568347716678</c:v>
                </c:pt>
                <c:pt idx="261">
                  <c:v>7.2077494159874007</c:v>
                </c:pt>
                <c:pt idx="262">
                  <c:v>7.2049457441140889</c:v>
                </c:pt>
                <c:pt idx="263">
                  <c:v>7.2021573499179157</c:v>
                </c:pt>
                <c:pt idx="264">
                  <c:v>7.199384251150474</c:v>
                </c:pt>
                <c:pt idx="265">
                  <c:v>7.1966264654932752</c:v>
                </c:pt>
                <c:pt idx="266">
                  <c:v>7.1938840105572233</c:v>
                </c:pt>
                <c:pt idx="267">
                  <c:v>7.1911569038821188</c:v>
                </c:pt>
                <c:pt idx="268">
                  <c:v>7.1884451629361372</c:v>
                </c:pt>
                <c:pt idx="269">
                  <c:v>7.1857488051153275</c:v>
                </c:pt>
                <c:pt idx="270">
                  <c:v>7.1830678477430983</c:v>
                </c:pt>
                <c:pt idx="271">
                  <c:v>7.1804023080697164</c:v>
                </c:pt>
                <c:pt idx="272">
                  <c:v>7.1777522032717904</c:v>
                </c:pt>
                <c:pt idx="273">
                  <c:v>7.1751175504517768</c:v>
                </c:pt>
                <c:pt idx="274">
                  <c:v>7.1724983666374627</c:v>
                </c:pt>
                <c:pt idx="275">
                  <c:v>7.1698946687814704</c:v>
                </c:pt>
                <c:pt idx="276">
                  <c:v>7.1673064737607497</c:v>
                </c:pt>
                <c:pt idx="277">
                  <c:v>7.1647337983760755</c:v>
                </c:pt>
                <c:pt idx="278">
                  <c:v>7.1621766593515472</c:v>
                </c:pt>
                <c:pt idx="279">
                  <c:v>7.1596350733340897</c:v>
                </c:pt>
                <c:pt idx="280">
                  <c:v>7.1571090568929492</c:v>
                </c:pt>
                <c:pt idx="281">
                  <c:v>7.1545986265192028</c:v>
                </c:pt>
                <c:pt idx="282">
                  <c:v>7.1521037986252507</c:v>
                </c:pt>
                <c:pt idx="283">
                  <c:v>7.1496245895443309</c:v>
                </c:pt>
                <c:pt idx="284">
                  <c:v>7.147161015530016</c:v>
                </c:pt>
                <c:pt idx="285">
                  <c:v>7.1447130927557243</c:v>
                </c:pt>
                <c:pt idx="286">
                  <c:v>7.1422808373142264</c:v>
                </c:pt>
                <c:pt idx="287">
                  <c:v>7.1398642652171516</c:v>
                </c:pt>
                <c:pt idx="288">
                  <c:v>7.1374633923945003</c:v>
                </c:pt>
                <c:pt idx="289">
                  <c:v>7.1350782346941575</c:v>
                </c:pt>
                <c:pt idx="290">
                  <c:v>7.1327088078813983</c:v>
                </c:pt>
                <c:pt idx="291">
                  <c:v>7.1303551276384107</c:v>
                </c:pt>
                <c:pt idx="292">
                  <c:v>7.1280172095638061</c:v>
                </c:pt>
                <c:pt idx="293">
                  <c:v>7.1256950691721386</c:v>
                </c:pt>
                <c:pt idx="294">
                  <c:v>7.12338872189342</c:v>
                </c:pt>
                <c:pt idx="295">
                  <c:v>7.121098183072645</c:v>
                </c:pt>
                <c:pt idx="296">
                  <c:v>7.1188234679693103</c:v>
                </c:pt>
                <c:pt idx="297">
                  <c:v>7.1165645917569353</c:v>
                </c:pt>
                <c:pt idx="298">
                  <c:v>7.1143215695225983</c:v>
                </c:pt>
                <c:pt idx="299">
                  <c:v>7.1120944162664399</c:v>
                </c:pt>
                <c:pt idx="300">
                  <c:v>7.10988314690122</c:v>
                </c:pt>
                <c:pt idx="301">
                  <c:v>7.1076877762518285</c:v>
                </c:pt>
                <c:pt idx="302">
                  <c:v>7.1055083190548176</c:v>
                </c:pt>
                <c:pt idx="303">
                  <c:v>7.1033447899579425</c:v>
                </c:pt>
                <c:pt idx="304">
                  <c:v>7.1011972035197015</c:v>
                </c:pt>
                <c:pt idx="305">
                  <c:v>7.0990655742088586</c:v>
                </c:pt>
                <c:pt idx="306">
                  <c:v>7.0969499164039869</c:v>
                </c:pt>
                <c:pt idx="307">
                  <c:v>7.0948502443930224</c:v>
                </c:pt>
                <c:pt idx="308">
                  <c:v>7.0927665723727786</c:v>
                </c:pt>
                <c:pt idx="309">
                  <c:v>7.0906989144485379</c:v>
                </c:pt>
                <c:pt idx="310">
                  <c:v>7.0886472846335451</c:v>
                </c:pt>
                <c:pt idx="311">
                  <c:v>7.0866116968485926</c:v>
                </c:pt>
                <c:pt idx="312">
                  <c:v>7.0845921649215642</c:v>
                </c:pt>
                <c:pt idx="313">
                  <c:v>7.0825887025869712</c:v>
                </c:pt>
                <c:pt idx="314">
                  <c:v>7.0806013234855358</c:v>
                </c:pt>
                <c:pt idx="315">
                  <c:v>7.0786300411637244</c:v>
                </c:pt>
                <c:pt idx="316">
                  <c:v>7.0766748690733188</c:v>
                </c:pt>
                <c:pt idx="317">
                  <c:v>7.0747358205709805</c:v>
                </c:pt>
                <c:pt idx="318">
                  <c:v>7.072812908917804</c:v>
                </c:pt>
                <c:pt idx="319">
                  <c:v>7.0709061472788894</c:v>
                </c:pt>
                <c:pt idx="320">
                  <c:v>7.069015548722918</c:v>
                </c:pt>
                <c:pt idx="321">
                  <c:v>7.067141126221717</c:v>
                </c:pt>
                <c:pt idx="322">
                  <c:v>7.0652828926498161</c:v>
                </c:pt>
                <c:pt idx="323">
                  <c:v>7.0634408607840617</c:v>
                </c:pt>
                <c:pt idx="324">
                  <c:v>7.0616150433031617</c:v>
                </c:pt>
                <c:pt idx="325">
                  <c:v>7.0598054527872884</c:v>
                </c:pt>
                <c:pt idx="326">
                  <c:v>7.0580121017176358</c:v>
                </c:pt>
                <c:pt idx="327">
                  <c:v>7.0562350024760363</c:v>
                </c:pt>
                <c:pt idx="328">
                  <c:v>7.0544741673445275</c:v>
                </c:pt>
                <c:pt idx="329">
                  <c:v>7.0527296085049613</c:v>
                </c:pt>
                <c:pt idx="330">
                  <c:v>7.0510013380385663</c:v>
                </c:pt>
                <c:pt idx="331">
                  <c:v>7.0492893679255859</c:v>
                </c:pt>
                <c:pt idx="332">
                  <c:v>7.0475937100448434</c:v>
                </c:pt>
                <c:pt idx="333">
                  <c:v>7.0459143761733696</c:v>
                </c:pt>
                <c:pt idx="334">
                  <c:v>7.0442513779859759</c:v>
                </c:pt>
                <c:pt idx="335">
                  <c:v>7.0426047270549006</c:v>
                </c:pt>
                <c:pt idx="336">
                  <c:v>7.0409744348493897</c:v>
                </c:pt>
                <c:pt idx="337">
                  <c:v>7.0393605127353158</c:v>
                </c:pt>
                <c:pt idx="338">
                  <c:v>7.0377629719748045</c:v>
                </c:pt>
                <c:pt idx="339">
                  <c:v>7.0361818237258476</c:v>
                </c:pt>
                <c:pt idx="340">
                  <c:v>7.0346170790419205</c:v>
                </c:pt>
                <c:pt idx="341">
                  <c:v>7.0330687488716102</c:v>
                </c:pt>
                <c:pt idx="342">
                  <c:v>7.0315368440582429</c:v>
                </c:pt>
                <c:pt idx="343">
                  <c:v>7.0300213753395209</c:v>
                </c:pt>
                <c:pt idx="344">
                  <c:v>7.0285223533471468</c:v>
                </c:pt>
                <c:pt idx="345">
                  <c:v>7.0270397886064622</c:v>
                </c:pt>
                <c:pt idx="346">
                  <c:v>7.0255736915360929</c:v>
                </c:pt>
                <c:pt idx="347">
                  <c:v>7.0241240724475924</c:v>
                </c:pt>
                <c:pt idx="348">
                  <c:v>7.0226909415450827</c:v>
                </c:pt>
                <c:pt idx="349">
                  <c:v>7.0212743089249017</c:v>
                </c:pt>
                <c:pt idx="350">
                  <c:v>7.019874184575265</c:v>
                </c:pt>
                <c:pt idx="351">
                  <c:v>7.0184905783759204</c:v>
                </c:pt>
                <c:pt idx="352">
                  <c:v>7.0171235000978021</c:v>
                </c:pt>
                <c:pt idx="353">
                  <c:v>7.0157729594026899</c:v>
                </c:pt>
                <c:pt idx="354">
                  <c:v>7.014438965842885</c:v>
                </c:pt>
                <c:pt idx="355">
                  <c:v>7.0131215288608812</c:v>
                </c:pt>
                <c:pt idx="356">
                  <c:v>7.0118206577890261</c:v>
                </c:pt>
                <c:pt idx="357">
                  <c:v>7.0105363618491925</c:v>
                </c:pt>
                <c:pt idx="358">
                  <c:v>7.0092686501524826</c:v>
                </c:pt>
                <c:pt idx="359">
                  <c:v>7.0080175316988926</c:v>
                </c:pt>
                <c:pt idx="360">
                  <c:v>7.0067830153770023</c:v>
                </c:pt>
                <c:pt idx="361">
                  <c:v>6.9567345652671637</c:v>
                </c:pt>
                <c:pt idx="362">
                  <c:v>6.906686115157326</c:v>
                </c:pt>
                <c:pt idx="363">
                  <c:v>6.8566376650474874</c:v>
                </c:pt>
                <c:pt idx="364">
                  <c:v>6.8065892149376577</c:v>
                </c:pt>
                <c:pt idx="365">
                  <c:v>6.7565407648278217</c:v>
                </c:pt>
                <c:pt idx="366">
                  <c:v>6.706492314717984</c:v>
                </c:pt>
                <c:pt idx="367">
                  <c:v>6.6564438646081445</c:v>
                </c:pt>
                <c:pt idx="368">
                  <c:v>6.6063954144983112</c:v>
                </c:pt>
                <c:pt idx="369">
                  <c:v>6.5563469643884789</c:v>
                </c:pt>
                <c:pt idx="370">
                  <c:v>6.506298514278642</c:v>
                </c:pt>
                <c:pt idx="371">
                  <c:v>6.4562500641688025</c:v>
                </c:pt>
                <c:pt idx="372">
                  <c:v>6.4062016140589693</c:v>
                </c:pt>
                <c:pt idx="373">
                  <c:v>6.3561531639491307</c:v>
                </c:pt>
                <c:pt idx="374">
                  <c:v>6.3061047138393</c:v>
                </c:pt>
                <c:pt idx="375">
                  <c:v>6.2560562637294614</c:v>
                </c:pt>
                <c:pt idx="376">
                  <c:v>6.2060078136196273</c:v>
                </c:pt>
                <c:pt idx="377">
                  <c:v>6.1559593635097887</c:v>
                </c:pt>
                <c:pt idx="378">
                  <c:v>6.1059109133999518</c:v>
                </c:pt>
                <c:pt idx="379">
                  <c:v>6.0558624632901195</c:v>
                </c:pt>
                <c:pt idx="380">
                  <c:v>6.0058140131802862</c:v>
                </c:pt>
                <c:pt idx="381">
                  <c:v>5.9557655630704467</c:v>
                </c:pt>
                <c:pt idx="382">
                  <c:v>5.9057171129606099</c:v>
                </c:pt>
                <c:pt idx="383">
                  <c:v>5.8556686628507713</c:v>
                </c:pt>
                <c:pt idx="384">
                  <c:v>5.8056202127409406</c:v>
                </c:pt>
                <c:pt idx="385">
                  <c:v>5.7555717626311047</c:v>
                </c:pt>
                <c:pt idx="386">
                  <c:v>5.7055233125212679</c:v>
                </c:pt>
                <c:pt idx="387">
                  <c:v>5.6554748624114293</c:v>
                </c:pt>
                <c:pt idx="388">
                  <c:v>5.6054264123015987</c:v>
                </c:pt>
                <c:pt idx="389">
                  <c:v>5.5553779621917592</c:v>
                </c:pt>
                <c:pt idx="390">
                  <c:v>5.5053295120819268</c:v>
                </c:pt>
                <c:pt idx="391">
                  <c:v>5.4552810619720864</c:v>
                </c:pt>
                <c:pt idx="392">
                  <c:v>5.4052326118622531</c:v>
                </c:pt>
                <c:pt idx="393">
                  <c:v>5.3551841617524172</c:v>
                </c:pt>
                <c:pt idx="394">
                  <c:v>5.3051357116425804</c:v>
                </c:pt>
                <c:pt idx="395">
                  <c:v>5.2550872615327462</c:v>
                </c:pt>
                <c:pt idx="396">
                  <c:v>5.2050388114229111</c:v>
                </c:pt>
                <c:pt idx="397">
                  <c:v>5.1549903613130725</c:v>
                </c:pt>
                <c:pt idx="398">
                  <c:v>5.1049419112032384</c:v>
                </c:pt>
                <c:pt idx="399">
                  <c:v>5.0548934610934033</c:v>
                </c:pt>
                <c:pt idx="400">
                  <c:v>5.0048450109835692</c:v>
                </c:pt>
                <c:pt idx="401">
                  <c:v>4.9547965608737305</c:v>
                </c:pt>
                <c:pt idx="402">
                  <c:v>4.9047481107638964</c:v>
                </c:pt>
                <c:pt idx="403">
                  <c:v>4.8546996606540631</c:v>
                </c:pt>
                <c:pt idx="404">
                  <c:v>4.8046512105442245</c:v>
                </c:pt>
                <c:pt idx="405">
                  <c:v>4.7546027604343903</c:v>
                </c:pt>
                <c:pt idx="406">
                  <c:v>4.7045543103245517</c:v>
                </c:pt>
                <c:pt idx="407">
                  <c:v>4.6545058602147211</c:v>
                </c:pt>
                <c:pt idx="408">
                  <c:v>4.6044574101048825</c:v>
                </c:pt>
                <c:pt idx="409">
                  <c:v>4.5544089599950448</c:v>
                </c:pt>
                <c:pt idx="410">
                  <c:v>4.5043605098852098</c:v>
                </c:pt>
                <c:pt idx="411">
                  <c:v>4.4543120597753765</c:v>
                </c:pt>
                <c:pt idx="412">
                  <c:v>4.4042636096655405</c:v>
                </c:pt>
                <c:pt idx="413">
                  <c:v>4.3542151595557028</c:v>
                </c:pt>
                <c:pt idx="414">
                  <c:v>4.3041667094458651</c:v>
                </c:pt>
                <c:pt idx="415">
                  <c:v>4.2541182593360336</c:v>
                </c:pt>
                <c:pt idx="416">
                  <c:v>4.2040698092261986</c:v>
                </c:pt>
                <c:pt idx="417">
                  <c:v>4.1540213591163617</c:v>
                </c:pt>
                <c:pt idx="418">
                  <c:v>4.1039729090065231</c:v>
                </c:pt>
                <c:pt idx="419">
                  <c:v>4.0539244588966881</c:v>
                </c:pt>
                <c:pt idx="420">
                  <c:v>4.0038760087868539</c:v>
                </c:pt>
                <c:pt idx="421">
                  <c:v>3.9538275586770193</c:v>
                </c:pt>
                <c:pt idx="422">
                  <c:v>3.9037791085671807</c:v>
                </c:pt>
                <c:pt idx="423">
                  <c:v>3.853730658457347</c:v>
                </c:pt>
                <c:pt idx="424">
                  <c:v>3.8036822083475101</c:v>
                </c:pt>
                <c:pt idx="425">
                  <c:v>3.7536337582376742</c:v>
                </c:pt>
                <c:pt idx="426">
                  <c:v>3.7035853081278387</c:v>
                </c:pt>
                <c:pt idx="427">
                  <c:v>3.6535368580180037</c:v>
                </c:pt>
                <c:pt idx="428">
                  <c:v>3.6034884079081682</c:v>
                </c:pt>
                <c:pt idx="429">
                  <c:v>3.5534399577983291</c:v>
                </c:pt>
                <c:pt idx="430">
                  <c:v>3.5033915076884967</c:v>
                </c:pt>
                <c:pt idx="431">
                  <c:v>3.4533430575786617</c:v>
                </c:pt>
                <c:pt idx="432">
                  <c:v>3.4032946074688257</c:v>
                </c:pt>
                <c:pt idx="433">
                  <c:v>3.3532461573589871</c:v>
                </c:pt>
                <c:pt idx="434">
                  <c:v>3.3031977072491481</c:v>
                </c:pt>
                <c:pt idx="435">
                  <c:v>3.2531492571393228</c:v>
                </c:pt>
                <c:pt idx="436">
                  <c:v>3.2031008070294842</c:v>
                </c:pt>
                <c:pt idx="437">
                  <c:v>3.1530523569196451</c:v>
                </c:pt>
                <c:pt idx="438">
                  <c:v>3.1030039068098065</c:v>
                </c:pt>
                <c:pt idx="439">
                  <c:v>3.0529554566999706</c:v>
                </c:pt>
                <c:pt idx="440">
                  <c:v>3.0029070065901422</c:v>
                </c:pt>
                <c:pt idx="441">
                  <c:v>2.9528585564803036</c:v>
                </c:pt>
                <c:pt idx="442">
                  <c:v>2.9028101063704645</c:v>
                </c:pt>
                <c:pt idx="443">
                  <c:v>2.8527616562606286</c:v>
                </c:pt>
                <c:pt idx="444">
                  <c:v>2.802713206150794</c:v>
                </c:pt>
                <c:pt idx="445">
                  <c:v>2.7526647560409616</c:v>
                </c:pt>
                <c:pt idx="446">
                  <c:v>2.7026163059311226</c:v>
                </c:pt>
                <c:pt idx="447">
                  <c:v>2.6525678558212902</c:v>
                </c:pt>
                <c:pt idx="448">
                  <c:v>2.6025194057114516</c:v>
                </c:pt>
                <c:pt idx="449">
                  <c:v>2.5524709556016165</c:v>
                </c:pt>
                <c:pt idx="450">
                  <c:v>2.5024225054917806</c:v>
                </c:pt>
                <c:pt idx="451">
                  <c:v>2.4523740553819491</c:v>
                </c:pt>
                <c:pt idx="452">
                  <c:v>2.4023256052721096</c:v>
                </c:pt>
                <c:pt idx="453">
                  <c:v>2.352277155162271</c:v>
                </c:pt>
                <c:pt idx="454">
                  <c:v>2.3022287050524386</c:v>
                </c:pt>
                <c:pt idx="455">
                  <c:v>2.2521802549426071</c:v>
                </c:pt>
                <c:pt idx="456">
                  <c:v>2.202131804832768</c:v>
                </c:pt>
                <c:pt idx="457">
                  <c:v>2.152083354722929</c:v>
                </c:pt>
                <c:pt idx="458">
                  <c:v>2.1020349046130939</c:v>
                </c:pt>
                <c:pt idx="459">
                  <c:v>2.0519864545032616</c:v>
                </c:pt>
                <c:pt idx="460">
                  <c:v>2.0019380043934265</c:v>
                </c:pt>
                <c:pt idx="461">
                  <c:v>1.9518895542835868</c:v>
                </c:pt>
                <c:pt idx="462">
                  <c:v>1.9018411041737517</c:v>
                </c:pt>
                <c:pt idx="463">
                  <c:v>1.8517926540639194</c:v>
                </c:pt>
                <c:pt idx="464">
                  <c:v>1.8017442039540805</c:v>
                </c:pt>
                <c:pt idx="465">
                  <c:v>1.7516957538442457</c:v>
                </c:pt>
                <c:pt idx="466">
                  <c:v>1.7016473037344095</c:v>
                </c:pt>
                <c:pt idx="467">
                  <c:v>1.6515988536245745</c:v>
                </c:pt>
                <c:pt idx="468">
                  <c:v>1.6015504035147385</c:v>
                </c:pt>
                <c:pt idx="469">
                  <c:v>1.5515019534048999</c:v>
                </c:pt>
                <c:pt idx="470">
                  <c:v>1.5014535032950675</c:v>
                </c:pt>
                <c:pt idx="471">
                  <c:v>1.4514050531852323</c:v>
                </c:pt>
                <c:pt idx="472">
                  <c:v>1.4013566030753937</c:v>
                </c:pt>
                <c:pt idx="473">
                  <c:v>1.3513081529655577</c:v>
                </c:pt>
                <c:pt idx="474">
                  <c:v>1.3012597028557227</c:v>
                </c:pt>
                <c:pt idx="475">
                  <c:v>1.2512112527458903</c:v>
                </c:pt>
                <c:pt idx="476">
                  <c:v>1.2011628026360517</c:v>
                </c:pt>
                <c:pt idx="477">
                  <c:v>1.1511143525262131</c:v>
                </c:pt>
                <c:pt idx="478">
                  <c:v>1.1010659024163807</c:v>
                </c:pt>
                <c:pt idx="479">
                  <c:v>1.0510174523065454</c:v>
                </c:pt>
                <c:pt idx="480">
                  <c:v>1.0009690021967095</c:v>
                </c:pt>
                <c:pt idx="481">
                  <c:v>0.95092055208687098</c:v>
                </c:pt>
                <c:pt idx="482">
                  <c:v>0.90087210197704193</c:v>
                </c:pt>
                <c:pt idx="483">
                  <c:v>0.85082365186720332</c:v>
                </c:pt>
                <c:pt idx="484">
                  <c:v>0.80077520175736472</c:v>
                </c:pt>
                <c:pt idx="485">
                  <c:v>0.75072675164752878</c:v>
                </c:pt>
                <c:pt idx="486">
                  <c:v>0.70067830153769384</c:v>
                </c:pt>
                <c:pt idx="487">
                  <c:v>0.65062985142786134</c:v>
                </c:pt>
                <c:pt idx="488">
                  <c:v>0.60058140131802262</c:v>
                </c:pt>
                <c:pt idx="489">
                  <c:v>0.55053295120818413</c:v>
                </c:pt>
                <c:pt idx="490">
                  <c:v>0.50048450109835507</c:v>
                </c:pt>
                <c:pt idx="491">
                  <c:v>0.45043605098851652</c:v>
                </c:pt>
                <c:pt idx="492">
                  <c:v>0.40038760087868058</c:v>
                </c:pt>
                <c:pt idx="493">
                  <c:v>0.35033915076884187</c:v>
                </c:pt>
                <c:pt idx="494">
                  <c:v>0.30029070065901037</c:v>
                </c:pt>
                <c:pt idx="495">
                  <c:v>0.25024225054917448</c:v>
                </c:pt>
                <c:pt idx="496">
                  <c:v>0.20019380043933846</c:v>
                </c:pt>
                <c:pt idx="497">
                  <c:v>0.15014535032949991</c:v>
                </c:pt>
                <c:pt idx="498">
                  <c:v>0.1000969002196683</c:v>
                </c:pt>
                <c:pt idx="499">
                  <c:v>5.0048450109829688E-2</c:v>
                </c:pt>
                <c:pt idx="500">
                  <c:v>6.2803698347351005E-15</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numCache>
            </c:numRef>
          </c:yVal>
          <c:smooth val="1"/>
          <c:extLst>
            <c:ext xmlns:c16="http://schemas.microsoft.com/office/drawing/2014/chart" uri="{C3380CC4-5D6E-409C-BE32-E72D297353CC}">
              <c16:uniqueId val="{00000000-FFBF-4BBD-B5EC-0EC93D5D8B72}"/>
            </c:ext>
          </c:extLst>
        </c:ser>
        <c:ser>
          <c:idx val="1"/>
          <c:order val="1"/>
          <c:tx>
            <c:strRef>
              <c:f>'L1 Shaft Design-Moments'!$C$41</c:f>
              <c:strCache>
                <c:ptCount val="1"/>
                <c:pt idx="0">
                  <c:v>OA shoulder location</c:v>
                </c:pt>
              </c:strCache>
            </c:strRef>
          </c:tx>
          <c:spPr>
            <a:ln w="19050" cap="rnd">
              <a:solidFill>
                <a:schemeClr val="tx1"/>
              </a:solidFill>
              <a:prstDash val="sysDot"/>
              <a:round/>
            </a:ln>
            <a:effectLst/>
          </c:spPr>
          <c:marker>
            <c:symbol val="none"/>
          </c:marker>
          <c:xVal>
            <c:numRef>
              <c:f>('L1 Shaft Design-Moments'!$D$41,'L1 Shaft Design-Moments'!$O$25)</c:f>
              <c:numCache>
                <c:formatCode>General</c:formatCode>
                <c:ptCount val="2"/>
                <c:pt idx="0">
                  <c:v>15</c:v>
                </c:pt>
              </c:numCache>
            </c:numRef>
          </c:xVal>
          <c:yVal>
            <c:numRef>
              <c:f>('L1 Shaft Design-Moments'!$D$42,'L1 Shaft Design-Moments'!$P$25)</c:f>
              <c:numCache>
                <c:formatCode>General</c:formatCode>
                <c:ptCount val="2"/>
                <c:pt idx="0" formatCode="0.000">
                  <c:v>7.6093780013392855</c:v>
                </c:pt>
              </c:numCache>
            </c:numRef>
          </c:yVal>
          <c:smooth val="0"/>
          <c:extLst>
            <c:ext xmlns:c16="http://schemas.microsoft.com/office/drawing/2014/chart" uri="{C3380CC4-5D6E-409C-BE32-E72D297353CC}">
              <c16:uniqueId val="{00000001-FFBF-4BBD-B5EC-0EC93D5D8B72}"/>
            </c:ext>
          </c:extLst>
        </c:ser>
        <c:ser>
          <c:idx val="2"/>
          <c:order val="2"/>
          <c:tx>
            <c:strRef>
              <c:f>'L1 Shaft Design-Moments'!$C$44</c:f>
              <c:strCache>
                <c:ptCount val="1"/>
                <c:pt idx="0">
                  <c:v>CB shoulder location</c:v>
                </c:pt>
              </c:strCache>
            </c:strRef>
          </c:tx>
          <c:spPr>
            <a:ln w="19050" cap="rnd">
              <a:solidFill>
                <a:schemeClr val="tx1"/>
              </a:solidFill>
              <a:prstDash val="sysDot"/>
              <a:round/>
            </a:ln>
            <a:effectLst/>
          </c:spPr>
          <c:marker>
            <c:symbol val="none"/>
          </c:marker>
          <c:xVal>
            <c:numRef>
              <c:f>('L1 Shaft Design-Moments'!$D$44,'L1 Shaft Design-Moments'!$O$26)</c:f>
              <c:numCache>
                <c:formatCode>General</c:formatCode>
                <c:ptCount val="2"/>
                <c:pt idx="0">
                  <c:v>35</c:v>
                </c:pt>
              </c:numCache>
            </c:numRef>
          </c:xVal>
          <c:yVal>
            <c:numRef>
              <c:f>('L1 Shaft Design-Moments'!$D$45,'L1 Shaft Design-Moments'!$P$26)</c:f>
              <c:numCache>
                <c:formatCode>General</c:formatCode>
                <c:ptCount val="2"/>
                <c:pt idx="0" formatCode="0.000">
                  <c:v>7.019874184575265</c:v>
                </c:pt>
              </c:numCache>
            </c:numRef>
          </c:yVal>
          <c:smooth val="0"/>
          <c:extLst>
            <c:ext xmlns:c16="http://schemas.microsoft.com/office/drawing/2014/chart" uri="{C3380CC4-5D6E-409C-BE32-E72D297353CC}">
              <c16:uniqueId val="{00000002-FFBF-4BBD-B5EC-0EC93D5D8B7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Position, </a:t>
                </a:r>
                <a:r>
                  <a:rPr lang="en-US" i="1">
                    <a:solidFill>
                      <a:schemeClr val="tx1"/>
                    </a:solidFill>
                    <a:latin typeface="Times New Roman" panose="02020603050405020304" pitchFamily="18" charset="0"/>
                    <a:cs typeface="Times New Roman" panose="02020603050405020304" pitchFamily="18" charset="0"/>
                  </a:rPr>
                  <a:t>x</a:t>
                </a:r>
                <a:endParaRPr lang="en-US" i="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solidFill>
                      <a:schemeClr val="tx1"/>
                    </a:solidFill>
                    <a:latin typeface="Times New Roman" panose="02020603050405020304" pitchFamily="18" charset="0"/>
                    <a:cs typeface="Times New Roman" panose="02020603050405020304" pitchFamily="18" charset="0"/>
                  </a:rPr>
                  <a:t>Net Moment,</a:t>
                </a:r>
                <a:r>
                  <a:rPr lang="en-US" baseline="0">
                    <a:solidFill>
                      <a:schemeClr val="tx1"/>
                    </a:solidFill>
                    <a:latin typeface="Times New Roman" panose="02020603050405020304" pitchFamily="18" charset="0"/>
                    <a:cs typeface="Times New Roman" panose="02020603050405020304" pitchFamily="18" charset="0"/>
                  </a:rPr>
                  <a:t> </a:t>
                </a:r>
                <a:r>
                  <a:rPr lang="en-US" i="1" baseline="0">
                    <a:solidFill>
                      <a:schemeClr val="tx1"/>
                    </a:solidFill>
                    <a:latin typeface="Times New Roman" panose="02020603050405020304" pitchFamily="18" charset="0"/>
                    <a:cs typeface="Times New Roman" panose="02020603050405020304" pitchFamily="18" charset="0"/>
                  </a:rPr>
                  <a:t>M</a:t>
                </a:r>
                <a:r>
                  <a:rPr lang="en-US" i="0" baseline="0">
                    <a:solidFill>
                      <a:schemeClr val="tx1"/>
                    </a:solidFill>
                    <a:latin typeface="Times New Roman" panose="02020603050405020304" pitchFamily="18" charset="0"/>
                    <a:cs typeface="Times New Roman" panose="02020603050405020304" pitchFamily="18" charset="0"/>
                  </a:rPr>
                  <a:t>  </a:t>
                </a:r>
                <a:endParaRPr lang="en-US">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0 (expectations pg)'!$AK$7:$AK$18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0 (expectations pg)'!$AL$7:$AL$18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196E-44F6-BEAE-D10EFEEF0530}"/>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0 (expectations pg)'!$AK$7:$AK$18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0 (expectations pg)'!$AP$7:$AP$18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38F5-4776-BF0B-FA0DC702B4CD}"/>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1 (11-22)'!$AK$7:$AK$18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1 (11-22)'!$AL$7:$AL$18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C273-4CA1-907A-D61F2B5ABCAB}"/>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1 (11-22)'!$AK$7:$AK$18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1 (11-22)'!$AP$7:$AP$18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F89C-40DE-BD19-2B96FA5D6C89}"/>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2 (11-23)'!$AK$7:$AK$18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2 (11-23)'!$AL$7:$AL$18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3DE6-45BD-94F5-DF3577E20E5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2 (11-23)'!$AK$7:$AK$18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2 (11-23)'!$AP$7:$AP$18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4EDF-4017-BB15-C97A097614AB}"/>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3 (11-24)'!$AK$7:$AK$18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3 (11-24)'!$AL$7:$AL$18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3CD1-4960-BC25-FC25BB74FF49}"/>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3 (11-24)'!$AK$7:$AK$18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3 (11-24)'!$AP$7:$AP$18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23CE-47E4-AC22-87808334D6D3}"/>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4 (11-25)'!$AK$7:$AK$18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4 (11-25)'!$AL$7:$AL$18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9CA8-4CC5-B7A1-5A5DDB72AAE2}"/>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4 (11-25)'!$AK$7:$AK$18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4 (11-25)'!$AP$7:$AP$18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370C-49FB-8225-BCFB6FD2FE5D}"/>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3.6116032370953628E-2"/>
                  <c:y val="0.29474534433195848"/>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e = 0.506467531924409(</a:t>
                    </a:r>
                    <a:r>
                      <a:rPr lang="en-US" sz="1100" b="0" i="0" baseline="0">
                        <a:effectLst/>
                      </a:rPr>
                      <a:t>F</a:t>
                    </a:r>
                    <a:r>
                      <a:rPr lang="en-US" sz="1100" b="0" i="0" baseline="-25000">
                        <a:effectLst/>
                      </a:rPr>
                      <a:t>a</a:t>
                    </a:r>
                    <a:r>
                      <a:rPr lang="en-US" sz="1100" b="0" i="0" baseline="0">
                        <a:effectLst/>
                      </a:rPr>
                      <a:t>/C</a:t>
                    </a:r>
                    <a:r>
                      <a:rPr lang="en-US" sz="1100" b="0" i="0" baseline="-25000">
                        <a:effectLst/>
                      </a:rPr>
                      <a:t>0</a:t>
                    </a:r>
                    <a:r>
                      <a:rPr lang="en-US" sz="1100" baseline="0">
                        <a:solidFill>
                          <a:schemeClr val="tx1"/>
                        </a:solidFill>
                        <a:latin typeface="Times New Roman" panose="02020603050405020304" pitchFamily="18" charset="0"/>
                        <a:cs typeface="Times New Roman" panose="02020603050405020304" pitchFamily="18" charset="0"/>
                      </a:rPr>
                      <a:t>)</a:t>
                    </a:r>
                    <a:r>
                      <a:rPr lang="en-US" sz="1100" baseline="30000">
                        <a:solidFill>
                          <a:schemeClr val="tx1"/>
                        </a:solidFill>
                        <a:latin typeface="Times New Roman" panose="02020603050405020304" pitchFamily="18" charset="0"/>
                        <a:cs typeface="Times New Roman" panose="02020603050405020304" pitchFamily="18" charset="0"/>
                      </a:rPr>
                      <a:t>0.232037284718490</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0.998163064660662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5 (11-26)'!$AK$7:$AK$18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5 (11-26)'!$AL$7:$AL$18</c:f>
              <c:numCache>
                <c:formatCode>0.00</c:formatCode>
                <c:ptCount val="12"/>
                <c:pt idx="0">
                  <c:v>0.19</c:v>
                </c:pt>
                <c:pt idx="1">
                  <c:v>0.21</c:v>
                </c:pt>
                <c:pt idx="2">
                  <c:v>0.22</c:v>
                </c:pt>
                <c:pt idx="3">
                  <c:v>0.24</c:v>
                </c:pt>
                <c:pt idx="4">
                  <c:v>0.26</c:v>
                </c:pt>
                <c:pt idx="5">
                  <c:v>0.27</c:v>
                </c:pt>
                <c:pt idx="6">
                  <c:v>0.28000000000000003</c:v>
                </c:pt>
                <c:pt idx="7">
                  <c:v>0.3</c:v>
                </c:pt>
                <c:pt idx="8">
                  <c:v>0.34</c:v>
                </c:pt>
                <c:pt idx="9">
                  <c:v>0.38</c:v>
                </c:pt>
                <c:pt idx="10">
                  <c:v>0.42</c:v>
                </c:pt>
                <c:pt idx="11">
                  <c:v>0.44</c:v>
                </c:pt>
              </c:numCache>
            </c:numRef>
          </c:yVal>
          <c:smooth val="1"/>
          <c:extLst>
            <c:ext xmlns:c16="http://schemas.microsoft.com/office/drawing/2014/chart" uri="{C3380CC4-5D6E-409C-BE32-E72D297353CC}">
              <c16:uniqueId val="{00000001-7140-4DED-840D-07E472F7E97B}"/>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135790317876933"/>
          <c:y val="2.1363735783027121E-2"/>
          <c:w val="0.84610746573344997"/>
          <c:h val="0.82358173978252713"/>
        </c:manualLayout>
      </c:layout>
      <c:scatterChart>
        <c:scatterStyle val="lineMarker"/>
        <c:varyColors val="0"/>
        <c:ser>
          <c:idx val="0"/>
          <c:order val="0"/>
          <c:tx>
            <c:v>e against Fa/C0</c:v>
          </c:tx>
          <c:spPr>
            <a:ln w="25400" cap="rnd">
              <a:noFill/>
              <a:round/>
            </a:ln>
            <a:effectLst/>
          </c:spPr>
          <c:marker>
            <c:symbol val="circle"/>
            <c:size val="5"/>
            <c:spPr>
              <a:solidFill>
                <a:srgbClr val="0070C0"/>
              </a:solidFill>
              <a:ln w="9525">
                <a:solidFill>
                  <a:srgbClr val="0070C0"/>
                </a:solidFill>
              </a:ln>
              <a:effectLst/>
            </c:spPr>
          </c:marker>
          <c:trendline>
            <c:spPr>
              <a:ln w="19050" cap="rnd">
                <a:solidFill>
                  <a:srgbClr val="0070C0"/>
                </a:solidFill>
                <a:prstDash val="sysDot"/>
              </a:ln>
              <a:effectLst/>
            </c:spPr>
            <c:trendlineType val="power"/>
            <c:dispRSqr val="1"/>
            <c:dispEq val="1"/>
            <c:trendlineLbl>
              <c:layout>
                <c:manualLayout>
                  <c:x val="1.4196376494604842E-2"/>
                  <c:y val="-0.2870738032745907"/>
                </c:manualLayout>
              </c:layout>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100" baseline="0">
                        <a:solidFill>
                          <a:schemeClr val="tx1"/>
                        </a:solidFill>
                        <a:latin typeface="Times New Roman" panose="02020603050405020304" pitchFamily="18" charset="0"/>
                        <a:cs typeface="Times New Roman" panose="02020603050405020304" pitchFamily="18" charset="0"/>
                      </a:rPr>
                      <a:t>y</a:t>
                    </a:r>
                    <a:r>
                      <a:rPr lang="en-US" sz="1100" baseline="-25000">
                        <a:solidFill>
                          <a:schemeClr val="tx1"/>
                        </a:solidFill>
                        <a:latin typeface="Times New Roman" panose="02020603050405020304" pitchFamily="18" charset="0"/>
                        <a:cs typeface="Times New Roman" panose="02020603050405020304" pitchFamily="18" charset="0"/>
                      </a:rPr>
                      <a:t>2</a:t>
                    </a:r>
                    <a:r>
                      <a:rPr lang="en-US" sz="1100" baseline="0">
                        <a:solidFill>
                          <a:schemeClr val="tx1"/>
                        </a:solidFill>
                        <a:latin typeface="Times New Roman" panose="02020603050405020304" pitchFamily="18" charset="0"/>
                        <a:cs typeface="Times New Roman" panose="02020603050405020304" pitchFamily="18" charset="0"/>
                      </a:rPr>
                      <a:t> = 0.863191147423464</a:t>
                    </a:r>
                    <a:r>
                      <a:rPr lang="en-US" sz="1100" b="0" i="0" u="none" strike="noStrike" baseline="0">
                        <a:effectLst/>
                      </a:rPr>
                      <a:t>(F</a:t>
                    </a:r>
                    <a:r>
                      <a:rPr lang="en-US" sz="1100" b="0" i="0" u="none" strike="noStrike" baseline="-25000">
                        <a:effectLst/>
                      </a:rPr>
                      <a:t>a</a:t>
                    </a:r>
                    <a:r>
                      <a:rPr lang="en-US" sz="1100" b="0" i="0" u="none" strike="noStrike" baseline="0">
                        <a:effectLst/>
                      </a:rPr>
                      <a:t>/C</a:t>
                    </a:r>
                    <a:r>
                      <a:rPr lang="en-US" sz="1100" b="0" i="0" u="none" strike="noStrike" baseline="-25000">
                        <a:effectLst/>
                      </a:rPr>
                      <a:t>0</a:t>
                    </a:r>
                    <a:r>
                      <a:rPr lang="en-US" sz="1100" b="0" i="0" u="none" strike="noStrike" baseline="0">
                        <a:effectLst/>
                      </a:rPr>
                      <a:t>)</a:t>
                    </a:r>
                    <a:r>
                      <a:rPr lang="en-US" sz="1100" baseline="30000">
                        <a:solidFill>
                          <a:schemeClr val="tx1"/>
                        </a:solidFill>
                        <a:latin typeface="Times New Roman" panose="02020603050405020304" pitchFamily="18" charset="0"/>
                        <a:cs typeface="Times New Roman" panose="02020603050405020304" pitchFamily="18" charset="0"/>
                      </a:rPr>
                      <a:t>-0.234866270653838</a:t>
                    </a:r>
                    <a:br>
                      <a:rPr lang="en-US" sz="1100" baseline="0">
                        <a:solidFill>
                          <a:schemeClr val="tx1"/>
                        </a:solidFill>
                        <a:latin typeface="Times New Roman" panose="02020603050405020304" pitchFamily="18" charset="0"/>
                        <a:cs typeface="Times New Roman" panose="02020603050405020304" pitchFamily="18" charset="0"/>
                      </a:rPr>
                    </a:br>
                    <a:r>
                      <a:rPr lang="en-US" sz="1100" baseline="0">
                        <a:solidFill>
                          <a:schemeClr val="tx1"/>
                        </a:solidFill>
                        <a:latin typeface="Times New Roman" panose="02020603050405020304" pitchFamily="18" charset="0"/>
                        <a:cs typeface="Times New Roman" panose="02020603050405020304" pitchFamily="18" charset="0"/>
                      </a:rPr>
                      <a:t>R² = 0.997528042253992</a:t>
                    </a:r>
                    <a:endParaRPr lang="en-US" sz="1100">
                      <a:solidFill>
                        <a:schemeClr val="tx1"/>
                      </a:solidFill>
                      <a:latin typeface="Times New Roman" panose="02020603050405020304" pitchFamily="18" charset="0"/>
                      <a:cs typeface="Times New Roman" panose="02020603050405020304" pitchFamily="18" charset="0"/>
                    </a:endParaRPr>
                  </a:p>
                </c:rich>
              </c:tx>
              <c:numFmt formatCode="#,##0.000000000000000" sourceLinked="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rendlineLbl>
          </c:trendline>
          <c:xVal>
            <c:numRef>
              <c:f>'Sample Prob 5 (11-26)'!$AK$7:$AK$18</c:f>
              <c:numCache>
                <c:formatCode>0.000</c:formatCode>
                <c:ptCount val="12"/>
                <c:pt idx="0">
                  <c:v>1.4E-2</c:v>
                </c:pt>
                <c:pt idx="1">
                  <c:v>2.1000000000000001E-2</c:v>
                </c:pt>
                <c:pt idx="2">
                  <c:v>2.8000000000000001E-2</c:v>
                </c:pt>
                <c:pt idx="3">
                  <c:v>4.2000000000000003E-2</c:v>
                </c:pt>
                <c:pt idx="4">
                  <c:v>5.6000000000000001E-2</c:v>
                </c:pt>
                <c:pt idx="5">
                  <c:v>7.0000000000000007E-2</c:v>
                </c:pt>
                <c:pt idx="6">
                  <c:v>8.4000000000000005E-2</c:v>
                </c:pt>
                <c:pt idx="7">
                  <c:v>0.11</c:v>
                </c:pt>
                <c:pt idx="8" formatCode="0.00">
                  <c:v>0.17</c:v>
                </c:pt>
                <c:pt idx="9" formatCode="0.00">
                  <c:v>0.28000000000000003</c:v>
                </c:pt>
                <c:pt idx="10" formatCode="0.00">
                  <c:v>0.42</c:v>
                </c:pt>
                <c:pt idx="11" formatCode="0.00">
                  <c:v>0.56000000000000005</c:v>
                </c:pt>
              </c:numCache>
            </c:numRef>
          </c:xVal>
          <c:yVal>
            <c:numRef>
              <c:f>'Sample Prob 5 (11-26)'!$AP$7:$AP$18</c:f>
              <c:numCache>
                <c:formatCode>0.00</c:formatCode>
                <c:ptCount val="12"/>
                <c:pt idx="0">
                  <c:v>2.2999999999999998</c:v>
                </c:pt>
                <c:pt idx="1">
                  <c:v>2.15</c:v>
                </c:pt>
                <c:pt idx="2">
                  <c:v>1.99</c:v>
                </c:pt>
                <c:pt idx="3">
                  <c:v>1.85</c:v>
                </c:pt>
                <c:pt idx="4">
                  <c:v>1.71</c:v>
                </c:pt>
                <c:pt idx="5">
                  <c:v>1.63</c:v>
                </c:pt>
                <c:pt idx="6">
                  <c:v>1.55</c:v>
                </c:pt>
                <c:pt idx="7">
                  <c:v>1.45</c:v>
                </c:pt>
                <c:pt idx="8">
                  <c:v>1.31</c:v>
                </c:pt>
                <c:pt idx="9">
                  <c:v>1.1499999999999999</c:v>
                </c:pt>
                <c:pt idx="10">
                  <c:v>1.04</c:v>
                </c:pt>
                <c:pt idx="11">
                  <c:v>1</c:v>
                </c:pt>
              </c:numCache>
            </c:numRef>
          </c:yVal>
          <c:smooth val="1"/>
          <c:extLst>
            <c:ext xmlns:c16="http://schemas.microsoft.com/office/drawing/2014/chart" uri="{C3380CC4-5D6E-409C-BE32-E72D297353CC}">
              <c16:uniqueId val="{00000001-9D8C-493D-BCC4-B316D07671D3}"/>
            </c:ext>
          </c:extLst>
        </c:ser>
        <c:dLbls>
          <c:showLegendKey val="0"/>
          <c:showVal val="0"/>
          <c:showCatName val="0"/>
          <c:showSerName val="0"/>
          <c:showPercent val="0"/>
          <c:showBubbleSize val="0"/>
        </c:dLbls>
        <c:axId val="533849231"/>
        <c:axId val="943931647"/>
      </c:scatterChart>
      <c:valAx>
        <c:axId val="53384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F</a:t>
                </a:r>
                <a:r>
                  <a:rPr lang="en-US" baseline="-25000"/>
                  <a:t>a</a:t>
                </a:r>
                <a:r>
                  <a:rPr lang="en-US"/>
                  <a:t>/C</a:t>
                </a:r>
                <a:r>
                  <a:rPr lang="en-US" baseline="-25000"/>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43931647"/>
        <c:crosses val="autoZero"/>
        <c:crossBetween val="midCat"/>
      </c:valAx>
      <c:valAx>
        <c:axId val="943931647"/>
        <c:scaling>
          <c:orientation val="minMax"/>
          <c:min val="0.9"/>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1000" b="0" i="0" u="none" strike="noStrike" kern="1200" baseline="0">
                    <a:solidFill>
                      <a:schemeClr val="tx1"/>
                    </a:solidFill>
                    <a:latin typeface="Times New Roman" panose="02020603050405020304" pitchFamily="18" charset="0"/>
                    <a:cs typeface="Times New Roman" panose="02020603050405020304" pitchFamily="18" charset="0"/>
                  </a:rPr>
                  <a:t>y</a:t>
                </a:r>
                <a:r>
                  <a:rPr lang="en-US" sz="1000" b="0" i="0" u="none" strike="noStrike" kern="1200" baseline="-25000">
                    <a:solidFill>
                      <a:schemeClr val="tx1"/>
                    </a:solidFill>
                    <a:latin typeface="Times New Roman" panose="02020603050405020304" pitchFamily="18" charset="0"/>
                    <a:cs typeface="Times New Roman" panose="02020603050405020304" pitchFamily="18" charset="0"/>
                  </a:rPr>
                  <a:t>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 sourceLinked="0"/>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3849231"/>
        <c:crossesAt val="-50"/>
        <c:crossBetween val="midCat"/>
      </c:valAx>
      <c:spPr>
        <a:noFill/>
        <a:ln>
          <a:solidFill>
            <a:schemeClr val="tx1"/>
          </a:solid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chart" Target="../charts/chart1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image" Target="../media/image3.png"/><Relationship Id="rId7" Type="http://schemas.openxmlformats.org/officeDocument/2006/relationships/chart" Target="../charts/chart2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8.png"/></Relationships>
</file>

<file path=xl/drawings/_rels/drawing1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image" Target="../media/image3.png"/><Relationship Id="rId7" Type="http://schemas.openxmlformats.org/officeDocument/2006/relationships/chart" Target="../charts/chart2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15.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image" Target="../media/image3.png"/><Relationship Id="rId7" Type="http://schemas.openxmlformats.org/officeDocument/2006/relationships/chart" Target="../charts/chart2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16.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image" Target="../media/image3.png"/><Relationship Id="rId7" Type="http://schemas.openxmlformats.org/officeDocument/2006/relationships/chart" Target="../charts/chart2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1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image" Target="../media/image3.png"/><Relationship Id="rId7" Type="http://schemas.openxmlformats.org/officeDocument/2006/relationships/chart" Target="../charts/chart3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18.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image" Target="../media/image3.png"/><Relationship Id="rId7" Type="http://schemas.openxmlformats.org/officeDocument/2006/relationships/chart" Target="../charts/chart3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13BAB799-5057-4E37-885A-12CDDDD22D28}"/>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017E0840-FB16-4C2F-9723-39BB4B7536D6}"/>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5A499FB4-D48B-422B-9808-F84348BB842D}"/>
            </a:ext>
          </a:extLst>
        </xdr:cNvPr>
        <xdr:cNvPicPr>
          <a:picLocks noChangeAspect="1"/>
        </xdr:cNvPicPr>
      </xdr:nvPicPr>
      <xdr:blipFill>
        <a:blip xmlns:r="http://schemas.openxmlformats.org/officeDocument/2006/relationships" r:embed="rId3"/>
        <a:stretch>
          <a:fillRect/>
        </a:stretch>
      </xdr:blipFill>
      <xdr:spPr>
        <a:xfrm>
          <a:off x="23602949" y="15706725"/>
          <a:ext cx="7328082"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10" name="Group 9">
          <a:extLst>
            <a:ext uri="{FF2B5EF4-FFF2-40B4-BE49-F238E27FC236}">
              <a16:creationId xmlns:a16="http://schemas.microsoft.com/office/drawing/2014/main" id="{72F00181-7989-461C-AE42-ACD8DCA04674}"/>
            </a:ext>
          </a:extLst>
        </xdr:cNvPr>
        <xdr:cNvGrpSpPr/>
      </xdr:nvGrpSpPr>
      <xdr:grpSpPr>
        <a:xfrm>
          <a:off x="16049625" y="1495425"/>
          <a:ext cx="4782191" cy="2505425"/>
          <a:chOff x="428626" y="4572000"/>
          <a:chExt cx="4782191" cy="2505425"/>
        </a:xfrm>
      </xdr:grpSpPr>
      <xdr:pic>
        <xdr:nvPicPr>
          <xdr:cNvPr id="11" name="Picture 10">
            <a:extLst>
              <a:ext uri="{FF2B5EF4-FFF2-40B4-BE49-F238E27FC236}">
                <a16:creationId xmlns:a16="http://schemas.microsoft.com/office/drawing/2014/main" id="{6A143449-A142-DDBC-4A36-C2891B28BAF2}"/>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12" name="TextBox 11">
            <a:extLst>
              <a:ext uri="{FF2B5EF4-FFF2-40B4-BE49-F238E27FC236}">
                <a16:creationId xmlns:a16="http://schemas.microsoft.com/office/drawing/2014/main" id="{7E9911A9-EF36-D7AE-174D-76FF4897D252}"/>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13" name="TextBox 12">
            <a:extLst>
              <a:ext uri="{FF2B5EF4-FFF2-40B4-BE49-F238E27FC236}">
                <a16:creationId xmlns:a16="http://schemas.microsoft.com/office/drawing/2014/main" id="{4DF7C985-964D-AF1E-15A8-40F70653323D}"/>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15" name="Picture 14">
          <a:extLst>
            <a:ext uri="{FF2B5EF4-FFF2-40B4-BE49-F238E27FC236}">
              <a16:creationId xmlns:a16="http://schemas.microsoft.com/office/drawing/2014/main" id="{EBF66996-2715-25AE-C52F-A94793E41D95}"/>
            </a:ext>
          </a:extLst>
        </xdr:cNvPr>
        <xdr:cNvPicPr>
          <a:picLocks noChangeAspect="1"/>
        </xdr:cNvPicPr>
      </xdr:nvPicPr>
      <xdr:blipFill>
        <a:blip xmlns:r="http://schemas.openxmlformats.org/officeDocument/2006/relationships" r:embed="rId5"/>
        <a:stretch>
          <a:fillRect/>
        </a:stretch>
      </xdr:blipFill>
      <xdr:spPr>
        <a:xfrm>
          <a:off x="23983951" y="5248275"/>
          <a:ext cx="7236802"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6" name="Picture 15">
          <a:extLst>
            <a:ext uri="{FF2B5EF4-FFF2-40B4-BE49-F238E27FC236}">
              <a16:creationId xmlns:a16="http://schemas.microsoft.com/office/drawing/2014/main" id="{DD7A715D-4C88-4D02-AC1D-CCD936C55B48}"/>
            </a:ext>
          </a:extLst>
        </xdr:cNvPr>
        <xdr:cNvPicPr>
          <a:picLocks noChangeAspect="1"/>
        </xdr:cNvPicPr>
      </xdr:nvPicPr>
      <xdr:blipFill>
        <a:blip xmlns:r="http://schemas.openxmlformats.org/officeDocument/2006/relationships" r:embed="rId6"/>
        <a:stretch>
          <a:fillRect/>
        </a:stretch>
      </xdr:blipFill>
      <xdr:spPr>
        <a:xfrm>
          <a:off x="2389234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7" name="Chart 16">
          <a:extLst>
            <a:ext uri="{FF2B5EF4-FFF2-40B4-BE49-F238E27FC236}">
              <a16:creationId xmlns:a16="http://schemas.microsoft.com/office/drawing/2014/main" id="{06DBBDCC-C3A9-E1EE-770E-B12334169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8" name="Chart 17">
          <a:extLst>
            <a:ext uri="{FF2B5EF4-FFF2-40B4-BE49-F238E27FC236}">
              <a16:creationId xmlns:a16="http://schemas.microsoft.com/office/drawing/2014/main" id="{5CFB09AA-A38F-49AF-95C0-FD775A9F6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C8260445-3C72-4E4B-946B-992F1942BC4C}"/>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E07944C4-F6A8-4C02-A1DC-418F1E04A1F8}"/>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AF7D6003-D2CF-481D-83B8-21D94128DE15}"/>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0A74E1DB-D1EF-4532-848B-AA571026B855}"/>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32BB24FC-AD83-5FC3-01F5-4E9339E2CC57}"/>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37283FB6-A6EA-76A9-680C-4D1773D353AE}"/>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1ECA511D-E528-3B10-6D0A-C5CC61C31559}"/>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A18E0FEC-7D6A-4DA6-AC01-1BB8BACFDFC9}"/>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03D07304-439F-4BB8-9D97-3420039DF45D}"/>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2F5C48AA-212B-4C63-B89C-83FD0E880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C7AEF677-C15B-4B21-B1F4-660778FD7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59252B57-99E1-4802-BCD3-E78620BCC37A}"/>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4FC8B57B-151D-4541-BD0D-B729F0142471}"/>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9F15B893-A279-49B7-9F48-4C5BDEF16C10}"/>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5EE78142-A67E-4314-94AD-88CA6F7F19F4}"/>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9D9FD791-F45C-6F44-6430-1CBD74967EB4}"/>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0D570772-1799-9AFF-7E5E-152B48A4EDED}"/>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5DD26D7D-ABF0-9FC0-0B10-8B940B5E0B72}"/>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9E53A067-6FE3-48B0-9F39-7547BE6104C7}"/>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E53163C7-1AB8-4202-9E37-EA02C14BDF45}"/>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822BA753-46DF-440E-A8C3-8C40C18B9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186398DE-A6D9-4952-876E-3AEB005E3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66261</xdr:colOff>
      <xdr:row>47</xdr:row>
      <xdr:rowOff>0</xdr:rowOff>
    </xdr:from>
    <xdr:to>
      <xdr:col>6</xdr:col>
      <xdr:colOff>465426</xdr:colOff>
      <xdr:row>64</xdr:row>
      <xdr:rowOff>53340</xdr:rowOff>
    </xdr:to>
    <xdr:graphicFrame macro="">
      <xdr:nvGraphicFramePr>
        <xdr:cNvPr id="2" name="Chart 1">
          <a:extLst>
            <a:ext uri="{FF2B5EF4-FFF2-40B4-BE49-F238E27FC236}">
              <a16:creationId xmlns:a16="http://schemas.microsoft.com/office/drawing/2014/main" id="{AE825D2F-03A4-4D05-B107-1613D8A7D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0</xdr:rowOff>
    </xdr:from>
    <xdr:to>
      <xdr:col>23</xdr:col>
      <xdr:colOff>534570</xdr:colOff>
      <xdr:row>39</xdr:row>
      <xdr:rowOff>85724</xdr:rowOff>
    </xdr:to>
    <xdr:pic>
      <xdr:nvPicPr>
        <xdr:cNvPr id="3" name="Picture 2">
          <a:extLst>
            <a:ext uri="{FF2B5EF4-FFF2-40B4-BE49-F238E27FC236}">
              <a16:creationId xmlns:a16="http://schemas.microsoft.com/office/drawing/2014/main" id="{58912179-7E71-4757-8AC6-B3F16788E4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30300" y="381000"/>
          <a:ext cx="6992520" cy="713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37CF1DB2-78DA-478F-B00C-8C405FEABB20}"/>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CB82FD7C-8620-4CDA-AB86-18776C03C62E}"/>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86C6C1B1-09D7-475E-B7F5-57F5E0F30DC0}"/>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6AD4CEEB-E03F-44CD-B781-A6B1DBAFC993}"/>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C7A9DB4A-D7F1-719A-0D02-6ADDD88D0CCD}"/>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92BB6C39-25FC-97B1-C3F6-CB442EE59730}"/>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C860B62D-E80D-83FA-CC74-7E599A649AFF}"/>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1E999775-B8D8-4E9C-8C4B-30F8CDF34D1E}"/>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7C498D2A-62A5-41A2-9487-920B23822A03}"/>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F32CA1A2-BC0C-4F40-A988-653D95586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32208720-514B-4DE7-8942-E3FA71B2E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DE26C0D3-7E18-4203-AC60-5A25548D8E0F}"/>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9DCB776F-BB70-424F-BCFD-2CE2C42063F5}"/>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312AEBAD-487E-4F82-96ED-F2F277BFAFBD}"/>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375D8404-3B57-4EAD-9598-3B7F3F643001}"/>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5E643096-ABB1-7AFF-349B-A4D7F94B540F}"/>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407517F0-49C3-2584-D495-7E293FB6AEC2}"/>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FD9DCE45-018B-5A3A-28AB-37870C4698AF}"/>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6A0F219D-1437-4BF2-B7CA-79E3ED071910}"/>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7C7267DD-8458-4ACD-9883-EF2D575F2497}"/>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D4ABA8A4-A0F5-4091-991D-782D85927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FE92570B-C358-4B3F-96AE-F2AD0466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66261</xdr:colOff>
      <xdr:row>47</xdr:row>
      <xdr:rowOff>0</xdr:rowOff>
    </xdr:from>
    <xdr:to>
      <xdr:col>6</xdr:col>
      <xdr:colOff>465426</xdr:colOff>
      <xdr:row>64</xdr:row>
      <xdr:rowOff>53340</xdr:rowOff>
    </xdr:to>
    <xdr:graphicFrame macro="">
      <xdr:nvGraphicFramePr>
        <xdr:cNvPr id="2" name="Chart 1">
          <a:extLst>
            <a:ext uri="{FF2B5EF4-FFF2-40B4-BE49-F238E27FC236}">
              <a16:creationId xmlns:a16="http://schemas.microsoft.com/office/drawing/2014/main" id="{2130AFDD-8DBE-460E-A1F0-A8C93E97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0</xdr:rowOff>
    </xdr:from>
    <xdr:to>
      <xdr:col>23</xdr:col>
      <xdr:colOff>534570</xdr:colOff>
      <xdr:row>39</xdr:row>
      <xdr:rowOff>85724</xdr:rowOff>
    </xdr:to>
    <xdr:pic>
      <xdr:nvPicPr>
        <xdr:cNvPr id="3" name="Picture 2">
          <a:extLst>
            <a:ext uri="{FF2B5EF4-FFF2-40B4-BE49-F238E27FC236}">
              <a16:creationId xmlns:a16="http://schemas.microsoft.com/office/drawing/2014/main" id="{14BB7D67-0613-4C83-87D1-A00F1DBB13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30300" y="381000"/>
          <a:ext cx="6992520" cy="713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1C2B76F1-1630-42A6-BB58-5385C5748CD2}"/>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F5E688AA-8824-4A2F-8953-6CEB1579EB12}"/>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4683658A-1242-480A-9720-E5BF0BD30D76}"/>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82A9FC33-3982-4897-9457-F0A37BCBA977}"/>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C8AE6722-EF2E-DF6C-917D-6B319FB31604}"/>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75AE7BDE-1D9B-6E2D-5335-B93671D8AB20}"/>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81AACA57-CC0A-C5E2-3DAB-6A90C2771958}"/>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EC8D50DB-49DC-4833-AE77-E2B990D91023}"/>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7CA8074C-87B9-40D2-A200-634299BBDB11}"/>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DDE9A997-2055-42AE-BC58-E13469DE3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0488AC73-F564-4E04-A3F1-F70D72290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93DC287A-FC83-4C2C-A178-D8BC2AD382A5}"/>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41C1DFBE-B88C-431E-B61A-6AC0FCCA79FF}"/>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5DBBEF5C-EEB5-4060-91CE-E53B6E0C4061}"/>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2CBF0EE8-99E9-4CA5-B23B-90C62DAC69D2}"/>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AE5CAD0D-236B-1488-4053-B7383BDF2E5F}"/>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99F8F962-C323-1AFD-EF0E-59436ED7824E}"/>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FF77C1BE-E424-CEAC-8F1B-64A7A448EA35}"/>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14B23408-1AC4-4524-9C2C-017C29940B7E}"/>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B8F20F86-2E37-4F06-BCDD-9F6C1944EB53}"/>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2A4A9EC3-B910-4BDF-AB26-AF6B770BC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EF88005F-64AB-4135-9530-410729C14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FA6E0830-11BE-42AF-A1FA-AA44E20C9CE8}"/>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0359CF81-2756-46FB-BF07-2249F201469D}"/>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4F2AE95E-6982-4DA7-9660-8A7BF301F1C3}"/>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07E394CD-00FD-4D71-BDA5-CB2483099DE4}"/>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368E0E4E-C36B-6D11-86BF-3C2644AD1262}"/>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6857817D-AB2E-EC98-FDBE-77E55524C2D6}"/>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7C22636D-BBDE-3D47-573B-2888D9C43DE5}"/>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45784313-DEB2-485E-972C-491A6590225D}"/>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F2991D94-CE52-4ADA-ADEF-A1EEF504FF0D}"/>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BAB60F11-6E89-46BB-BB0C-B7FBFDAEC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365041BC-520E-4E8E-8FB6-6974980E3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75B31199-BC46-4725-A6F0-E76390E5F027}"/>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03FA56F6-9093-48CB-BDB3-AA0A91122747}"/>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1FD12544-7A0D-45DB-8D44-AC0F33911A77}"/>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3AE1E2EB-EBA3-45FF-A927-B648D2409A2A}"/>
            </a:ext>
          </a:extLst>
        </xdr:cNvPr>
        <xdr:cNvGrpSpPr/>
      </xdr:nvGrpSpPr>
      <xdr:grpSpPr>
        <a:xfrm>
          <a:off x="16240125" y="1495425"/>
          <a:ext cx="4782191" cy="2505425"/>
          <a:chOff x="428626" y="4572000"/>
          <a:chExt cx="4782191" cy="2505425"/>
        </a:xfrm>
      </xdr:grpSpPr>
      <xdr:pic>
        <xdr:nvPicPr>
          <xdr:cNvPr id="6" name="Picture 5">
            <a:extLst>
              <a:ext uri="{FF2B5EF4-FFF2-40B4-BE49-F238E27FC236}">
                <a16:creationId xmlns:a16="http://schemas.microsoft.com/office/drawing/2014/main" id="{3D5D51CB-4379-AFDC-4CA7-22A5CA4822D8}"/>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0C3C3AAD-81C6-E8E1-0B3F-DE31FC78D658}"/>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3A627EB5-EB24-932E-A43B-3BE9E1012477}"/>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C9556BCE-F0AE-4498-9DD1-7B4A7D13CC29}"/>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22409CC0-1E40-4764-9ED1-79B3F83A3934}"/>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08D21E89-B314-4401-AB0F-AE122F641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E2420343-0F1A-4316-ACED-15B657FA7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66261</xdr:colOff>
      <xdr:row>47</xdr:row>
      <xdr:rowOff>0</xdr:rowOff>
    </xdr:from>
    <xdr:to>
      <xdr:col>6</xdr:col>
      <xdr:colOff>465426</xdr:colOff>
      <xdr:row>64</xdr:row>
      <xdr:rowOff>53340</xdr:rowOff>
    </xdr:to>
    <xdr:graphicFrame macro="">
      <xdr:nvGraphicFramePr>
        <xdr:cNvPr id="2" name="Chart 1">
          <a:extLst>
            <a:ext uri="{FF2B5EF4-FFF2-40B4-BE49-F238E27FC236}">
              <a16:creationId xmlns:a16="http://schemas.microsoft.com/office/drawing/2014/main" id="{0963A5C8-9A6A-48A8-B6BB-1F1720E9CF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xdr:row>
      <xdr:rowOff>0</xdr:rowOff>
    </xdr:from>
    <xdr:to>
      <xdr:col>23</xdr:col>
      <xdr:colOff>534570</xdr:colOff>
      <xdr:row>39</xdr:row>
      <xdr:rowOff>85724</xdr:rowOff>
    </xdr:to>
    <xdr:pic>
      <xdr:nvPicPr>
        <xdr:cNvPr id="3" name="Picture 2">
          <a:extLst>
            <a:ext uri="{FF2B5EF4-FFF2-40B4-BE49-F238E27FC236}">
              <a16:creationId xmlns:a16="http://schemas.microsoft.com/office/drawing/2014/main" id="{298CB157-C2C5-47F4-9972-76E1701DF0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30300" y="381000"/>
          <a:ext cx="6992520" cy="713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580F7A7E-3DAF-4E99-A5B3-3998D95FACCA}"/>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C15F5230-F220-498E-AF41-09DD4D1393F6}"/>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C537A529-ED48-4213-BC48-F3E944F5913B}"/>
            </a:ext>
          </a:extLst>
        </xdr:cNvPr>
        <xdr:cNvPicPr>
          <a:picLocks noChangeAspect="1"/>
        </xdr:cNvPicPr>
      </xdr:nvPicPr>
      <xdr:blipFill>
        <a:blip xmlns:r="http://schemas.openxmlformats.org/officeDocument/2006/relationships" r:embed="rId3"/>
        <a:stretch>
          <a:fillRect/>
        </a:stretch>
      </xdr:blipFill>
      <xdr:spPr>
        <a:xfrm>
          <a:off x="20535899" y="15706725"/>
          <a:ext cx="7328082"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1F884E2A-C99C-4DCA-946C-0610F39B4A40}"/>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019C1EC5-AAE8-B632-B05C-2A0CF695F16B}"/>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380B5CF1-DAAE-3301-67E7-7311EE4BB858}"/>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93F61D03-87B3-A92C-C73C-46673D23F126}"/>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23E916EB-5D64-4116-A9A2-A59C2A1BF08E}"/>
            </a:ext>
          </a:extLst>
        </xdr:cNvPr>
        <xdr:cNvPicPr>
          <a:picLocks noChangeAspect="1"/>
        </xdr:cNvPicPr>
      </xdr:nvPicPr>
      <xdr:blipFill>
        <a:blip xmlns:r="http://schemas.openxmlformats.org/officeDocument/2006/relationships" r:embed="rId5"/>
        <a:stretch>
          <a:fillRect/>
        </a:stretch>
      </xdr:blipFill>
      <xdr:spPr>
        <a:xfrm>
          <a:off x="20916901" y="5248275"/>
          <a:ext cx="7236802"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4EE976FE-656B-4FF7-9FB0-15C646D69E8C}"/>
            </a:ext>
          </a:extLst>
        </xdr:cNvPr>
        <xdr:cNvPicPr>
          <a:picLocks noChangeAspect="1"/>
        </xdr:cNvPicPr>
      </xdr:nvPicPr>
      <xdr:blipFill>
        <a:blip xmlns:r="http://schemas.openxmlformats.org/officeDocument/2006/relationships" r:embed="rId6"/>
        <a:stretch>
          <a:fillRect/>
        </a:stretch>
      </xdr:blipFill>
      <xdr:spPr>
        <a:xfrm>
          <a:off x="2895964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948056F8-9902-43D8-B6E9-9ED663284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30E2A9B2-8F82-45A0-BCAF-40EE5E58D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22</xdr:col>
      <xdr:colOff>544277</xdr:colOff>
      <xdr:row>68</xdr:row>
      <xdr:rowOff>20302</xdr:rowOff>
    </xdr:to>
    <xdr:pic>
      <xdr:nvPicPr>
        <xdr:cNvPr id="13" name="Picture 12">
          <a:extLst>
            <a:ext uri="{FF2B5EF4-FFF2-40B4-BE49-F238E27FC236}">
              <a16:creationId xmlns:a16="http://schemas.microsoft.com/office/drawing/2014/main" id="{F3424493-9900-9C6F-BCB7-81E484296CE1}"/>
            </a:ext>
          </a:extLst>
        </xdr:cNvPr>
        <xdr:cNvPicPr>
          <a:picLocks noChangeAspect="1"/>
        </xdr:cNvPicPr>
      </xdr:nvPicPr>
      <xdr:blipFill>
        <a:blip xmlns:r="http://schemas.openxmlformats.org/officeDocument/2006/relationships" r:embed="rId9"/>
        <a:stretch>
          <a:fillRect/>
        </a:stretch>
      </xdr:blipFill>
      <xdr:spPr>
        <a:xfrm>
          <a:off x="10001250" y="4000500"/>
          <a:ext cx="9688277" cy="897380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A51D5CE2-81CA-493E-BE01-851A37B3C00A}"/>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30FD6A04-D820-41F8-90ED-04993C17AF9C}"/>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4B451A88-8574-47E6-9B5B-F76D8A6E1766}"/>
            </a:ext>
          </a:extLst>
        </xdr:cNvPr>
        <xdr:cNvPicPr>
          <a:picLocks noChangeAspect="1"/>
        </xdr:cNvPicPr>
      </xdr:nvPicPr>
      <xdr:blipFill>
        <a:blip xmlns:r="http://schemas.openxmlformats.org/officeDocument/2006/relationships" r:embed="rId3"/>
        <a:stretch>
          <a:fillRect/>
        </a:stretch>
      </xdr:blipFill>
      <xdr:spPr>
        <a:xfrm>
          <a:off x="20535899" y="15706725"/>
          <a:ext cx="7328082"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D258977C-62CA-42ED-B024-BCA5DA133451}"/>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92EB0A6E-1483-C146-063D-7D2DA4EE60BF}"/>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9C2F5BE1-2662-41A7-C767-45A3646BE990}"/>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C152E7DB-CED1-2948-3485-14FD29FF67EF}"/>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7956E3DE-4F9E-4BF6-BC79-16873D774DC6}"/>
            </a:ext>
          </a:extLst>
        </xdr:cNvPr>
        <xdr:cNvPicPr>
          <a:picLocks noChangeAspect="1"/>
        </xdr:cNvPicPr>
      </xdr:nvPicPr>
      <xdr:blipFill>
        <a:blip xmlns:r="http://schemas.openxmlformats.org/officeDocument/2006/relationships" r:embed="rId5"/>
        <a:stretch>
          <a:fillRect/>
        </a:stretch>
      </xdr:blipFill>
      <xdr:spPr>
        <a:xfrm>
          <a:off x="20916901" y="5248275"/>
          <a:ext cx="7236802"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965F613C-C3E5-476F-9B9D-FAD7B60DB25F}"/>
            </a:ext>
          </a:extLst>
        </xdr:cNvPr>
        <xdr:cNvPicPr>
          <a:picLocks noChangeAspect="1"/>
        </xdr:cNvPicPr>
      </xdr:nvPicPr>
      <xdr:blipFill>
        <a:blip xmlns:r="http://schemas.openxmlformats.org/officeDocument/2006/relationships" r:embed="rId6"/>
        <a:stretch>
          <a:fillRect/>
        </a:stretch>
      </xdr:blipFill>
      <xdr:spPr>
        <a:xfrm>
          <a:off x="2895964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97C79F25-5A12-489B-8A25-7B5CE03B4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278DA068-6324-44EF-927A-5CF06CF07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20</xdr:col>
      <xdr:colOff>16748</xdr:colOff>
      <xdr:row>56</xdr:row>
      <xdr:rowOff>125380</xdr:rowOff>
    </xdr:to>
    <xdr:pic>
      <xdr:nvPicPr>
        <xdr:cNvPr id="13" name="Picture 12">
          <a:extLst>
            <a:ext uri="{FF2B5EF4-FFF2-40B4-BE49-F238E27FC236}">
              <a16:creationId xmlns:a16="http://schemas.microsoft.com/office/drawing/2014/main" id="{D9E22747-F07D-487D-8A31-238D90D46351}"/>
            </a:ext>
          </a:extLst>
        </xdr:cNvPr>
        <xdr:cNvPicPr>
          <a:picLocks noChangeAspect="1"/>
        </xdr:cNvPicPr>
      </xdr:nvPicPr>
      <xdr:blipFill>
        <a:blip xmlns:r="http://schemas.openxmlformats.org/officeDocument/2006/relationships" r:embed="rId9"/>
        <a:stretch>
          <a:fillRect/>
        </a:stretch>
      </xdr:blipFill>
      <xdr:spPr>
        <a:xfrm>
          <a:off x="10001250" y="4000500"/>
          <a:ext cx="7455773" cy="67928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C93CDB81-98BD-4509-B218-DB260C4FAFB6}"/>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C81DF2EE-79DB-4536-80FF-46482E2E7AD6}"/>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E8C1CC1B-3BE8-4B2E-A14C-661BDDA7C2A3}"/>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7777331D-AFBB-47E9-A71B-9E1F7713F4BD}"/>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4AC0893C-AF99-366F-8F70-A950C928D9E5}"/>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0EA772BC-AF61-BB45-08AD-A0104EFED2CE}"/>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326E0176-C6E0-2F3B-30D8-56BD4D86E484}"/>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D749EC58-EF55-44EC-B81A-AB9C69A20101}"/>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102AD56A-E2B6-4CCF-A56E-C0F699115F96}"/>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756E2332-4245-479E-8924-11C591BE5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94F6DBA3-323A-47C4-8E13-8168AA559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20</xdr:col>
      <xdr:colOff>37478</xdr:colOff>
      <xdr:row>56</xdr:row>
      <xdr:rowOff>125380</xdr:rowOff>
    </xdr:to>
    <xdr:pic>
      <xdr:nvPicPr>
        <xdr:cNvPr id="13" name="Picture 12">
          <a:extLst>
            <a:ext uri="{FF2B5EF4-FFF2-40B4-BE49-F238E27FC236}">
              <a16:creationId xmlns:a16="http://schemas.microsoft.com/office/drawing/2014/main" id="{25F006ED-A539-45AB-BDE2-2CF0CEE2E501}"/>
            </a:ext>
          </a:extLst>
        </xdr:cNvPr>
        <xdr:cNvPicPr>
          <a:picLocks noChangeAspect="1"/>
        </xdr:cNvPicPr>
      </xdr:nvPicPr>
      <xdr:blipFill>
        <a:blip xmlns:r="http://schemas.openxmlformats.org/officeDocument/2006/relationships" r:embed="rId9"/>
        <a:stretch>
          <a:fillRect/>
        </a:stretch>
      </xdr:blipFill>
      <xdr:spPr>
        <a:xfrm>
          <a:off x="9962029" y="4000500"/>
          <a:ext cx="7455773" cy="67928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E9C5D5A7-C746-4C67-8536-BA71D1F652B8}"/>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6D08A81C-81E9-4560-AE7F-39D7F0CE6CBF}"/>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74953D7D-EE96-4BCC-8995-F17912B46D66}"/>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66092CD3-7D5E-4FED-B299-341DC319A095}"/>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173F1885-2BEB-02C7-9725-CA12FF15B270}"/>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6FE7A1AF-49ED-ADAB-0619-60FE78065A01}"/>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ACECA885-D284-2912-83D8-504064E4C1E3}"/>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B3A54DCB-2684-42F5-B924-52B7BD695670}"/>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37EC4700-7F20-4EE1-9319-8D711695C94C}"/>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28B6EDB2-66B3-41CB-AA46-B91FE9A39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D738B4F7-90A8-4E5C-B699-DE0B9AED7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20</xdr:col>
      <xdr:colOff>16748</xdr:colOff>
      <xdr:row>56</xdr:row>
      <xdr:rowOff>125380</xdr:rowOff>
    </xdr:to>
    <xdr:pic>
      <xdr:nvPicPr>
        <xdr:cNvPr id="13" name="Picture 12">
          <a:extLst>
            <a:ext uri="{FF2B5EF4-FFF2-40B4-BE49-F238E27FC236}">
              <a16:creationId xmlns:a16="http://schemas.microsoft.com/office/drawing/2014/main" id="{7E0EF533-C79D-441C-AAC0-0871E33F88D1}"/>
            </a:ext>
          </a:extLst>
        </xdr:cNvPr>
        <xdr:cNvPicPr>
          <a:picLocks noChangeAspect="1"/>
        </xdr:cNvPicPr>
      </xdr:nvPicPr>
      <xdr:blipFill>
        <a:blip xmlns:r="http://schemas.openxmlformats.org/officeDocument/2006/relationships" r:embed="rId9"/>
        <a:stretch>
          <a:fillRect/>
        </a:stretch>
      </xdr:blipFill>
      <xdr:spPr>
        <a:xfrm>
          <a:off x="10001250" y="4000500"/>
          <a:ext cx="7455773" cy="67928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05A53522-355F-48E8-838F-EC9869E5DB07}"/>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B7115D0A-F9BA-44E2-9CBE-CF70A2663BE1}"/>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2AEE80CB-946E-43AD-B6C2-B6BFE0A68A6C}"/>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DE46972D-96DB-4982-A79D-E1479BB67F09}"/>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062430C1-A112-0971-F783-72DA552EA310}"/>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4A5D0EDB-64EB-6602-BD23-BEC384685C3A}"/>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2AAF2399-0BD9-19DA-5C2F-20A3EFFDEC0F}"/>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E663EAE8-8709-45B7-B823-D25E73703065}"/>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17F0A74C-0B65-4252-8B3B-16410479E597}"/>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66E13F4F-FEDF-49BD-B272-29EB7C3BB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CCA47BFC-337E-4BD8-8DB7-A56B0BECB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20</xdr:col>
      <xdr:colOff>37478</xdr:colOff>
      <xdr:row>56</xdr:row>
      <xdr:rowOff>125380</xdr:rowOff>
    </xdr:to>
    <xdr:pic>
      <xdr:nvPicPr>
        <xdr:cNvPr id="13" name="Picture 12">
          <a:extLst>
            <a:ext uri="{FF2B5EF4-FFF2-40B4-BE49-F238E27FC236}">
              <a16:creationId xmlns:a16="http://schemas.microsoft.com/office/drawing/2014/main" id="{55F5A44A-8A0D-4D93-BFE4-91D28325C660}"/>
            </a:ext>
          </a:extLst>
        </xdr:cNvPr>
        <xdr:cNvPicPr>
          <a:picLocks noChangeAspect="1"/>
        </xdr:cNvPicPr>
      </xdr:nvPicPr>
      <xdr:blipFill>
        <a:blip xmlns:r="http://schemas.openxmlformats.org/officeDocument/2006/relationships" r:embed="rId9"/>
        <a:stretch>
          <a:fillRect/>
        </a:stretch>
      </xdr:blipFill>
      <xdr:spPr>
        <a:xfrm>
          <a:off x="9962029" y="4000500"/>
          <a:ext cx="7455773" cy="67928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57149</xdr:colOff>
      <xdr:row>42</xdr:row>
      <xdr:rowOff>123825</xdr:rowOff>
    </xdr:from>
    <xdr:to>
      <xdr:col>4</xdr:col>
      <xdr:colOff>1267523</xdr:colOff>
      <xdr:row>55</xdr:row>
      <xdr:rowOff>328</xdr:rowOff>
    </xdr:to>
    <xdr:pic>
      <xdr:nvPicPr>
        <xdr:cNvPr id="2" name="Picture 1">
          <a:extLst>
            <a:ext uri="{FF2B5EF4-FFF2-40B4-BE49-F238E27FC236}">
              <a16:creationId xmlns:a16="http://schemas.microsoft.com/office/drawing/2014/main" id="{BC532E0B-A53F-433B-9CA2-0840FCDFBFF4}"/>
            </a:ext>
          </a:extLst>
        </xdr:cNvPr>
        <xdr:cNvPicPr>
          <a:picLocks noChangeAspect="1"/>
        </xdr:cNvPicPr>
      </xdr:nvPicPr>
      <xdr:blipFill>
        <a:blip xmlns:r="http://schemas.openxmlformats.org/officeDocument/2006/relationships" r:embed="rId1"/>
        <a:stretch>
          <a:fillRect/>
        </a:stretch>
      </xdr:blipFill>
      <xdr:spPr>
        <a:xfrm>
          <a:off x="666749" y="8124825"/>
          <a:ext cx="5010849" cy="2353003"/>
        </a:xfrm>
        <a:prstGeom prst="rect">
          <a:avLst/>
        </a:prstGeom>
      </xdr:spPr>
    </xdr:pic>
    <xdr:clientData/>
  </xdr:twoCellAnchor>
  <xdr:twoCellAnchor editAs="oneCell">
    <xdr:from>
      <xdr:col>0</xdr:col>
      <xdr:colOff>314324</xdr:colOff>
      <xdr:row>56</xdr:row>
      <xdr:rowOff>95250</xdr:rowOff>
    </xdr:from>
    <xdr:to>
      <xdr:col>5</xdr:col>
      <xdr:colOff>486662</xdr:colOff>
      <xdr:row>74</xdr:row>
      <xdr:rowOff>67150</xdr:rowOff>
    </xdr:to>
    <xdr:pic>
      <xdr:nvPicPr>
        <xdr:cNvPr id="3" name="Picture 2">
          <a:extLst>
            <a:ext uri="{FF2B5EF4-FFF2-40B4-BE49-F238E27FC236}">
              <a16:creationId xmlns:a16="http://schemas.microsoft.com/office/drawing/2014/main" id="{A461A13F-B1D4-41C5-B202-0CCB8DBF638A}"/>
            </a:ext>
          </a:extLst>
        </xdr:cNvPr>
        <xdr:cNvPicPr>
          <a:picLocks noChangeAspect="1"/>
        </xdr:cNvPicPr>
      </xdr:nvPicPr>
      <xdr:blipFill>
        <a:blip xmlns:r="http://schemas.openxmlformats.org/officeDocument/2006/relationships" r:embed="rId2"/>
        <a:stretch>
          <a:fillRect/>
        </a:stretch>
      </xdr:blipFill>
      <xdr:spPr>
        <a:xfrm>
          <a:off x="314324" y="10763250"/>
          <a:ext cx="6363588" cy="3400900"/>
        </a:xfrm>
        <a:prstGeom prst="rect">
          <a:avLst/>
        </a:prstGeom>
      </xdr:spPr>
    </xdr:pic>
    <xdr:clientData/>
  </xdr:twoCellAnchor>
  <xdr:twoCellAnchor editAs="oneCell">
    <xdr:from>
      <xdr:col>24</xdr:col>
      <xdr:colOff>380999</xdr:colOff>
      <xdr:row>82</xdr:row>
      <xdr:rowOff>85725</xdr:rowOff>
    </xdr:from>
    <xdr:to>
      <xdr:col>34</xdr:col>
      <xdr:colOff>184332</xdr:colOff>
      <xdr:row>111</xdr:row>
      <xdr:rowOff>115224</xdr:rowOff>
    </xdr:to>
    <xdr:pic>
      <xdr:nvPicPr>
        <xdr:cNvPr id="4" name="Picture 3">
          <a:extLst>
            <a:ext uri="{FF2B5EF4-FFF2-40B4-BE49-F238E27FC236}">
              <a16:creationId xmlns:a16="http://schemas.microsoft.com/office/drawing/2014/main" id="{A4881BC0-2F81-43B6-BB7E-6A4D946FB999}"/>
            </a:ext>
          </a:extLst>
        </xdr:cNvPr>
        <xdr:cNvPicPr>
          <a:picLocks noChangeAspect="1"/>
        </xdr:cNvPicPr>
      </xdr:nvPicPr>
      <xdr:blipFill>
        <a:blip xmlns:r="http://schemas.openxmlformats.org/officeDocument/2006/relationships" r:embed="rId3"/>
        <a:stretch>
          <a:fillRect/>
        </a:stretch>
      </xdr:blipFill>
      <xdr:spPr>
        <a:xfrm>
          <a:off x="20745449" y="15706725"/>
          <a:ext cx="7328083" cy="5553999"/>
        </a:xfrm>
        <a:prstGeom prst="rect">
          <a:avLst/>
        </a:prstGeom>
      </xdr:spPr>
    </xdr:pic>
    <xdr:clientData/>
  </xdr:twoCellAnchor>
  <xdr:twoCellAnchor>
    <xdr:from>
      <xdr:col>18</xdr:col>
      <xdr:colOff>95250</xdr:colOff>
      <xdr:row>7</xdr:row>
      <xdr:rowOff>161925</xdr:rowOff>
    </xdr:from>
    <xdr:to>
      <xdr:col>24</xdr:col>
      <xdr:colOff>467366</xdr:colOff>
      <xdr:row>21</xdr:row>
      <xdr:rowOff>350</xdr:rowOff>
    </xdr:to>
    <xdr:grpSp>
      <xdr:nvGrpSpPr>
        <xdr:cNvPr id="5" name="Group 4">
          <a:extLst>
            <a:ext uri="{FF2B5EF4-FFF2-40B4-BE49-F238E27FC236}">
              <a16:creationId xmlns:a16="http://schemas.microsoft.com/office/drawing/2014/main" id="{D01D4257-7E07-4957-9DA4-A010B2779190}"/>
            </a:ext>
          </a:extLst>
        </xdr:cNvPr>
        <xdr:cNvGrpSpPr/>
      </xdr:nvGrpSpPr>
      <xdr:grpSpPr>
        <a:xfrm>
          <a:off x="16049625" y="1495425"/>
          <a:ext cx="4782191" cy="2505425"/>
          <a:chOff x="428626" y="4572000"/>
          <a:chExt cx="4782191" cy="2505425"/>
        </a:xfrm>
      </xdr:grpSpPr>
      <xdr:pic>
        <xdr:nvPicPr>
          <xdr:cNvPr id="6" name="Picture 5">
            <a:extLst>
              <a:ext uri="{FF2B5EF4-FFF2-40B4-BE49-F238E27FC236}">
                <a16:creationId xmlns:a16="http://schemas.microsoft.com/office/drawing/2014/main" id="{C088DBC2-9079-C5DF-7C52-888A4E26C095}"/>
              </a:ext>
            </a:extLst>
          </xdr:cNvPr>
          <xdr:cNvPicPr>
            <a:picLocks noChangeAspect="1"/>
          </xdr:cNvPicPr>
        </xdr:nvPicPr>
        <xdr:blipFill>
          <a:blip xmlns:r="http://schemas.openxmlformats.org/officeDocument/2006/relationships" r:embed="rId4"/>
          <a:stretch>
            <a:fillRect/>
          </a:stretch>
        </xdr:blipFill>
        <xdr:spPr>
          <a:xfrm>
            <a:off x="609600" y="4572000"/>
            <a:ext cx="4601217" cy="2505425"/>
          </a:xfrm>
          <a:prstGeom prst="rect">
            <a:avLst/>
          </a:prstGeom>
        </xdr:spPr>
      </xdr:pic>
      <xdr:sp macro="" textlink="">
        <xdr:nvSpPr>
          <xdr:cNvPr id="7" name="TextBox 6">
            <a:extLst>
              <a:ext uri="{FF2B5EF4-FFF2-40B4-BE49-F238E27FC236}">
                <a16:creationId xmlns:a16="http://schemas.microsoft.com/office/drawing/2014/main" id="{A09A2AD4-F2FD-142D-0744-5B49273CB6AD}"/>
              </a:ext>
            </a:extLst>
          </xdr:cNvPr>
          <xdr:cNvSpPr txBox="1"/>
        </xdr:nvSpPr>
        <xdr:spPr>
          <a:xfrm>
            <a:off x="428626" y="6172200"/>
            <a:ext cx="15525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TIMKEN</a:t>
            </a:r>
          </a:p>
        </xdr:txBody>
      </xdr:sp>
      <xdr:sp macro="" textlink="">
        <xdr:nvSpPr>
          <xdr:cNvPr id="8" name="TextBox 7">
            <a:extLst>
              <a:ext uri="{FF2B5EF4-FFF2-40B4-BE49-F238E27FC236}">
                <a16:creationId xmlns:a16="http://schemas.microsoft.com/office/drawing/2014/main" id="{78516193-9B56-3856-5B85-B492F2FF8B89}"/>
              </a:ext>
            </a:extLst>
          </xdr:cNvPr>
          <xdr:cNvSpPr txBox="1"/>
        </xdr:nvSpPr>
        <xdr:spPr>
          <a:xfrm>
            <a:off x="438150" y="6457950"/>
            <a:ext cx="1552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SKF</a:t>
            </a:r>
          </a:p>
        </xdr:txBody>
      </xdr:sp>
    </xdr:grpSp>
    <xdr:clientData/>
  </xdr:twoCellAnchor>
  <xdr:twoCellAnchor editAs="oneCell">
    <xdr:from>
      <xdr:col>25</xdr:col>
      <xdr:colOff>152401</xdr:colOff>
      <xdr:row>27</xdr:row>
      <xdr:rowOff>104775</xdr:rowOff>
    </xdr:from>
    <xdr:to>
      <xdr:col>34</xdr:col>
      <xdr:colOff>474054</xdr:colOff>
      <xdr:row>56</xdr:row>
      <xdr:rowOff>114300</xdr:rowOff>
    </xdr:to>
    <xdr:pic>
      <xdr:nvPicPr>
        <xdr:cNvPr id="9" name="Picture 8">
          <a:extLst>
            <a:ext uri="{FF2B5EF4-FFF2-40B4-BE49-F238E27FC236}">
              <a16:creationId xmlns:a16="http://schemas.microsoft.com/office/drawing/2014/main" id="{5B855147-F9BF-40A8-9EC4-67C99955618A}"/>
            </a:ext>
          </a:extLst>
        </xdr:cNvPr>
        <xdr:cNvPicPr>
          <a:picLocks noChangeAspect="1"/>
        </xdr:cNvPicPr>
      </xdr:nvPicPr>
      <xdr:blipFill>
        <a:blip xmlns:r="http://schemas.openxmlformats.org/officeDocument/2006/relationships" r:embed="rId5"/>
        <a:stretch>
          <a:fillRect/>
        </a:stretch>
      </xdr:blipFill>
      <xdr:spPr>
        <a:xfrm>
          <a:off x="21126451" y="5248275"/>
          <a:ext cx="7236803" cy="5534025"/>
        </a:xfrm>
        <a:prstGeom prst="rect">
          <a:avLst/>
        </a:prstGeom>
      </xdr:spPr>
    </xdr:pic>
    <xdr:clientData/>
  </xdr:twoCellAnchor>
  <xdr:twoCellAnchor editAs="oneCell">
    <xdr:from>
      <xdr:col>35</xdr:col>
      <xdr:colOff>670392</xdr:colOff>
      <xdr:row>19</xdr:row>
      <xdr:rowOff>57149</xdr:rowOff>
    </xdr:from>
    <xdr:to>
      <xdr:col>42</xdr:col>
      <xdr:colOff>848517</xdr:colOff>
      <xdr:row>38</xdr:row>
      <xdr:rowOff>114904</xdr:rowOff>
    </xdr:to>
    <xdr:pic>
      <xdr:nvPicPr>
        <xdr:cNvPr id="10" name="Picture 9">
          <a:extLst>
            <a:ext uri="{FF2B5EF4-FFF2-40B4-BE49-F238E27FC236}">
              <a16:creationId xmlns:a16="http://schemas.microsoft.com/office/drawing/2014/main" id="{7A65AEF2-8930-4FF6-8300-A04FF9533CD6}"/>
            </a:ext>
          </a:extLst>
        </xdr:cNvPr>
        <xdr:cNvPicPr>
          <a:picLocks noChangeAspect="1"/>
        </xdr:cNvPicPr>
      </xdr:nvPicPr>
      <xdr:blipFill>
        <a:blip xmlns:r="http://schemas.openxmlformats.org/officeDocument/2006/relationships" r:embed="rId6"/>
        <a:stretch>
          <a:fillRect/>
        </a:stretch>
      </xdr:blipFill>
      <xdr:spPr>
        <a:xfrm>
          <a:off x="29169192" y="3676649"/>
          <a:ext cx="4816800" cy="3677255"/>
        </a:xfrm>
        <a:prstGeom prst="rect">
          <a:avLst/>
        </a:prstGeom>
      </xdr:spPr>
    </xdr:pic>
    <xdr:clientData/>
  </xdr:twoCellAnchor>
  <xdr:twoCellAnchor>
    <xdr:from>
      <xdr:col>35</xdr:col>
      <xdr:colOff>342900</xdr:colOff>
      <xdr:row>40</xdr:row>
      <xdr:rowOff>4762</xdr:rowOff>
    </xdr:from>
    <xdr:to>
      <xdr:col>43</xdr:col>
      <xdr:colOff>209550</xdr:colOff>
      <xdr:row>56</xdr:row>
      <xdr:rowOff>157162</xdr:rowOff>
    </xdr:to>
    <xdr:graphicFrame macro="">
      <xdr:nvGraphicFramePr>
        <xdr:cNvPr id="11" name="Chart 10">
          <a:extLst>
            <a:ext uri="{FF2B5EF4-FFF2-40B4-BE49-F238E27FC236}">
              <a16:creationId xmlns:a16="http://schemas.microsoft.com/office/drawing/2014/main" id="{C955480F-CF8E-4ED9-88B8-832464CC3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35</xdr:col>
      <xdr:colOff>419100</xdr:colOff>
      <xdr:row>57</xdr:row>
      <xdr:rowOff>66675</xdr:rowOff>
    </xdr:from>
    <xdr:to>
      <xdr:col>43</xdr:col>
      <xdr:colOff>285750</xdr:colOff>
      <xdr:row>74</xdr:row>
      <xdr:rowOff>28575</xdr:rowOff>
    </xdr:to>
    <xdr:graphicFrame macro="">
      <xdr:nvGraphicFramePr>
        <xdr:cNvPr id="12" name="Chart 11">
          <a:extLst>
            <a:ext uri="{FF2B5EF4-FFF2-40B4-BE49-F238E27FC236}">
              <a16:creationId xmlns:a16="http://schemas.microsoft.com/office/drawing/2014/main" id="{A749BB26-C8E8-4A4A-9D7C-A65461816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21</xdr:row>
      <xdr:rowOff>0</xdr:rowOff>
    </xdr:from>
    <xdr:to>
      <xdr:col>20</xdr:col>
      <xdr:colOff>16748</xdr:colOff>
      <xdr:row>56</xdr:row>
      <xdr:rowOff>125380</xdr:rowOff>
    </xdr:to>
    <xdr:pic>
      <xdr:nvPicPr>
        <xdr:cNvPr id="16" name="Picture 15">
          <a:extLst>
            <a:ext uri="{FF2B5EF4-FFF2-40B4-BE49-F238E27FC236}">
              <a16:creationId xmlns:a16="http://schemas.microsoft.com/office/drawing/2014/main" id="{1F12B263-6702-4EA0-9295-665901FE2FD3}"/>
            </a:ext>
          </a:extLst>
        </xdr:cNvPr>
        <xdr:cNvPicPr>
          <a:picLocks noChangeAspect="1"/>
        </xdr:cNvPicPr>
      </xdr:nvPicPr>
      <xdr:blipFill>
        <a:blip xmlns:r="http://schemas.openxmlformats.org/officeDocument/2006/relationships" r:embed="rId9"/>
        <a:stretch>
          <a:fillRect/>
        </a:stretch>
      </xdr:blipFill>
      <xdr:spPr>
        <a:xfrm>
          <a:off x="10001250" y="4000500"/>
          <a:ext cx="7455773" cy="679288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C68D-E295-4594-BA8A-223933B55450}">
  <sheetPr>
    <tabColor rgb="FFC00000"/>
  </sheetPr>
  <dimension ref="B2:AQ82"/>
  <sheetViews>
    <sheetView tabSelected="1" zoomScaleNormal="100" workbookViewId="0">
      <selection activeCell="C7" sqref="C7"/>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23.56808227989054</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25.5</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0.99</v>
      </c>
      <c r="D6" s="4"/>
      <c r="E6" s="26" t="s">
        <v>41</v>
      </c>
      <c r="H6" s="7" t="s">
        <v>77</v>
      </c>
      <c r="I6" s="77"/>
      <c r="J6" s="77"/>
      <c r="K6" s="7">
        <f>IF($C$7="Deep Groove",VLOOKUP(K5,$AF$8:$AG$27,2,FALSE), IF($C$7="Angular", VLOOKUP(K5,$AH$8:$AI$27,2,FALSE), IF($C$7="02-Series", VLOOKUP(K5,$AC$62:$AD$82,2,FALSE), IF($C$7="03-Series", VLOOKUP(K5,$AG$62:$AH$82,2,FALSE), NA()))))</f>
        <v>13.7</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7.2992700729927015E-2</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1.2</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7.2992700729927015E-2</v>
      </c>
      <c r="J11" s="77">
        <f>$C$18/($C$9*$C$16)</f>
        <v>0.46451133407655149</v>
      </c>
      <c r="K11" s="77">
        <f>0.506467531924409*(I11)^0.23203728471849</f>
        <v>0.27592436732572978</v>
      </c>
      <c r="L11" s="77">
        <f>IF(J11&lt;=K11,1,0.56)</f>
        <v>0.56000000000000005</v>
      </c>
      <c r="M11" s="77">
        <f>IF(J11&lt;=K11,0,0.863191147423464*(I11)^(-0.234866270653838))</f>
        <v>1.5961889431585696</v>
      </c>
      <c r="N11" s="77">
        <f>L11*$C$9*$C$16 + M11*$C$18</f>
        <v>2.80175694315857</v>
      </c>
      <c r="O11" s="77">
        <f>($C$19*N11)*($C$32/($C$29+($C$30-$C$29)*(LN($C$6^-1))^(1/$C$31)))^(1/$C$11)</f>
        <v>30.672630139639434</v>
      </c>
      <c r="P11" s="7">
        <f t="shared" ref="P11:P21" si="0">IF($C$7="Deep Groove", SMALL($AF$8:$AF$27,COUNTIF($AF$8:$AF$27,"&lt;"&amp;O11)+1), IF($C$7="Angular", SMALL($AH$8:$AH$27,COUNTIF($AH$8:$AH$27,"&lt;"&amp;O11)+1), IF($C$7="02-Series", SMALL($AC$62:$AC$82,COUNTIF($AC$62:$AC$82,"&lt;"&amp;O11)+1), IF($C$7="03-Series", SMALL($AG$62:$AG$82,COUNTIF($AG$62:$AG$82,"&lt;"&amp;O11)+1), NA()))))</f>
        <v>30.7</v>
      </c>
      <c r="Q11" s="7">
        <f t="shared" ref="Q11:Q21" si="1">IF($C$7="Deep Groove",VLOOKUP(P11,$AF$8:$AG$27,2,FALSE), IF($C$7="Angular", VLOOKUP(P11,$AH$8:$AI$27,2,FALSE), IF($C$7="02-Series", VLOOKUP(P11,$AC$62:$AD$82,2,FALSE), IF($C$7="03-Series", VLOOKUP(P11,$AG$62:$AH$82,2,FALSE), NA()))))</f>
        <v>16.600000000000001</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6.0240963855421679E-2</v>
      </c>
      <c r="J12" s="77">
        <f t="shared" ref="J12:J21" si="2">$C$18/($C$9*$C$16)</f>
        <v>0.46451133407655149</v>
      </c>
      <c r="K12" s="77">
        <f t="shared" ref="K12:K18" si="3">0.506467531924409*(I12)^0.23203728471849</f>
        <v>0.26390100340182066</v>
      </c>
      <c r="L12" s="77">
        <f t="shared" ref="L12:L18" si="4">IF(J12&lt;=K12,1,0.56)</f>
        <v>0.56000000000000005</v>
      </c>
      <c r="M12" s="77">
        <f>IF(J12&lt;=K12,0,0.863191147423464*(I12)^(-0.234866270653838))</f>
        <v>1.6698182917949536</v>
      </c>
      <c r="N12" s="77">
        <f t="shared" ref="N12:N18" si="5">L12*$C$9*$C$16 + M12*$C$18</f>
        <v>2.8753862917949538</v>
      </c>
      <c r="O12" s="77">
        <f t="shared" ref="O12:O21" si="6">($C$19*N12)*($C$32/($C$29+($C$30-$C$29)*(LN($C$6^-1))^(1/$C$31)))^(1/$C$11)</f>
        <v>31.478697840715725</v>
      </c>
      <c r="P12" s="7">
        <f t="shared" si="0"/>
        <v>33.200000000000003</v>
      </c>
      <c r="Q12" s="7">
        <f t="shared" si="1"/>
        <v>18.600000000000001</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5.3763440860215048E-2</v>
      </c>
      <c r="J13" s="77">
        <f t="shared" si="2"/>
        <v>0.46451133407655149</v>
      </c>
      <c r="K13" s="77">
        <f t="shared" si="3"/>
        <v>0.25702612741878533</v>
      </c>
      <c r="L13" s="77">
        <f t="shared" si="4"/>
        <v>0.56000000000000005</v>
      </c>
      <c r="M13" s="77">
        <f t="shared" ref="M13:M18" si="8">IF(J13&lt;=K13,0,0.863191147423464*(I13)^(-0.234866270653838))</f>
        <v>1.7150340563620012</v>
      </c>
      <c r="N13" s="77">
        <f t="shared" si="5"/>
        <v>2.9206020563620014</v>
      </c>
      <c r="O13" s="77">
        <f t="shared" si="6"/>
        <v>31.973703814175565</v>
      </c>
      <c r="P13" s="7">
        <f t="shared" si="0"/>
        <v>33.200000000000003</v>
      </c>
      <c r="Q13" s="7">
        <f t="shared" si="1"/>
        <v>18.600000000000001</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5.3763440860215048E-2</v>
      </c>
      <c r="J14" s="77">
        <f t="shared" si="2"/>
        <v>0.46451133407655149</v>
      </c>
      <c r="K14" s="77">
        <f t="shared" si="3"/>
        <v>0.25702612741878533</v>
      </c>
      <c r="L14" s="77">
        <f t="shared" si="4"/>
        <v>0.56000000000000005</v>
      </c>
      <c r="M14" s="77">
        <f>IF(J14&lt;=K14,0,0.863191147423464*(I14)^(-0.234866270653838))</f>
        <v>1.7150340563620012</v>
      </c>
      <c r="N14" s="77">
        <f t="shared" si="5"/>
        <v>2.9206020563620014</v>
      </c>
      <c r="O14" s="77">
        <f t="shared" si="6"/>
        <v>31.973703814175565</v>
      </c>
      <c r="P14" s="7">
        <f t="shared" si="0"/>
        <v>33.200000000000003</v>
      </c>
      <c r="Q14" s="7">
        <f t="shared" si="1"/>
        <v>18.600000000000001</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1.794</v>
      </c>
      <c r="D15" s="4" t="str">
        <f>IF($D$2="English","klbf", "kN")</f>
        <v>kN</v>
      </c>
      <c r="H15" s="81">
        <v>4</v>
      </c>
      <c r="I15" s="77">
        <f t="shared" si="7"/>
        <v>5.3763440860215048E-2</v>
      </c>
      <c r="J15" s="77">
        <f t="shared" si="2"/>
        <v>0.46451133407655149</v>
      </c>
      <c r="K15" s="77">
        <f t="shared" si="3"/>
        <v>0.25702612741878533</v>
      </c>
      <c r="L15" s="77">
        <f t="shared" si="4"/>
        <v>0.56000000000000005</v>
      </c>
      <c r="M15" s="77">
        <f t="shared" si="8"/>
        <v>1.7150340563620012</v>
      </c>
      <c r="N15" s="77">
        <f t="shared" si="5"/>
        <v>2.9206020563620014</v>
      </c>
      <c r="O15" s="77">
        <f t="shared" si="6"/>
        <v>31.973703814175565</v>
      </c>
      <c r="P15" s="7">
        <f t="shared" si="0"/>
        <v>33.200000000000003</v>
      </c>
      <c r="Q15" s="7">
        <f t="shared" si="1"/>
        <v>18.600000000000001</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1.794</v>
      </c>
      <c r="D16" s="7" t="s">
        <v>24</v>
      </c>
      <c r="H16" s="81">
        <v>5</v>
      </c>
      <c r="I16" s="77">
        <f t="shared" si="7"/>
        <v>5.3763440860215048E-2</v>
      </c>
      <c r="J16" s="77">
        <f t="shared" si="2"/>
        <v>0.46451133407655149</v>
      </c>
      <c r="K16" s="77">
        <f t="shared" si="3"/>
        <v>0.25702612741878533</v>
      </c>
      <c r="L16" s="77">
        <f t="shared" si="4"/>
        <v>0.56000000000000005</v>
      </c>
      <c r="M16" s="77">
        <f t="shared" si="8"/>
        <v>1.7150340563620012</v>
      </c>
      <c r="N16" s="77">
        <f t="shared" si="5"/>
        <v>2.9206020563620014</v>
      </c>
      <c r="O16" s="77">
        <f t="shared" si="6"/>
        <v>31.973703814175565</v>
      </c>
      <c r="P16" s="7">
        <f t="shared" si="0"/>
        <v>33.200000000000003</v>
      </c>
      <c r="Q16" s="7">
        <f t="shared" si="1"/>
        <v>18.600000000000001</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1</v>
      </c>
      <c r="D17" s="4" t="str">
        <f>IF($D$2="English","klbf", "kN")</f>
        <v>kN</v>
      </c>
      <c r="H17" s="81">
        <v>6</v>
      </c>
      <c r="I17" s="77">
        <f t="shared" si="7"/>
        <v>5.3763440860215048E-2</v>
      </c>
      <c r="J17" s="77">
        <f t="shared" si="2"/>
        <v>0.46451133407655149</v>
      </c>
      <c r="K17" s="77">
        <f t="shared" si="3"/>
        <v>0.25702612741878533</v>
      </c>
      <c r="L17" s="77">
        <f t="shared" si="4"/>
        <v>0.56000000000000005</v>
      </c>
      <c r="M17" s="77">
        <f t="shared" si="8"/>
        <v>1.7150340563620012</v>
      </c>
      <c r="N17" s="77">
        <f t="shared" si="5"/>
        <v>2.9206020563620014</v>
      </c>
      <c r="O17" s="77">
        <f t="shared" si="6"/>
        <v>31.973703814175565</v>
      </c>
      <c r="P17" s="7">
        <f t="shared" si="0"/>
        <v>33.200000000000003</v>
      </c>
      <c r="Q17" s="7">
        <f t="shared" si="1"/>
        <v>18.600000000000001</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1</v>
      </c>
      <c r="D18" s="7" t="s">
        <v>24</v>
      </c>
      <c r="H18" s="81">
        <v>7</v>
      </c>
      <c r="I18" s="77">
        <f t="shared" si="7"/>
        <v>5.3763440860215048E-2</v>
      </c>
      <c r="J18" s="77">
        <f t="shared" si="2"/>
        <v>0.46451133407655149</v>
      </c>
      <c r="K18" s="77">
        <f t="shared" si="3"/>
        <v>0.25702612741878533</v>
      </c>
      <c r="L18" s="77">
        <f t="shared" si="4"/>
        <v>0.56000000000000005</v>
      </c>
      <c r="M18" s="77">
        <f t="shared" si="8"/>
        <v>1.7150340563620012</v>
      </c>
      <c r="N18" s="77">
        <f t="shared" si="5"/>
        <v>2.9206020563620014</v>
      </c>
      <c r="O18" s="77">
        <f t="shared" si="6"/>
        <v>31.973703814175565</v>
      </c>
      <c r="P18" s="7">
        <f t="shared" si="0"/>
        <v>33.200000000000003</v>
      </c>
      <c r="Q18" s="7">
        <f t="shared" si="1"/>
        <v>18.600000000000001</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1.4</v>
      </c>
      <c r="D19" s="13"/>
      <c r="H19" s="81">
        <v>8</v>
      </c>
      <c r="I19" s="77">
        <f>IF($C$18/Q18 &lt; 0.014, 0.014, $C$18/Q18)</f>
        <v>5.3763440860215048E-2</v>
      </c>
      <c r="J19" s="77">
        <f t="shared" si="2"/>
        <v>0.46451133407655149</v>
      </c>
      <c r="K19" s="77">
        <f>0.506467531924409*(I19)^0.23203728471849</f>
        <v>0.25702612741878533</v>
      </c>
      <c r="L19" s="77">
        <f>IF(J19&lt;=K19,1,0.56)</f>
        <v>0.56000000000000005</v>
      </c>
      <c r="M19" s="77">
        <f>IF(J19&lt;=K19,0,0.863191147423464*(I19)^(-0.234866270653838))</f>
        <v>1.7150340563620012</v>
      </c>
      <c r="N19" s="77">
        <f>L19*$C$9*$C$16 + M19*$C$18</f>
        <v>2.9206020563620014</v>
      </c>
      <c r="O19" s="77">
        <f t="shared" si="6"/>
        <v>31.973703814175565</v>
      </c>
      <c r="P19" s="7">
        <f t="shared" si="0"/>
        <v>33.200000000000003</v>
      </c>
      <c r="Q19" s="7">
        <f t="shared" si="1"/>
        <v>18.600000000000001</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5.3763440860215048E-2</v>
      </c>
      <c r="J20" s="77">
        <f t="shared" si="2"/>
        <v>0.46451133407655149</v>
      </c>
      <c r="K20" s="77">
        <f>0.506467531924409*(I20)^0.23203728471849</f>
        <v>0.25702612741878533</v>
      </c>
      <c r="L20" s="77">
        <f>IF(J20&lt;=K20,1,0.56)</f>
        <v>0.56000000000000005</v>
      </c>
      <c r="M20" s="77">
        <f>IF(J20&lt;=K20,0,0.863191147423464*(I20)^(-0.234866270653838))</f>
        <v>1.7150340563620012</v>
      </c>
      <c r="N20" s="77">
        <f>L20*$C$9*$C$16 + M20*$C$18</f>
        <v>2.9206020563620014</v>
      </c>
      <c r="O20" s="77">
        <f t="shared" si="6"/>
        <v>31.973703814175565</v>
      </c>
      <c r="P20" s="7">
        <f t="shared" si="0"/>
        <v>33.200000000000003</v>
      </c>
      <c r="Q20" s="7">
        <f t="shared" si="1"/>
        <v>18.600000000000001</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5.3763440860215048E-2</v>
      </c>
      <c r="J21" s="77">
        <f t="shared" si="2"/>
        <v>0.46451133407655149</v>
      </c>
      <c r="K21" s="77">
        <f>0.506467531924409*(I21)^0.23203728471849</f>
        <v>0.25702612741878533</v>
      </c>
      <c r="L21" s="77">
        <f>IF(J21&lt;=K21,1,0.56)</f>
        <v>0.56000000000000005</v>
      </c>
      <c r="M21" s="77">
        <f>IF(J21&lt;=K21,0,0.863191147423464*(I21)^(-0.234866270653838))</f>
        <v>1.7150340563620012</v>
      </c>
      <c r="N21" s="77">
        <f>L21*$C$9*$C$16 + M21*$C$18</f>
        <v>2.9206020563620014</v>
      </c>
      <c r="O21" s="77">
        <f t="shared" si="6"/>
        <v>31.973703814175565</v>
      </c>
      <c r="P21" s="7">
        <f t="shared" si="0"/>
        <v>33.200000000000003</v>
      </c>
      <c r="Q21" s="7">
        <f t="shared" si="1"/>
        <v>18.600000000000001</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105000000</v>
      </c>
      <c r="D24" s="7" t="s">
        <v>11</v>
      </c>
      <c r="H24" s="7" t="s">
        <v>90</v>
      </c>
      <c r="I24" s="7">
        <f>P21</f>
        <v>33.200000000000003</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7.4640287769784175</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18.600000000000001</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4.1816546762589928</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105</v>
      </c>
      <c r="D32" s="7" t="s">
        <v>11</v>
      </c>
    </row>
    <row r="33" spans="2:6" ht="15" customHeight="1" x14ac:dyDescent="0.25">
      <c r="B33" s="4"/>
      <c r="C33" s="4"/>
      <c r="D33" s="4" t="s">
        <v>11</v>
      </c>
      <c r="E33" s="4" t="s">
        <v>23</v>
      </c>
      <c r="F33" s="16" t="b">
        <v>0</v>
      </c>
    </row>
    <row r="34" spans="2:6" ht="15" customHeight="1" x14ac:dyDescent="0.25">
      <c r="B34" s="7" t="s">
        <v>16</v>
      </c>
      <c r="C34" s="14">
        <f>C29+(C30-C29)*(LN(C6^-1))^(1/C31)</f>
        <v>0.21958957759379855</v>
      </c>
      <c r="D34" s="18"/>
      <c r="E34" s="74" t="s">
        <v>75</v>
      </c>
      <c r="F34" s="73">
        <f>C6</f>
        <v>0.99</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AB60:AB61"/>
    <mergeCell ref="Z60:Z61"/>
    <mergeCell ref="AA60:AA61"/>
    <mergeCell ref="AE60:AE61"/>
    <mergeCell ref="AF60:AF61"/>
    <mergeCell ref="AC60:AD60"/>
    <mergeCell ref="AG60:AH60"/>
    <mergeCell ref="AO5:AP5"/>
    <mergeCell ref="Z5:Z7"/>
    <mergeCell ref="AA5:AA7"/>
    <mergeCell ref="AB5:AB7"/>
    <mergeCell ref="AC5:AC7"/>
    <mergeCell ref="AK5:AK6"/>
    <mergeCell ref="AL5:AL6"/>
    <mergeCell ref="AF6:AG6"/>
    <mergeCell ref="AH6:AI6"/>
    <mergeCell ref="AD6:AE6"/>
    <mergeCell ref="AF5:AI5"/>
    <mergeCell ref="AD5:AE5"/>
    <mergeCell ref="AM5:AN5"/>
  </mergeCells>
  <conditionalFormatting sqref="B12 D12 F12">
    <cfRule type="expression" dxfId="164" priority="7">
      <formula>NOT($F$12)</formula>
    </cfRule>
  </conditionalFormatting>
  <conditionalFormatting sqref="B22:B23 D22:D23">
    <cfRule type="expression" dxfId="163" priority="10">
      <formula>$F$25</formula>
    </cfRule>
  </conditionalFormatting>
  <conditionalFormatting sqref="B25 D25 F25">
    <cfRule type="expression" dxfId="162" priority="13">
      <formula>NOT($F$25)</formula>
    </cfRule>
  </conditionalFormatting>
  <conditionalFormatting sqref="B33 D33">
    <cfRule type="expression" dxfId="161" priority="12">
      <formula>NOT($F$33)</formula>
    </cfRule>
  </conditionalFormatting>
  <conditionalFormatting sqref="B39 D39">
    <cfRule type="expression" dxfId="160" priority="9">
      <formula>$F$41</formula>
    </cfRule>
  </conditionalFormatting>
  <conditionalFormatting sqref="B41 D41 F41">
    <cfRule type="expression" dxfId="159" priority="11">
      <formula>NOT($F$41)</formula>
    </cfRule>
  </conditionalFormatting>
  <conditionalFormatting sqref="B5:D5">
    <cfRule type="expression" dxfId="158" priority="78">
      <formula>$F$36</formula>
    </cfRule>
  </conditionalFormatting>
  <conditionalFormatting sqref="B10:D10">
    <cfRule type="expression" dxfId="157" priority="14">
      <formula>$F$12</formula>
    </cfRule>
  </conditionalFormatting>
  <conditionalFormatting sqref="B36:D42 E41:F41">
    <cfRule type="expression" dxfId="156" priority="6">
      <formula>NOT($F$36)</formula>
    </cfRule>
  </conditionalFormatting>
  <conditionalFormatting sqref="F33">
    <cfRule type="expression" dxfId="155" priority="8">
      <formula>NOT($F$33)</formula>
    </cfRule>
  </conditionalFormatting>
  <conditionalFormatting sqref="F36">
    <cfRule type="expression" dxfId="154" priority="4">
      <formula>NOT($F$36)</formula>
    </cfRule>
  </conditionalFormatting>
  <dataValidations count="5">
    <dataValidation type="list" allowBlank="1" showInputMessage="1" showErrorMessage="1" sqref="D2" xr:uid="{4761C02A-97A1-4C87-BD3A-64845CEE815C}">
      <formula1>"English, Metric"</formula1>
    </dataValidation>
    <dataValidation type="list" allowBlank="1" showInputMessage="1" showErrorMessage="1" sqref="C10" xr:uid="{D7718048-9152-4EA4-A599-626146235216}">
      <formula1>"Ball, Roller"</formula1>
    </dataValidation>
    <dataValidation type="list" allowBlank="1" showInputMessage="1" showErrorMessage="1" sqref="C7" xr:uid="{C7770E30-A046-4D04-80A6-55B74C9789C4}">
      <formula1>"Deep Groove, Angular, 02-Series, 03-Series"</formula1>
    </dataValidation>
    <dataValidation type="list" allowBlank="1" showInputMessage="1" showErrorMessage="1" sqref="C8" xr:uid="{A1FE56D9-F03F-4F86-AB12-FB66B71793B3}">
      <formula1>"Inner Ring, Outer Ring"</formula1>
    </dataValidation>
    <dataValidation type="list" allowBlank="1" showInputMessage="1" showErrorMessage="1" sqref="C5" xr:uid="{74B4CBCA-6C71-4D52-B7ED-5E260ADF549A}">
      <formula1>$T$6:$T$7</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6DC6-3F18-4157-8615-EF06B2B7CE96}">
  <sheetPr>
    <tabColor theme="8" tint="0.79998168889431442"/>
  </sheetPr>
  <dimension ref="B2:AQ82"/>
  <sheetViews>
    <sheetView zoomScaleNormal="100" workbookViewId="0">
      <selection activeCell="L33" sqref="L33"/>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69.330259603646255</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70.2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0.96</v>
      </c>
      <c r="D6" s="4"/>
      <c r="E6" s="26" t="s">
        <v>41</v>
      </c>
      <c r="H6" s="7" t="s">
        <v>77</v>
      </c>
      <c r="I6" s="77"/>
      <c r="J6" s="77"/>
      <c r="K6" s="7">
        <f>IF($C$7="Deep Groove",VLOOKUP(K5,$AF$8:$AG$27,2,FALSE), IF($C$7="Angular", VLOOKUP(K5,$AH$8:$AI$27,2,FALSE), IF($C$7="02-Series", VLOOKUP(K5,$AC$62:$AD$82,2,FALSE), IF($C$7="03-Series", VLOOKUP(K5,$AG$62:$AH$82,2,FALSE), NA()))))</f>
        <v>45</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0</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1.2</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0</v>
      </c>
      <c r="K11" s="77">
        <f>0.506467531924409*(I11)^0.23203728471849</f>
        <v>0.18809800634957716</v>
      </c>
      <c r="L11" s="77">
        <f>IF(J11&lt;=K11,1,0.56)</f>
        <v>1</v>
      </c>
      <c r="M11" s="77">
        <f>IF(J11&lt;=K11,0,0.863191147423464*(I11)^(-0.234866270653838))</f>
        <v>0</v>
      </c>
      <c r="N11" s="77">
        <f>L11*$C$9*$C$16 + M11*$C$18</f>
        <v>8.4</v>
      </c>
      <c r="O11" s="77">
        <f>($C$19*N11)*($C$32/($C$29+($C$30-$C$29)*(LN($C$6^-1))^(1/$C$31)))^(1/$C$11)</f>
        <v>69.330259603646255</v>
      </c>
      <c r="P11" s="7">
        <f t="shared" ref="P11:P21" si="0">IF($C$7="Deep Groove", SMALL($AF$8:$AF$27,COUNTIF($AF$8:$AF$27,"&lt;"&amp;O11)+1), IF($C$7="Angular", SMALL($AH$8:$AH$27,COUNTIF($AH$8:$AH$27,"&lt;"&amp;O11)+1), IF($C$7="02-Series", SMALL($AC$62:$AC$82,COUNTIF($AC$62:$AC$82,"&lt;"&amp;O11)+1), IF($C$7="03-Series", SMALL($AG$62:$AG$82,COUNTIF($AG$62:$AG$82,"&lt;"&amp;O11)+1), NA()))))</f>
        <v>70.2</v>
      </c>
      <c r="Q11" s="7">
        <f t="shared" ref="Q11:Q21" si="1">IF($C$7="Deep Groove",VLOOKUP(P11,$AF$8:$AG$27,2,FALSE), IF($C$7="Angular", VLOOKUP(P11,$AH$8:$AI$27,2,FALSE), IF($C$7="02-Series", VLOOKUP(P11,$AC$62:$AD$82,2,FALSE), IF($C$7="03-Series", VLOOKUP(P11,$AG$62:$AH$82,2,FALSE), NA()))))</f>
        <v>45</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2">$C$18/($C$9*$C$16)</f>
        <v>0</v>
      </c>
      <c r="K12" s="77">
        <f t="shared" ref="K12:K18" si="3">0.506467531924409*(I12)^0.23203728471849</f>
        <v>0.18809800634957716</v>
      </c>
      <c r="L12" s="77">
        <f t="shared" ref="L12:L18" si="4">IF(J12&lt;=K12,1,0.56)</f>
        <v>1</v>
      </c>
      <c r="M12" s="77">
        <f>IF(J12&lt;=K12,0,0.863191147423464*(I12)^(-0.234866270653838))</f>
        <v>0</v>
      </c>
      <c r="N12" s="77">
        <f t="shared" ref="N12:N18" si="5">L12*$C$9*$C$16 + M12*$C$18</f>
        <v>8.4</v>
      </c>
      <c r="O12" s="77">
        <f t="shared" ref="O12:O21" si="6">($C$19*N12)*($C$32/($C$29+($C$30-$C$29)*(LN($C$6^-1))^(1/$C$31)))^(1/$C$11)</f>
        <v>69.330259603646255</v>
      </c>
      <c r="P12" s="7">
        <f t="shared" si="0"/>
        <v>70.2</v>
      </c>
      <c r="Q12" s="7">
        <f t="shared" si="1"/>
        <v>45</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2"/>
        <v>0</v>
      </c>
      <c r="K13" s="77">
        <f t="shared" si="3"/>
        <v>0.18809800634957716</v>
      </c>
      <c r="L13" s="77">
        <f t="shared" si="4"/>
        <v>1</v>
      </c>
      <c r="M13" s="77">
        <f t="shared" ref="M13:M18" si="8">IF(J13&lt;=K13,0,0.863191147423464*(I13)^(-0.234866270653838))</f>
        <v>0</v>
      </c>
      <c r="N13" s="77">
        <f t="shared" si="5"/>
        <v>8.4</v>
      </c>
      <c r="O13" s="77">
        <f t="shared" si="6"/>
        <v>69.330259603646255</v>
      </c>
      <c r="P13" s="7">
        <f t="shared" si="0"/>
        <v>70.2</v>
      </c>
      <c r="Q13" s="7">
        <f t="shared" si="1"/>
        <v>45</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2"/>
        <v>0</v>
      </c>
      <c r="K14" s="77">
        <f t="shared" si="3"/>
        <v>0.18809800634957716</v>
      </c>
      <c r="L14" s="77">
        <f t="shared" si="4"/>
        <v>1</v>
      </c>
      <c r="M14" s="77">
        <f>IF(J14&lt;=K14,0,0.863191147423464*(I14)^(-0.234866270653838))</f>
        <v>0</v>
      </c>
      <c r="N14" s="77">
        <f t="shared" si="5"/>
        <v>8.4</v>
      </c>
      <c r="O14" s="77">
        <f t="shared" si="6"/>
        <v>69.330259603646255</v>
      </c>
      <c r="P14" s="7">
        <f t="shared" si="0"/>
        <v>70.2</v>
      </c>
      <c r="Q14" s="7">
        <f t="shared" si="1"/>
        <v>45</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7</v>
      </c>
      <c r="D15" s="4" t="str">
        <f>IF($D$2="English","klbf", "kN")</f>
        <v>kN</v>
      </c>
      <c r="H15" s="81">
        <v>4</v>
      </c>
      <c r="I15" s="77">
        <f t="shared" si="7"/>
        <v>1.4E-2</v>
      </c>
      <c r="J15" s="77">
        <f t="shared" si="2"/>
        <v>0</v>
      </c>
      <c r="K15" s="77">
        <f t="shared" si="3"/>
        <v>0.18809800634957716</v>
      </c>
      <c r="L15" s="77">
        <f t="shared" si="4"/>
        <v>1</v>
      </c>
      <c r="M15" s="77">
        <f t="shared" si="8"/>
        <v>0</v>
      </c>
      <c r="N15" s="77">
        <f t="shared" si="5"/>
        <v>8.4</v>
      </c>
      <c r="O15" s="77">
        <f t="shared" si="6"/>
        <v>69.330259603646255</v>
      </c>
      <c r="P15" s="7">
        <f t="shared" si="0"/>
        <v>70.2</v>
      </c>
      <c r="Q15" s="7">
        <f t="shared" si="1"/>
        <v>45</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7</v>
      </c>
      <c r="D16" s="7" t="s">
        <v>24</v>
      </c>
      <c r="H16" s="81">
        <v>5</v>
      </c>
      <c r="I16" s="77">
        <f t="shared" si="7"/>
        <v>1.4E-2</v>
      </c>
      <c r="J16" s="77">
        <f t="shared" si="2"/>
        <v>0</v>
      </c>
      <c r="K16" s="77">
        <f t="shared" si="3"/>
        <v>0.18809800634957716</v>
      </c>
      <c r="L16" s="77">
        <f t="shared" si="4"/>
        <v>1</v>
      </c>
      <c r="M16" s="77">
        <f t="shared" si="8"/>
        <v>0</v>
      </c>
      <c r="N16" s="77">
        <f t="shared" si="5"/>
        <v>8.4</v>
      </c>
      <c r="O16" s="77">
        <f t="shared" si="6"/>
        <v>69.330259603646255</v>
      </c>
      <c r="P16" s="7">
        <f t="shared" si="0"/>
        <v>70.2</v>
      </c>
      <c r="Q16" s="7">
        <f t="shared" si="1"/>
        <v>45</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c r="D17" s="4" t="str">
        <f>IF($D$2="English","klbf", "kN")</f>
        <v>kN</v>
      </c>
      <c r="H17" s="81">
        <v>6</v>
      </c>
      <c r="I17" s="77">
        <f t="shared" si="7"/>
        <v>1.4E-2</v>
      </c>
      <c r="J17" s="77">
        <f t="shared" si="2"/>
        <v>0</v>
      </c>
      <c r="K17" s="77">
        <f t="shared" si="3"/>
        <v>0.18809800634957716</v>
      </c>
      <c r="L17" s="77">
        <f t="shared" si="4"/>
        <v>1</v>
      </c>
      <c r="M17" s="77">
        <f t="shared" si="8"/>
        <v>0</v>
      </c>
      <c r="N17" s="77">
        <f t="shared" si="5"/>
        <v>8.4</v>
      </c>
      <c r="O17" s="77">
        <f t="shared" si="6"/>
        <v>69.330259603646255</v>
      </c>
      <c r="P17" s="7">
        <f t="shared" si="0"/>
        <v>70.2</v>
      </c>
      <c r="Q17" s="7">
        <f t="shared" si="1"/>
        <v>45</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7</v>
      </c>
      <c r="I18" s="77">
        <f t="shared" si="7"/>
        <v>1.4E-2</v>
      </c>
      <c r="J18" s="77">
        <f t="shared" si="2"/>
        <v>0</v>
      </c>
      <c r="K18" s="77">
        <f t="shared" si="3"/>
        <v>0.18809800634957716</v>
      </c>
      <c r="L18" s="77">
        <f t="shared" si="4"/>
        <v>1</v>
      </c>
      <c r="M18" s="77">
        <f t="shared" si="8"/>
        <v>0</v>
      </c>
      <c r="N18" s="77">
        <f t="shared" si="5"/>
        <v>8.4</v>
      </c>
      <c r="O18" s="77">
        <f t="shared" si="6"/>
        <v>69.330259603646255</v>
      </c>
      <c r="P18" s="7">
        <f t="shared" si="0"/>
        <v>70.2</v>
      </c>
      <c r="Q18" s="7">
        <f t="shared" si="1"/>
        <v>45</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8</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8.4</v>
      </c>
      <c r="O19" s="77">
        <f t="shared" si="6"/>
        <v>69.330259603646255</v>
      </c>
      <c r="P19" s="7">
        <f t="shared" si="0"/>
        <v>70.2</v>
      </c>
      <c r="Q19" s="7">
        <f t="shared" si="1"/>
        <v>45</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8.4</v>
      </c>
      <c r="O20" s="77">
        <f t="shared" si="6"/>
        <v>69.330259603646255</v>
      </c>
      <c r="P20" s="7">
        <f t="shared" si="0"/>
        <v>70.2</v>
      </c>
      <c r="Q20" s="7">
        <f t="shared" si="1"/>
        <v>45</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2"/>
        <v>0</v>
      </c>
      <c r="K21" s="77">
        <f>0.506467531924409*(I21)^0.23203728471849</f>
        <v>0.18809800634957716</v>
      </c>
      <c r="L21" s="77">
        <f>IF(J21&lt;=K21,1,0.56)</f>
        <v>1</v>
      </c>
      <c r="M21" s="77">
        <f>IF(J21&lt;=K21,0,0.863191147423464*(I21)^(-0.234866270653838))</f>
        <v>0</v>
      </c>
      <c r="N21" s="77">
        <f>L21*$C$9*$C$16 + M21*$C$18</f>
        <v>8.4</v>
      </c>
      <c r="O21" s="77">
        <f t="shared" si="6"/>
        <v>69.330259603646255</v>
      </c>
      <c r="P21" s="7">
        <f t="shared" si="0"/>
        <v>70.2</v>
      </c>
      <c r="Q21" s="7">
        <f t="shared" si="1"/>
        <v>45</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10000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500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300000000</v>
      </c>
      <c r="D24" s="7" t="s">
        <v>11</v>
      </c>
      <c r="H24" s="7" t="s">
        <v>90</v>
      </c>
      <c r="I24" s="7">
        <f>P21</f>
        <v>70.2</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15.782374100719423</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45</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10.116906474820142</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300</v>
      </c>
      <c r="D32" s="7" t="s">
        <v>11</v>
      </c>
    </row>
    <row r="33" spans="2:6" ht="15" customHeight="1" x14ac:dyDescent="0.25">
      <c r="B33" s="4"/>
      <c r="C33" s="4"/>
      <c r="D33" s="4" t="s">
        <v>11</v>
      </c>
      <c r="E33" s="4" t="s">
        <v>23</v>
      </c>
      <c r="F33" s="16" t="b">
        <v>0</v>
      </c>
    </row>
    <row r="34" spans="2:6" ht="15" customHeight="1" x14ac:dyDescent="0.25">
      <c r="B34" s="7" t="s">
        <v>16</v>
      </c>
      <c r="C34" s="14">
        <f>C29+(C30-C29)*(LN(C6^-1))^(1/C31)</f>
        <v>0.53356905441981306</v>
      </c>
      <c r="D34" s="18"/>
      <c r="E34" s="74" t="s">
        <v>75</v>
      </c>
      <c r="F34" s="73">
        <f>C6</f>
        <v>0.96</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153" priority="3">
      <formula>NOT($F$12)</formula>
    </cfRule>
  </conditionalFormatting>
  <conditionalFormatting sqref="B22:B23 D22:D23">
    <cfRule type="expression" dxfId="152" priority="6">
      <formula>$F$25</formula>
    </cfRule>
  </conditionalFormatting>
  <conditionalFormatting sqref="B25 D25 F25">
    <cfRule type="expression" dxfId="151" priority="9">
      <formula>NOT($F$25)</formula>
    </cfRule>
  </conditionalFormatting>
  <conditionalFormatting sqref="B33 D33">
    <cfRule type="expression" dxfId="150" priority="8">
      <formula>NOT($F$33)</formula>
    </cfRule>
  </conditionalFormatting>
  <conditionalFormatting sqref="B39 D39">
    <cfRule type="expression" dxfId="149" priority="5">
      <formula>$F$41</formula>
    </cfRule>
  </conditionalFormatting>
  <conditionalFormatting sqref="B41 D41 F41">
    <cfRule type="expression" dxfId="148" priority="7">
      <formula>NOT($F$41)</formula>
    </cfRule>
  </conditionalFormatting>
  <conditionalFormatting sqref="B5:D5">
    <cfRule type="expression" dxfId="147" priority="11">
      <formula>$F$36</formula>
    </cfRule>
  </conditionalFormatting>
  <conditionalFormatting sqref="B10:D10">
    <cfRule type="expression" dxfId="146" priority="10">
      <formula>$F$12</formula>
    </cfRule>
  </conditionalFormatting>
  <conditionalFormatting sqref="B36:D42 E41:F41">
    <cfRule type="expression" dxfId="145" priority="2">
      <formula>NOT($F$36)</formula>
    </cfRule>
  </conditionalFormatting>
  <conditionalFormatting sqref="F33">
    <cfRule type="expression" dxfId="144" priority="4">
      <formula>NOT($F$33)</formula>
    </cfRule>
  </conditionalFormatting>
  <conditionalFormatting sqref="F36">
    <cfRule type="expression" dxfId="143" priority="1">
      <formula>NOT($F$36)</formula>
    </cfRule>
  </conditionalFormatting>
  <dataValidations count="5">
    <dataValidation type="list" allowBlank="1" showInputMessage="1" showErrorMessage="1" sqref="C5" xr:uid="{94AE4E8C-9CE2-4143-ADD7-65BF50CA9E3B}">
      <formula1>$T$6:$T$7</formula1>
    </dataValidation>
    <dataValidation type="list" allowBlank="1" showInputMessage="1" showErrorMessage="1" sqref="C8" xr:uid="{ECC7BA08-9D0A-43CC-8FE1-B3408CE1AFF9}">
      <formula1>"Inner Ring, Outer Ring"</formula1>
    </dataValidation>
    <dataValidation type="list" allowBlank="1" showInputMessage="1" showErrorMessage="1" sqref="C7" xr:uid="{3BB56B72-B18F-4D0A-9F8C-9F49CF1441BE}">
      <formula1>"Deep Groove, Angular, 02-Series, 03-Series"</formula1>
    </dataValidation>
    <dataValidation type="list" allowBlank="1" showInputMessage="1" showErrorMessage="1" sqref="C10" xr:uid="{01AE36E5-03FC-4095-8224-9AD825A13E5E}">
      <formula1>"Ball, Roller"</formula1>
    </dataValidation>
    <dataValidation type="list" allowBlank="1" showInputMessage="1" showErrorMessage="1" sqref="D2" xr:uid="{BAB3E36E-AB56-40C5-9230-2D0979DFA156}">
      <formula1>"English, Metric"</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CF0AD-9E2D-473B-BECB-7B97AD091F65}">
  <sheetPr>
    <tabColor theme="8" tint="0.59999389629810485"/>
  </sheetPr>
  <dimension ref="B2:AQ82"/>
  <sheetViews>
    <sheetView zoomScaleNormal="100" workbookViewId="0">
      <selection activeCell="L33" sqref="L33"/>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53.057173851178028</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55.9</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0.95</v>
      </c>
      <c r="D6" s="4"/>
      <c r="E6" s="26" t="s">
        <v>41</v>
      </c>
      <c r="H6" s="7" t="s">
        <v>77</v>
      </c>
      <c r="I6" s="77"/>
      <c r="J6" s="77"/>
      <c r="K6" s="7">
        <f>IF($C$7="Deep Groove",VLOOKUP(K5,$AF$8:$AG$27,2,FALSE), IF($C$7="Angular", VLOOKUP(K5,$AH$8:$AI$27,2,FALSE), IF($C$7="02-Series", VLOOKUP(K5,$AC$62:$AD$82,2,FALSE), IF($C$7="03-Series", VLOOKUP(K5,$AG$62:$AH$82,2,FALSE), NA()))))</f>
        <v>35.5</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54</v>
      </c>
      <c r="D7" s="4"/>
      <c r="H7" s="7" t="s">
        <v>69</v>
      </c>
      <c r="I7" s="77"/>
      <c r="J7" s="77"/>
      <c r="K7" s="77">
        <f>$C$18/K6</f>
        <v>2.8169014084507043E-2</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2.8169014084507043E-2</v>
      </c>
      <c r="J11" s="77">
        <f>$C$18/($C$9*$C$16)</f>
        <v>0.33333333333333331</v>
      </c>
      <c r="K11" s="77">
        <f>0.506467531924409*(I11)^0.23203728471849</f>
        <v>0.22122837615390442</v>
      </c>
      <c r="L11" s="77">
        <f>IF(J11&lt;=K11,1,0.56)</f>
        <v>0.56000000000000005</v>
      </c>
      <c r="M11" s="77">
        <f>IF(J11&lt;=K11,0,0.863191147423464*(I11)^(-0.234866270653838))</f>
        <v>1.9961966833261298</v>
      </c>
      <c r="N11" s="77">
        <f>L11*$C$9*$C$16 + M11*$C$18</f>
        <v>3.6761966833261299</v>
      </c>
      <c r="O11" s="77">
        <f>($C$19*N11)*($C$32/($C$29+($C$30-$C$29)*(LN($C$6^-1))^(1/$C$31)))^(1/$C$11)</f>
        <v>65.016202179452847</v>
      </c>
      <c r="P11" s="7">
        <f t="shared" ref="P11:P21" si="0">IF($C$7="Deep Groove", SMALL($AF$8:$AF$27,COUNTIF($AF$8:$AF$27,"&lt;"&amp;O11)+1), IF($C$7="Angular", SMALL($AH$8:$AH$27,COUNTIF($AH$8:$AH$27,"&lt;"&amp;O11)+1), IF($C$7="02-Series", SMALL($AC$62:$AC$82,COUNTIF($AC$62:$AC$82,"&lt;"&amp;O11)+1), IF($C$7="03-Series", SMALL($AG$62:$AG$82,COUNTIF($AG$62:$AG$82,"&lt;"&amp;O11)+1), NA()))))</f>
        <v>68.900000000000006</v>
      </c>
      <c r="Q11" s="7">
        <f t="shared" ref="Q11:Q21" si="1">IF($C$7="Deep Groove",VLOOKUP(P11,$AF$8:$AG$27,2,FALSE), IF($C$7="Angular", VLOOKUP(P11,$AH$8:$AI$27,2,FALSE), IF($C$7="02-Series", VLOOKUP(P11,$AC$62:$AD$82,2,FALSE), IF($C$7="03-Series", VLOOKUP(P11,$AG$62:$AH$82,2,FALSE), NA()))))</f>
        <v>45.5</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2.197802197802198E-2</v>
      </c>
      <c r="J12" s="77">
        <f t="shared" ref="J12:J21" si="2">$C$18/($C$9*$C$16)</f>
        <v>0.33333333333333331</v>
      </c>
      <c r="K12" s="77">
        <f t="shared" ref="K12:K18" si="3">0.506467531924409*(I12)^0.23203728471849</f>
        <v>0.20884839727557283</v>
      </c>
      <c r="L12" s="77">
        <f t="shared" ref="L12:L18" si="4">IF(J12&lt;=K12,1,0.56)</f>
        <v>0.56000000000000005</v>
      </c>
      <c r="M12" s="77">
        <f>IF(J12&lt;=K12,0,0.863191147423464*(I12)^(-0.234866270653838))</f>
        <v>2.1160110493710063</v>
      </c>
      <c r="N12" s="77">
        <f t="shared" ref="N12:N18" si="5">L12*$C$9*$C$16 + M12*$C$18</f>
        <v>3.7960110493710064</v>
      </c>
      <c r="O12" s="77">
        <f t="shared" ref="O12:O21" si="6">($C$19*N12)*($C$32/($C$29+($C$30-$C$29)*(LN($C$6^-1))^(1/$C$31)))^(1/$C$11)</f>
        <v>67.135206062490084</v>
      </c>
      <c r="P12" s="7">
        <f t="shared" si="0"/>
        <v>68.900000000000006</v>
      </c>
      <c r="Q12" s="7">
        <f t="shared" si="1"/>
        <v>45.5</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2.197802197802198E-2</v>
      </c>
      <c r="J13" s="77">
        <f t="shared" si="2"/>
        <v>0.33333333333333331</v>
      </c>
      <c r="K13" s="77">
        <f t="shared" si="3"/>
        <v>0.20884839727557283</v>
      </c>
      <c r="L13" s="77">
        <f t="shared" si="4"/>
        <v>0.56000000000000005</v>
      </c>
      <c r="M13" s="77">
        <f t="shared" ref="M13:M18" si="8">IF(J13&lt;=K13,0,0.863191147423464*(I13)^(-0.234866270653838))</f>
        <v>2.1160110493710063</v>
      </c>
      <c r="N13" s="77">
        <f t="shared" si="5"/>
        <v>3.7960110493710064</v>
      </c>
      <c r="O13" s="77">
        <f t="shared" si="6"/>
        <v>67.135206062490084</v>
      </c>
      <c r="P13" s="7">
        <f t="shared" si="0"/>
        <v>68.900000000000006</v>
      </c>
      <c r="Q13" s="7">
        <f t="shared" si="1"/>
        <v>45.5</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2.197802197802198E-2</v>
      </c>
      <c r="J14" s="77">
        <f t="shared" si="2"/>
        <v>0.33333333333333331</v>
      </c>
      <c r="K14" s="77">
        <f t="shared" si="3"/>
        <v>0.20884839727557283</v>
      </c>
      <c r="L14" s="77">
        <f t="shared" si="4"/>
        <v>0.56000000000000005</v>
      </c>
      <c r="M14" s="77">
        <f>IF(J14&lt;=K14,0,0.863191147423464*(I14)^(-0.234866270653838))</f>
        <v>2.1160110493710063</v>
      </c>
      <c r="N14" s="77">
        <f t="shared" si="5"/>
        <v>3.7960110493710064</v>
      </c>
      <c r="O14" s="77">
        <f t="shared" si="6"/>
        <v>67.135206062490084</v>
      </c>
      <c r="P14" s="7">
        <f t="shared" si="0"/>
        <v>68.900000000000006</v>
      </c>
      <c r="Q14" s="7">
        <f t="shared" si="1"/>
        <v>45.5</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3</v>
      </c>
      <c r="D15" s="4" t="str">
        <f>IF($D$2="English","klbf", "kN")</f>
        <v>kN</v>
      </c>
      <c r="H15" s="81">
        <v>4</v>
      </c>
      <c r="I15" s="77">
        <f t="shared" si="7"/>
        <v>2.197802197802198E-2</v>
      </c>
      <c r="J15" s="77">
        <f t="shared" si="2"/>
        <v>0.33333333333333331</v>
      </c>
      <c r="K15" s="77">
        <f t="shared" si="3"/>
        <v>0.20884839727557283</v>
      </c>
      <c r="L15" s="77">
        <f t="shared" si="4"/>
        <v>0.56000000000000005</v>
      </c>
      <c r="M15" s="77">
        <f t="shared" si="8"/>
        <v>2.1160110493710063</v>
      </c>
      <c r="N15" s="77">
        <f t="shared" si="5"/>
        <v>3.7960110493710064</v>
      </c>
      <c r="O15" s="77">
        <f t="shared" si="6"/>
        <v>67.135206062490084</v>
      </c>
      <c r="P15" s="7">
        <f t="shared" si="0"/>
        <v>68.900000000000006</v>
      </c>
      <c r="Q15" s="7">
        <f t="shared" si="1"/>
        <v>45.5</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3</v>
      </c>
      <c r="D16" s="7" t="s">
        <v>24</v>
      </c>
      <c r="H16" s="81">
        <v>5</v>
      </c>
      <c r="I16" s="77">
        <f t="shared" si="7"/>
        <v>2.197802197802198E-2</v>
      </c>
      <c r="J16" s="77">
        <f t="shared" si="2"/>
        <v>0.33333333333333331</v>
      </c>
      <c r="K16" s="77">
        <f t="shared" si="3"/>
        <v>0.20884839727557283</v>
      </c>
      <c r="L16" s="77">
        <f t="shared" si="4"/>
        <v>0.56000000000000005</v>
      </c>
      <c r="M16" s="77">
        <f t="shared" si="8"/>
        <v>2.1160110493710063</v>
      </c>
      <c r="N16" s="77">
        <f t="shared" si="5"/>
        <v>3.7960110493710064</v>
      </c>
      <c r="O16" s="77">
        <f t="shared" si="6"/>
        <v>67.135206062490084</v>
      </c>
      <c r="P16" s="7">
        <f t="shared" si="0"/>
        <v>68.900000000000006</v>
      </c>
      <c r="Q16" s="7">
        <f t="shared" si="1"/>
        <v>45.5</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1</v>
      </c>
      <c r="D17" s="4" t="str">
        <f>IF($D$2="English","klbf", "kN")</f>
        <v>kN</v>
      </c>
      <c r="H17" s="81">
        <v>6</v>
      </c>
      <c r="I17" s="77">
        <f t="shared" si="7"/>
        <v>2.197802197802198E-2</v>
      </c>
      <c r="J17" s="77">
        <f t="shared" si="2"/>
        <v>0.33333333333333331</v>
      </c>
      <c r="K17" s="77">
        <f t="shared" si="3"/>
        <v>0.20884839727557283</v>
      </c>
      <c r="L17" s="77">
        <f t="shared" si="4"/>
        <v>0.56000000000000005</v>
      </c>
      <c r="M17" s="77">
        <f t="shared" si="8"/>
        <v>2.1160110493710063</v>
      </c>
      <c r="N17" s="77">
        <f t="shared" si="5"/>
        <v>3.7960110493710064</v>
      </c>
      <c r="O17" s="77">
        <f t="shared" si="6"/>
        <v>67.135206062490084</v>
      </c>
      <c r="P17" s="7">
        <f t="shared" si="0"/>
        <v>68.900000000000006</v>
      </c>
      <c r="Q17" s="7">
        <f t="shared" si="1"/>
        <v>45.5</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1</v>
      </c>
      <c r="D18" s="7" t="s">
        <v>24</v>
      </c>
      <c r="H18" s="81">
        <v>7</v>
      </c>
      <c r="I18" s="77">
        <f t="shared" si="7"/>
        <v>2.197802197802198E-2</v>
      </c>
      <c r="J18" s="77">
        <f t="shared" si="2"/>
        <v>0.33333333333333331</v>
      </c>
      <c r="K18" s="77">
        <f t="shared" si="3"/>
        <v>0.20884839727557283</v>
      </c>
      <c r="L18" s="77">
        <f t="shared" si="4"/>
        <v>0.56000000000000005</v>
      </c>
      <c r="M18" s="77">
        <f t="shared" si="8"/>
        <v>2.1160110493710063</v>
      </c>
      <c r="N18" s="77">
        <f t="shared" si="5"/>
        <v>3.7960110493710064</v>
      </c>
      <c r="O18" s="77">
        <f t="shared" si="6"/>
        <v>67.135206062490084</v>
      </c>
      <c r="P18" s="7">
        <f t="shared" si="0"/>
        <v>68.900000000000006</v>
      </c>
      <c r="Q18" s="7">
        <f t="shared" si="1"/>
        <v>45.5</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1.4</v>
      </c>
      <c r="D19" s="13"/>
      <c r="H19" s="81">
        <v>8</v>
      </c>
      <c r="I19" s="77">
        <f>IF($C$18/Q18 &lt; 0.014, 0.014, $C$18/Q18)</f>
        <v>2.197802197802198E-2</v>
      </c>
      <c r="J19" s="77">
        <f t="shared" si="2"/>
        <v>0.33333333333333331</v>
      </c>
      <c r="K19" s="77">
        <f>0.506467531924409*(I19)^0.23203728471849</f>
        <v>0.20884839727557283</v>
      </c>
      <c r="L19" s="77">
        <f>IF(J19&lt;=K19,1,0.56)</f>
        <v>0.56000000000000005</v>
      </c>
      <c r="M19" s="77">
        <f>IF(J19&lt;=K19,0,0.863191147423464*(I19)^(-0.234866270653838))</f>
        <v>2.1160110493710063</v>
      </c>
      <c r="N19" s="77">
        <f>L19*$C$9*$C$16 + M19*$C$18</f>
        <v>3.7960110493710064</v>
      </c>
      <c r="O19" s="77">
        <f t="shared" si="6"/>
        <v>67.135206062490084</v>
      </c>
      <c r="P19" s="7">
        <f t="shared" si="0"/>
        <v>68.900000000000006</v>
      </c>
      <c r="Q19" s="7">
        <f t="shared" si="1"/>
        <v>45.5</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2.197802197802198E-2</v>
      </c>
      <c r="J20" s="77">
        <f t="shared" si="2"/>
        <v>0.33333333333333331</v>
      </c>
      <c r="K20" s="77">
        <f>0.506467531924409*(I20)^0.23203728471849</f>
        <v>0.20884839727557283</v>
      </c>
      <c r="L20" s="77">
        <f>IF(J20&lt;=K20,1,0.56)</f>
        <v>0.56000000000000005</v>
      </c>
      <c r="M20" s="77">
        <f>IF(J20&lt;=K20,0,0.863191147423464*(I20)^(-0.234866270653838))</f>
        <v>2.1160110493710063</v>
      </c>
      <c r="N20" s="77">
        <f>L20*$C$9*$C$16 + M20*$C$18</f>
        <v>3.7960110493710064</v>
      </c>
      <c r="O20" s="77">
        <f t="shared" si="6"/>
        <v>67.135206062490084</v>
      </c>
      <c r="P20" s="7">
        <f t="shared" si="0"/>
        <v>68.900000000000006</v>
      </c>
      <c r="Q20" s="7">
        <f t="shared" si="1"/>
        <v>45.5</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2.197802197802198E-2</v>
      </c>
      <c r="J21" s="77">
        <f t="shared" si="2"/>
        <v>0.33333333333333331</v>
      </c>
      <c r="K21" s="77">
        <f>0.506467531924409*(I21)^0.23203728471849</f>
        <v>0.20884839727557283</v>
      </c>
      <c r="L21" s="77">
        <f>IF(J21&lt;=K21,1,0.56)</f>
        <v>0.56000000000000005</v>
      </c>
      <c r="M21" s="77">
        <f>IF(J21&lt;=K21,0,0.863191147423464*(I21)^(-0.234866270653838))</f>
        <v>2.1160110493710063</v>
      </c>
      <c r="N21" s="77">
        <f>L21*$C$9*$C$16 + M21*$C$18</f>
        <v>3.7960110493710064</v>
      </c>
      <c r="O21" s="77">
        <f t="shared" si="6"/>
        <v>67.135206062490084</v>
      </c>
      <c r="P21" s="7">
        <f t="shared" si="0"/>
        <v>68.900000000000006</v>
      </c>
      <c r="Q21" s="7">
        <f t="shared" si="1"/>
        <v>45.5</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40000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520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1248000000</v>
      </c>
      <c r="D24" s="7" t="s">
        <v>11</v>
      </c>
      <c r="H24" s="7" t="s">
        <v>90</v>
      </c>
      <c r="I24" s="7">
        <f>P21</f>
        <v>68.900000000000006</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15.490107913669064</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45.5</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10.22931654676259</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1248</v>
      </c>
      <c r="D32" s="7" t="s">
        <v>11</v>
      </c>
    </row>
    <row r="33" spans="2:6" ht="15" customHeight="1" x14ac:dyDescent="0.25">
      <c r="B33" s="4"/>
      <c r="C33" s="4"/>
      <c r="D33" s="4" t="s">
        <v>11</v>
      </c>
      <c r="E33" s="4" t="s">
        <v>23</v>
      </c>
      <c r="F33" s="16" t="b">
        <v>0</v>
      </c>
    </row>
    <row r="34" spans="2:6" ht="15" customHeight="1" x14ac:dyDescent="0.25">
      <c r="B34" s="7" t="s">
        <v>16</v>
      </c>
      <c r="C34" s="14">
        <f>C29+(C30-C29)*(LN(C6^-1))^(1/C31)</f>
        <v>0.61905625666691988</v>
      </c>
      <c r="D34" s="18"/>
      <c r="E34" s="74" t="s">
        <v>75</v>
      </c>
      <c r="F34" s="73">
        <f>C6</f>
        <v>0.95</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142" priority="3">
      <formula>NOT($F$12)</formula>
    </cfRule>
  </conditionalFormatting>
  <conditionalFormatting sqref="B22:B23 D22:D23">
    <cfRule type="expression" dxfId="141" priority="6">
      <formula>$F$25</formula>
    </cfRule>
  </conditionalFormatting>
  <conditionalFormatting sqref="B25 D25 F25">
    <cfRule type="expression" dxfId="140" priority="9">
      <formula>NOT($F$25)</formula>
    </cfRule>
  </conditionalFormatting>
  <conditionalFormatting sqref="B33 D33">
    <cfRule type="expression" dxfId="139" priority="8">
      <formula>NOT($F$33)</formula>
    </cfRule>
  </conditionalFormatting>
  <conditionalFormatting sqref="B39 D39">
    <cfRule type="expression" dxfId="138" priority="5">
      <formula>$F$41</formula>
    </cfRule>
  </conditionalFormatting>
  <conditionalFormatting sqref="B41 D41 F41">
    <cfRule type="expression" dxfId="137" priority="7">
      <formula>NOT($F$41)</formula>
    </cfRule>
  </conditionalFormatting>
  <conditionalFormatting sqref="B5:D5">
    <cfRule type="expression" dxfId="136" priority="11">
      <formula>$F$36</formula>
    </cfRule>
  </conditionalFormatting>
  <conditionalFormatting sqref="B10:D10">
    <cfRule type="expression" dxfId="135" priority="10">
      <formula>$F$12</formula>
    </cfRule>
  </conditionalFormatting>
  <conditionalFormatting sqref="B36:D42 E41:F41">
    <cfRule type="expression" dxfId="134" priority="2">
      <formula>NOT($F$36)</formula>
    </cfRule>
  </conditionalFormatting>
  <conditionalFormatting sqref="F33">
    <cfRule type="expression" dxfId="133" priority="4">
      <formula>NOT($F$33)</formula>
    </cfRule>
  </conditionalFormatting>
  <conditionalFormatting sqref="F36">
    <cfRule type="expression" dxfId="132" priority="1">
      <formula>NOT($F$36)</formula>
    </cfRule>
  </conditionalFormatting>
  <dataValidations count="5">
    <dataValidation type="list" allowBlank="1" showInputMessage="1" showErrorMessage="1" sqref="D2" xr:uid="{211B717E-6064-4995-8880-6816E2DD8186}">
      <formula1>"English, Metric"</formula1>
    </dataValidation>
    <dataValidation type="list" allowBlank="1" showInputMessage="1" showErrorMessage="1" sqref="C10" xr:uid="{87EF8E58-1877-403A-8501-FFC0DD2C1BA2}">
      <formula1>"Ball, Roller"</formula1>
    </dataValidation>
    <dataValidation type="list" allowBlank="1" showInputMessage="1" showErrorMessage="1" sqref="C7" xr:uid="{90196E50-9C90-4461-8716-2FF2BDCE2EB4}">
      <formula1>"Deep Groove, Angular, 02-Series, 03-Series"</formula1>
    </dataValidation>
    <dataValidation type="list" allowBlank="1" showInputMessage="1" showErrorMessage="1" sqref="C8" xr:uid="{38B7892A-CC85-4E07-9EBA-88AB7085CA5C}">
      <formula1>"Inner Ring, Outer Ring"</formula1>
    </dataValidation>
    <dataValidation type="list" allowBlank="1" showInputMessage="1" showErrorMessage="1" sqref="C5" xr:uid="{6590BA1E-2BAE-4195-B459-1A89738AE16D}">
      <formula1>$T$6:$T$7</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DFDF-66CD-4C9D-BE10-B43249B0F6CF}">
  <sheetPr>
    <tabColor theme="8" tint="0.39997558519241921"/>
  </sheetPr>
  <dimension ref="B1:M1002"/>
  <sheetViews>
    <sheetView zoomScale="115" zoomScaleNormal="115" workbookViewId="0">
      <selection activeCell="G29" sqref="G29"/>
    </sheetView>
  </sheetViews>
  <sheetFormatPr defaultRowHeight="15" x14ac:dyDescent="0.25"/>
  <cols>
    <col min="2" max="2" width="9.140625" customWidth="1"/>
    <col min="3" max="3" width="26.5703125" customWidth="1"/>
    <col min="4" max="4" width="10.42578125" customWidth="1"/>
    <col min="5" max="5" width="11.5703125" bestFit="1" customWidth="1"/>
    <col min="6" max="7" width="10.28515625" customWidth="1"/>
    <col min="9" max="9" width="6.85546875" bestFit="1" customWidth="1"/>
    <col min="10" max="11" width="35.42578125" bestFit="1" customWidth="1"/>
    <col min="12" max="12" width="24" bestFit="1" customWidth="1"/>
    <col min="18" max="18" width="14.5703125" bestFit="1" customWidth="1"/>
  </cols>
  <sheetData>
    <row r="1" spans="2:13" x14ac:dyDescent="0.25">
      <c r="I1" t="str">
        <f>_xlfn.CONCAT("x"," [",G2,"]")</f>
        <v>x [in]</v>
      </c>
      <c r="J1" t="str">
        <f>_xlfn.CONCAT("moment about the z-axis"," [*10^3 ", E25,"]")</f>
        <v>moment about the z-axis [*10^3 in-lbf]</v>
      </c>
      <c r="K1" t="str">
        <f>_xlfn.CONCAT("moment about the y-axis"," [*10^3 ", E25,"]")</f>
        <v>moment about the y-axis [*10^3 in-lbf]</v>
      </c>
      <c r="L1" t="str">
        <f>_xlfn.CONCAT("Net Moment"," [*10^3 ", E25,"]")</f>
        <v>Net Moment [*10^3 in-lbf]</v>
      </c>
      <c r="M1" s="82" t="s">
        <v>96</v>
      </c>
    </row>
    <row r="2" spans="2:13" x14ac:dyDescent="0.25">
      <c r="C2" t="s">
        <v>97</v>
      </c>
      <c r="E2" s="83" t="s">
        <v>98</v>
      </c>
      <c r="F2" s="83">
        <f>D5/1000</f>
        <v>0.04</v>
      </c>
      <c r="G2" s="4" t="str">
        <f>IF($D$4="English","in", "mm")</f>
        <v>in</v>
      </c>
      <c r="I2" s="101">
        <v>0</v>
      </c>
      <c r="J2">
        <f t="shared" ref="J2:K3" si="0">D$29*($I2/1000)+D$18*(($I2/1000)-($D$8/1000))*(($I2/1000)&gt;($D$8/1000))+D$19*(($I2/1000)-($D$9/1000))*(($I2/1000)&gt;($D$9/1000))+D$20*(($I2/1000)-($D$10/1000))*(($I2/1000)&gt;($D$10/1000))+D$21*(($I2/1000)-($D$11/1000))*(($I2/1000)&gt;($D$11/1000))</f>
        <v>0</v>
      </c>
      <c r="K2">
        <f t="shared" si="0"/>
        <v>0</v>
      </c>
      <c r="L2" s="85">
        <f t="shared" ref="L2:L3" si="1">SQRT((J2^2)+(K2^2))</f>
        <v>0</v>
      </c>
    </row>
    <row r="3" spans="2:13" x14ac:dyDescent="0.25">
      <c r="I3" s="101">
        <f t="shared" ref="I3" si="2">IF((ROW(A1)*$F$2)&lt;=$D$5, ROW(A1)*$F$2,NA())</f>
        <v>0.04</v>
      </c>
      <c r="J3">
        <f>D$29*($I3/1000)+D$18*(($I3/1000)-($D$8/1000))*(($I3/1000)&gt;($D$8/1000))+D$19*(($I3/1000)-($D$9/1000))*(($I3/1000)&gt;($D$9/1000))+D$20*(($I3/1000)-($D$10/1000))*(($I3/1000)&gt;($D$10/1000))+D$21*(($I3/1000)-($D$11/1000))*(($I3/1000)&gt;($D$11/1000))</f>
        <v>0</v>
      </c>
      <c r="K3" s="76">
        <f t="shared" si="0"/>
        <v>-1.1730000000000001E-2</v>
      </c>
      <c r="L3" s="76">
        <f t="shared" si="1"/>
        <v>1.1730000000000001E-2</v>
      </c>
    </row>
    <row r="4" spans="2:13" x14ac:dyDescent="0.25">
      <c r="C4" t="s">
        <v>99</v>
      </c>
      <c r="D4" s="86" t="s">
        <v>2</v>
      </c>
      <c r="I4" s="101">
        <f t="shared" ref="I4:I67" si="3">IF((ROW(A2)*$F$2)&lt;=$D$5, ROW(A2)*$F$2,NA())</f>
        <v>0.08</v>
      </c>
      <c r="J4">
        <f t="shared" ref="J4:J67" si="4">D$29*($I4/1000)+D$18*(($I4/1000)-($D$8/1000))*(($I4/1000)&gt;($D$8/1000))+D$19*(($I4/1000)-($D$9/1000))*(($I4/1000)&gt;($D$9/1000))+D$20*(($I4/1000)-($D$10/1000))*(($I4/1000)&gt;($D$10/1000))+D$21*(($I4/1000)-($D$11/1000))*(($I4/1000)&gt;($D$11/1000))</f>
        <v>0</v>
      </c>
      <c r="K4" s="76">
        <f t="shared" ref="K4:K67" si="5">E$29*($I4/1000)+E$18*(($I4/1000)-($D$8/1000))*(($I4/1000)&gt;($D$8/1000))+E$19*(($I4/1000)-($D$9/1000))*(($I4/1000)&gt;($D$9/1000))+E$20*(($I4/1000)-($D$10/1000))*(($I4/1000)&gt;($D$10/1000))+E$21*(($I4/1000)-($D$11/1000))*(($I4/1000)&gt;($D$11/1000))</f>
        <v>-2.3460000000000002E-2</v>
      </c>
      <c r="L4" s="76">
        <f t="shared" ref="L4:L67" si="6">SQRT((J4^2)+(K4^2))</f>
        <v>2.3460000000000002E-2</v>
      </c>
    </row>
    <row r="5" spans="2:13" x14ac:dyDescent="0.25">
      <c r="C5" s="83" t="s">
        <v>100</v>
      </c>
      <c r="D5" s="83">
        <f>10+18+12</f>
        <v>40</v>
      </c>
      <c r="E5" s="4" t="str">
        <f>IF($D$4="English","in", "mm")</f>
        <v>in</v>
      </c>
      <c r="I5" s="101">
        <f t="shared" si="3"/>
        <v>0.12</v>
      </c>
      <c r="J5">
        <f t="shared" si="4"/>
        <v>0</v>
      </c>
      <c r="K5" s="76">
        <f t="shared" si="5"/>
        <v>-3.5189999999999999E-2</v>
      </c>
      <c r="L5" s="76">
        <f t="shared" si="6"/>
        <v>3.5189999999999999E-2</v>
      </c>
    </row>
    <row r="6" spans="2:13" x14ac:dyDescent="0.25">
      <c r="I6" s="101">
        <f t="shared" si="3"/>
        <v>0.16</v>
      </c>
      <c r="J6">
        <f t="shared" si="4"/>
        <v>0</v>
      </c>
      <c r="K6" s="76">
        <f t="shared" si="5"/>
        <v>-4.6920000000000003E-2</v>
      </c>
      <c r="L6" s="76">
        <f t="shared" si="6"/>
        <v>4.6920000000000003E-2</v>
      </c>
    </row>
    <row r="7" spans="2:13" x14ac:dyDescent="0.25">
      <c r="C7" s="8" t="s">
        <v>101</v>
      </c>
      <c r="D7" s="9"/>
      <c r="E7" s="9"/>
      <c r="I7" s="101">
        <f t="shared" si="3"/>
        <v>0.2</v>
      </c>
      <c r="J7">
        <f t="shared" si="4"/>
        <v>0</v>
      </c>
      <c r="K7" s="76">
        <f t="shared" si="5"/>
        <v>-5.8650000000000001E-2</v>
      </c>
      <c r="L7" s="76">
        <f t="shared" si="6"/>
        <v>5.8650000000000001E-2</v>
      </c>
    </row>
    <row r="8" spans="2:13" x14ac:dyDescent="0.25">
      <c r="B8" t="s">
        <v>150</v>
      </c>
      <c r="C8" s="83" t="s">
        <v>103</v>
      </c>
      <c r="D8" s="83">
        <v>10</v>
      </c>
      <c r="E8" s="4" t="str">
        <f>IF($D$4="English","in", "mm")</f>
        <v>in</v>
      </c>
      <c r="I8" s="101">
        <f t="shared" si="3"/>
        <v>0.24</v>
      </c>
      <c r="J8">
        <f t="shared" si="4"/>
        <v>0</v>
      </c>
      <c r="K8" s="76">
        <f t="shared" si="5"/>
        <v>-7.0379999999999998E-2</v>
      </c>
      <c r="L8" s="76">
        <f t="shared" si="6"/>
        <v>7.0379999999999998E-2</v>
      </c>
    </row>
    <row r="9" spans="2:13" x14ac:dyDescent="0.25">
      <c r="B9" t="s">
        <v>151</v>
      </c>
      <c r="C9" s="83" t="s">
        <v>105</v>
      </c>
      <c r="D9" s="83">
        <v>10</v>
      </c>
      <c r="E9" s="4" t="str">
        <f>IF($D$4="English","in", "mm")</f>
        <v>in</v>
      </c>
      <c r="I9" s="101">
        <f t="shared" si="3"/>
        <v>0.28000000000000003</v>
      </c>
      <c r="J9">
        <f t="shared" si="4"/>
        <v>0</v>
      </c>
      <c r="K9" s="76">
        <f t="shared" si="5"/>
        <v>-8.2110000000000002E-2</v>
      </c>
      <c r="L9" s="76">
        <f t="shared" si="6"/>
        <v>8.2110000000000002E-2</v>
      </c>
    </row>
    <row r="10" spans="2:13" x14ac:dyDescent="0.25">
      <c r="B10" t="s">
        <v>148</v>
      </c>
      <c r="C10" s="83" t="s">
        <v>107</v>
      </c>
      <c r="D10" s="83">
        <f>10+18</f>
        <v>28</v>
      </c>
      <c r="E10" s="4" t="str">
        <f>IF($D$4="English","in", "mm")</f>
        <v>in</v>
      </c>
      <c r="I10" s="101">
        <f t="shared" si="3"/>
        <v>0.32</v>
      </c>
      <c r="J10">
        <f t="shared" si="4"/>
        <v>0</v>
      </c>
      <c r="K10" s="76">
        <f t="shared" si="5"/>
        <v>-9.3840000000000007E-2</v>
      </c>
      <c r="L10" s="76">
        <f t="shared" si="6"/>
        <v>9.3840000000000007E-2</v>
      </c>
    </row>
    <row r="11" spans="2:13" x14ac:dyDescent="0.25">
      <c r="B11" t="s">
        <v>147</v>
      </c>
      <c r="C11" s="83" t="s">
        <v>109</v>
      </c>
      <c r="D11" s="83">
        <f>10+18</f>
        <v>28</v>
      </c>
      <c r="E11" s="4" t="str">
        <f>IF($D$4="English","in", "mm")</f>
        <v>in</v>
      </c>
      <c r="I11" s="101">
        <f t="shared" si="3"/>
        <v>0.36</v>
      </c>
      <c r="J11">
        <f t="shared" si="4"/>
        <v>0</v>
      </c>
      <c r="K11" s="76">
        <f t="shared" si="5"/>
        <v>-0.10557</v>
      </c>
      <c r="L11" s="76">
        <f t="shared" si="6"/>
        <v>0.10557</v>
      </c>
    </row>
    <row r="12" spans="2:13" x14ac:dyDescent="0.25">
      <c r="I12" s="101">
        <f t="shared" si="3"/>
        <v>0.4</v>
      </c>
      <c r="J12">
        <f t="shared" si="4"/>
        <v>0</v>
      </c>
      <c r="K12" s="76">
        <f t="shared" si="5"/>
        <v>-0.1173</v>
      </c>
      <c r="L12" s="76">
        <f t="shared" si="6"/>
        <v>0.1173</v>
      </c>
    </row>
    <row r="13" spans="2:13" x14ac:dyDescent="0.25">
      <c r="C13" s="8" t="s">
        <v>110</v>
      </c>
      <c r="D13" s="9"/>
      <c r="E13" s="9"/>
      <c r="I13" s="101">
        <f t="shared" si="3"/>
        <v>0.44</v>
      </c>
      <c r="J13">
        <f t="shared" si="4"/>
        <v>0</v>
      </c>
      <c r="K13" s="76">
        <f t="shared" si="5"/>
        <v>-0.12903000000000001</v>
      </c>
      <c r="L13" s="76">
        <f t="shared" si="6"/>
        <v>0.12903000000000001</v>
      </c>
    </row>
    <row r="14" spans="2:13" x14ac:dyDescent="0.25">
      <c r="B14" t="s">
        <v>111</v>
      </c>
      <c r="C14" s="83" t="s">
        <v>112</v>
      </c>
      <c r="D14" s="83">
        <v>8</v>
      </c>
      <c r="E14" s="4" t="str">
        <f>IF($D$4="English","in", "mm")</f>
        <v>in</v>
      </c>
      <c r="I14" s="101">
        <f t="shared" si="3"/>
        <v>0.48</v>
      </c>
      <c r="J14">
        <f t="shared" si="4"/>
        <v>0</v>
      </c>
      <c r="K14" s="76">
        <f t="shared" si="5"/>
        <v>-0.14076</v>
      </c>
      <c r="L14" s="76">
        <f t="shared" si="6"/>
        <v>0.14076</v>
      </c>
    </row>
    <row r="15" spans="2:13" x14ac:dyDescent="0.25">
      <c r="B15" t="s">
        <v>127</v>
      </c>
      <c r="C15" s="83" t="s">
        <v>146</v>
      </c>
      <c r="D15" s="83">
        <v>10</v>
      </c>
      <c r="E15" s="4" t="str">
        <f>IF($D$4="English","in", "mm")</f>
        <v>in</v>
      </c>
      <c r="I15" s="101">
        <f t="shared" si="3"/>
        <v>0.52</v>
      </c>
      <c r="J15">
        <f t="shared" si="4"/>
        <v>0</v>
      </c>
      <c r="K15" s="76">
        <f t="shared" si="5"/>
        <v>-0.15249000000000001</v>
      </c>
      <c r="L15" s="76">
        <f t="shared" si="6"/>
        <v>0.15249000000000001</v>
      </c>
    </row>
    <row r="16" spans="2:13" x14ac:dyDescent="0.25">
      <c r="I16" s="101">
        <f t="shared" si="3"/>
        <v>0.56000000000000005</v>
      </c>
      <c r="J16">
        <f t="shared" si="4"/>
        <v>0</v>
      </c>
      <c r="K16" s="76">
        <f t="shared" si="5"/>
        <v>-0.16422</v>
      </c>
      <c r="L16" s="76">
        <f t="shared" si="6"/>
        <v>0.16422</v>
      </c>
    </row>
    <row r="17" spans="2:12" x14ac:dyDescent="0.25">
      <c r="C17" s="8" t="s">
        <v>114</v>
      </c>
      <c r="D17" s="8" t="s">
        <v>115</v>
      </c>
      <c r="E17" s="8" t="s">
        <v>116</v>
      </c>
      <c r="F17" s="8" t="s">
        <v>117</v>
      </c>
      <c r="G17" s="8"/>
      <c r="I17" s="101">
        <f t="shared" si="3"/>
        <v>0.6</v>
      </c>
      <c r="J17">
        <f t="shared" si="4"/>
        <v>0</v>
      </c>
      <c r="K17" s="76">
        <f t="shared" si="5"/>
        <v>-0.17595</v>
      </c>
      <c r="L17" s="76">
        <f t="shared" si="6"/>
        <v>0.17595</v>
      </c>
    </row>
    <row r="18" spans="2:12" x14ac:dyDescent="0.25">
      <c r="B18" t="s">
        <v>150</v>
      </c>
      <c r="C18" s="83" t="s">
        <v>103</v>
      </c>
      <c r="D18" s="93"/>
      <c r="E18" s="93">
        <v>500</v>
      </c>
      <c r="F18" s="87"/>
      <c r="G18" s="4" t="str">
        <f>IF($D$4="English","lbf", "N")</f>
        <v>lbf</v>
      </c>
      <c r="I18" s="101">
        <f t="shared" si="3"/>
        <v>0.64</v>
      </c>
      <c r="J18">
        <f t="shared" si="4"/>
        <v>0</v>
      </c>
      <c r="K18" s="76">
        <f t="shared" si="5"/>
        <v>-0.18768000000000001</v>
      </c>
      <c r="L18" s="76">
        <f t="shared" si="6"/>
        <v>0.18768000000000001</v>
      </c>
    </row>
    <row r="19" spans="2:12" x14ac:dyDescent="0.25">
      <c r="B19" t="s">
        <v>151</v>
      </c>
      <c r="C19" s="83" t="s">
        <v>105</v>
      </c>
      <c r="D19" s="93"/>
      <c r="E19" s="93">
        <v>75</v>
      </c>
      <c r="F19" s="87"/>
      <c r="G19" s="4" t="str">
        <f t="shared" ref="G19:G21" si="7">IF($D$4="English","lbf", "N")</f>
        <v>lbf</v>
      </c>
      <c r="I19" s="101">
        <f t="shared" si="3"/>
        <v>0.68</v>
      </c>
      <c r="J19">
        <f t="shared" si="4"/>
        <v>0</v>
      </c>
      <c r="K19" s="76">
        <f t="shared" si="5"/>
        <v>-0.19941</v>
      </c>
      <c r="L19" s="76">
        <f t="shared" si="6"/>
        <v>0.19941</v>
      </c>
    </row>
    <row r="20" spans="2:12" x14ac:dyDescent="0.25">
      <c r="B20" t="s">
        <v>148</v>
      </c>
      <c r="C20" s="83" t="s">
        <v>107</v>
      </c>
      <c r="D20" s="87"/>
      <c r="E20" s="98">
        <f>-D26/((D15/2)*(0.15-1))</f>
        <v>-400</v>
      </c>
      <c r="F20" s="88"/>
      <c r="G20" s="4" t="str">
        <f t="shared" si="7"/>
        <v>lbf</v>
      </c>
      <c r="I20" s="101">
        <f t="shared" si="3"/>
        <v>0.72</v>
      </c>
      <c r="J20">
        <f t="shared" si="4"/>
        <v>0</v>
      </c>
      <c r="K20" s="76">
        <f t="shared" si="5"/>
        <v>-0.21113999999999999</v>
      </c>
      <c r="L20" s="76">
        <f t="shared" si="6"/>
        <v>0.21113999999999999</v>
      </c>
    </row>
    <row r="21" spans="2:12" x14ac:dyDescent="0.25">
      <c r="B21" t="s">
        <v>147</v>
      </c>
      <c r="C21" s="83" t="s">
        <v>109</v>
      </c>
      <c r="D21" s="83"/>
      <c r="E21" s="97">
        <f>0.15*E20</f>
        <v>-60</v>
      </c>
      <c r="F21" s="88"/>
      <c r="G21" s="4" t="str">
        <f t="shared" si="7"/>
        <v>lbf</v>
      </c>
      <c r="I21" s="101">
        <f t="shared" si="3"/>
        <v>0.76</v>
      </c>
      <c r="J21">
        <f t="shared" si="4"/>
        <v>0</v>
      </c>
      <c r="K21" s="76">
        <f t="shared" si="5"/>
        <v>-0.22287000000000001</v>
      </c>
      <c r="L21" s="76">
        <f t="shared" si="6"/>
        <v>0.22287000000000001</v>
      </c>
    </row>
    <row r="22" spans="2:12" x14ac:dyDescent="0.25">
      <c r="I22" s="101">
        <f t="shared" si="3"/>
        <v>0.8</v>
      </c>
      <c r="J22">
        <f t="shared" si="4"/>
        <v>0</v>
      </c>
      <c r="K22" s="76">
        <f t="shared" si="5"/>
        <v>-0.2346</v>
      </c>
      <c r="L22" s="76">
        <f t="shared" si="6"/>
        <v>0.2346</v>
      </c>
    </row>
    <row r="23" spans="2:12" x14ac:dyDescent="0.25">
      <c r="I23" s="101">
        <f t="shared" si="3"/>
        <v>0.84</v>
      </c>
      <c r="J23">
        <f t="shared" si="4"/>
        <v>0</v>
      </c>
      <c r="K23" s="76">
        <f t="shared" si="5"/>
        <v>-0.24632999999999997</v>
      </c>
      <c r="L23" s="76">
        <f t="shared" si="6"/>
        <v>0.24632999999999997</v>
      </c>
    </row>
    <row r="24" spans="2:12" x14ac:dyDescent="0.25">
      <c r="C24" s="10" t="s">
        <v>118</v>
      </c>
      <c r="D24" s="10" t="s">
        <v>119</v>
      </c>
      <c r="E24" s="10"/>
      <c r="I24" s="101">
        <f t="shared" si="3"/>
        <v>0.88</v>
      </c>
      <c r="J24">
        <f t="shared" si="4"/>
        <v>0</v>
      </c>
      <c r="K24" s="76">
        <f t="shared" si="5"/>
        <v>-0.25806000000000001</v>
      </c>
      <c r="L24" s="76">
        <f t="shared" si="6"/>
        <v>0.25806000000000001</v>
      </c>
    </row>
    <row r="25" spans="2:12" x14ac:dyDescent="0.25">
      <c r="C25" s="77" t="s">
        <v>121</v>
      </c>
      <c r="D25" s="77">
        <f>E18*(D14/2)-E19*(D14/2)</f>
        <v>1700</v>
      </c>
      <c r="E25" s="7" t="str">
        <f>IF($D$4="English","in-lbf", "Nmm")</f>
        <v>in-lbf</v>
      </c>
      <c r="I25" s="101">
        <f t="shared" si="3"/>
        <v>0.92</v>
      </c>
      <c r="J25">
        <f t="shared" si="4"/>
        <v>0</v>
      </c>
      <c r="K25" s="76">
        <f t="shared" si="5"/>
        <v>-0.26979000000000003</v>
      </c>
      <c r="L25" s="76">
        <f t="shared" si="6"/>
        <v>0.26979000000000003</v>
      </c>
    </row>
    <row r="26" spans="2:12" x14ac:dyDescent="0.25">
      <c r="C26" s="77" t="s">
        <v>123</v>
      </c>
      <c r="D26" s="77">
        <f>-D25</f>
        <v>-1700</v>
      </c>
      <c r="E26" s="7" t="str">
        <f>IF($D$4="English","in-lbf", "Nmm")</f>
        <v>in-lbf</v>
      </c>
      <c r="I26" s="101">
        <f t="shared" si="3"/>
        <v>0.96</v>
      </c>
      <c r="J26">
        <f t="shared" si="4"/>
        <v>0</v>
      </c>
      <c r="K26" s="76">
        <f t="shared" si="5"/>
        <v>-0.28151999999999999</v>
      </c>
      <c r="L26" s="76">
        <f t="shared" si="6"/>
        <v>0.28151999999999999</v>
      </c>
    </row>
    <row r="27" spans="2:12" x14ac:dyDescent="0.25">
      <c r="I27" s="101">
        <f t="shared" si="3"/>
        <v>1</v>
      </c>
      <c r="J27">
        <f t="shared" si="4"/>
        <v>0</v>
      </c>
      <c r="K27" s="76">
        <f t="shared" si="5"/>
        <v>-0.29325000000000001</v>
      </c>
      <c r="L27" s="76">
        <f t="shared" si="6"/>
        <v>0.29325000000000001</v>
      </c>
    </row>
    <row r="28" spans="2:12" x14ac:dyDescent="0.25">
      <c r="C28" s="10" t="s">
        <v>124</v>
      </c>
      <c r="D28" s="10" t="s">
        <v>115</v>
      </c>
      <c r="E28" s="10" t="s">
        <v>116</v>
      </c>
      <c r="F28" s="10"/>
      <c r="G28" s="89" t="s">
        <v>141</v>
      </c>
      <c r="H28" s="10"/>
      <c r="I28" s="101">
        <f t="shared" si="3"/>
        <v>1.04</v>
      </c>
      <c r="J28">
        <f t="shared" si="4"/>
        <v>0</v>
      </c>
      <c r="K28" s="76">
        <f t="shared" si="5"/>
        <v>-0.30498000000000003</v>
      </c>
      <c r="L28" s="76">
        <f t="shared" si="6"/>
        <v>0.30498000000000003</v>
      </c>
    </row>
    <row r="29" spans="2:12" x14ac:dyDescent="0.25">
      <c r="B29" t="s">
        <v>125</v>
      </c>
      <c r="C29" s="77" t="s">
        <v>126</v>
      </c>
      <c r="D29" s="90">
        <f>-(D18+D19+D20+D21+D30)</f>
        <v>0</v>
      </c>
      <c r="E29" s="90">
        <f>-(E18+E19+E20+E21+E30)</f>
        <v>-293.25</v>
      </c>
      <c r="F29" s="7" t="str">
        <f t="shared" ref="F29" si="8">IF($D$4="English","lbf", "N")</f>
        <v>lbf</v>
      </c>
      <c r="G29" s="90" cm="1">
        <f t="array" ref="G29">SQRT(SUM(D29:E29^2))</f>
        <v>293.25</v>
      </c>
      <c r="H29" s="7" t="str">
        <f t="shared" ref="F29:H30" si="9">IF($D$4="English","lbf", "N")</f>
        <v>lbf</v>
      </c>
      <c r="I29" s="101">
        <f t="shared" si="3"/>
        <v>1.08</v>
      </c>
      <c r="J29">
        <f t="shared" si="4"/>
        <v>0</v>
      </c>
      <c r="K29" s="76">
        <f t="shared" si="5"/>
        <v>-0.31670999999999999</v>
      </c>
      <c r="L29" s="76">
        <f t="shared" si="6"/>
        <v>0.31670999999999999</v>
      </c>
    </row>
    <row r="30" spans="2:12" x14ac:dyDescent="0.25">
      <c r="B30" t="s">
        <v>74</v>
      </c>
      <c r="C30" s="77" t="s">
        <v>128</v>
      </c>
      <c r="D30" s="90">
        <f>(D18*($D8)+D19*($D9)+D20*($D10)+D21*($D11))/-$D5</f>
        <v>0</v>
      </c>
      <c r="E30" s="90">
        <f>(E18*($D8)+E19*($D9)+E20*($D10)+E21*($D11))/-$D5</f>
        <v>178.25</v>
      </c>
      <c r="F30" s="7" t="str">
        <f t="shared" si="9"/>
        <v>lbf</v>
      </c>
      <c r="G30" s="90" cm="1">
        <f t="array" ref="G30">SQRT(SUM(D30:E30^2))</f>
        <v>178.25</v>
      </c>
      <c r="H30" s="7" t="str">
        <f t="shared" si="9"/>
        <v>lbf</v>
      </c>
      <c r="I30" s="101">
        <f t="shared" si="3"/>
        <v>1.1200000000000001</v>
      </c>
      <c r="J30">
        <f t="shared" si="4"/>
        <v>0</v>
      </c>
      <c r="K30" s="76">
        <f t="shared" si="5"/>
        <v>-0.32844000000000001</v>
      </c>
      <c r="L30" s="76">
        <f t="shared" si="6"/>
        <v>0.32844000000000001</v>
      </c>
    </row>
    <row r="31" spans="2:12" x14ac:dyDescent="0.25">
      <c r="I31" s="101">
        <f t="shared" si="3"/>
        <v>1.1599999999999999</v>
      </c>
      <c r="J31">
        <f t="shared" si="4"/>
        <v>0</v>
      </c>
      <c r="K31" s="76">
        <f t="shared" si="5"/>
        <v>-0.34017000000000003</v>
      </c>
      <c r="L31" s="76">
        <f t="shared" si="6"/>
        <v>0.34017000000000003</v>
      </c>
    </row>
    <row r="32" spans="2:12" x14ac:dyDescent="0.25">
      <c r="C32" t="s">
        <v>140</v>
      </c>
      <c r="I32" s="101">
        <f t="shared" si="3"/>
        <v>1.2</v>
      </c>
      <c r="J32">
        <f t="shared" si="4"/>
        <v>0</v>
      </c>
      <c r="K32" s="76">
        <f t="shared" si="5"/>
        <v>-0.35189999999999999</v>
      </c>
      <c r="L32" s="76">
        <f t="shared" si="6"/>
        <v>0.35189999999999999</v>
      </c>
    </row>
    <row r="33" spans="3:12" x14ac:dyDescent="0.25">
      <c r="C33" s="96" t="s">
        <v>135</v>
      </c>
      <c r="D33" s="96">
        <v>30</v>
      </c>
      <c r="E33" s="96" t="s">
        <v>136</v>
      </c>
      <c r="I33" s="101">
        <f t="shared" si="3"/>
        <v>1.24</v>
      </c>
      <c r="J33">
        <f t="shared" si="4"/>
        <v>0</v>
      </c>
      <c r="K33" s="76">
        <f t="shared" si="5"/>
        <v>-0.36363000000000001</v>
      </c>
      <c r="L33" s="76">
        <f t="shared" si="6"/>
        <v>0.36363000000000001</v>
      </c>
    </row>
    <row r="34" spans="3:12" x14ac:dyDescent="0.25">
      <c r="C34" s="96" t="s">
        <v>134</v>
      </c>
      <c r="D34" s="99">
        <f>E18*TAN(RADIANS($D$33))</f>
        <v>288.67513459481285</v>
      </c>
      <c r="E34" s="100" t="str">
        <f t="shared" ref="E34:E36" si="10">IF($D$4="English","lbf", "N")</f>
        <v>lbf</v>
      </c>
      <c r="I34" s="101">
        <f t="shared" si="3"/>
        <v>1.28</v>
      </c>
      <c r="J34">
        <f t="shared" si="4"/>
        <v>0</v>
      </c>
      <c r="K34" s="76">
        <f t="shared" si="5"/>
        <v>-0.37536000000000003</v>
      </c>
      <c r="L34" s="76">
        <f t="shared" si="6"/>
        <v>0.37536000000000003</v>
      </c>
    </row>
    <row r="35" spans="3:12" x14ac:dyDescent="0.25">
      <c r="C35" s="96" t="s">
        <v>134</v>
      </c>
      <c r="D35" s="99">
        <f>E19*TAN(RADIANS($D$33))</f>
        <v>43.301270189221931</v>
      </c>
      <c r="E35" s="100" t="str">
        <f t="shared" si="10"/>
        <v>lbf</v>
      </c>
      <c r="I35" s="101">
        <f t="shared" si="3"/>
        <v>1.32</v>
      </c>
      <c r="J35">
        <f t="shared" si="4"/>
        <v>0</v>
      </c>
      <c r="K35" s="76">
        <f t="shared" si="5"/>
        <v>-0.38708999999999999</v>
      </c>
      <c r="L35" s="76">
        <f t="shared" si="6"/>
        <v>0.38708999999999999</v>
      </c>
    </row>
    <row r="36" spans="3:12" x14ac:dyDescent="0.25">
      <c r="C36" s="96" t="s">
        <v>137</v>
      </c>
      <c r="D36" s="99">
        <f>-D34+D35</f>
        <v>-245.37386440559092</v>
      </c>
      <c r="E36" s="100" t="str">
        <f t="shared" si="10"/>
        <v>lbf</v>
      </c>
      <c r="I36" s="101">
        <f t="shared" si="3"/>
        <v>1.36</v>
      </c>
      <c r="J36">
        <f t="shared" si="4"/>
        <v>0</v>
      </c>
      <c r="K36" s="76">
        <f t="shared" si="5"/>
        <v>-0.39882000000000001</v>
      </c>
      <c r="L36" s="76">
        <f t="shared" si="6"/>
        <v>0.39882000000000001</v>
      </c>
    </row>
    <row r="37" spans="3:12" x14ac:dyDescent="0.25">
      <c r="I37" s="101">
        <f t="shared" si="3"/>
        <v>1.4000000000000001</v>
      </c>
      <c r="J37">
        <f t="shared" si="4"/>
        <v>0</v>
      </c>
      <c r="K37" s="76">
        <f t="shared" si="5"/>
        <v>-0.41055000000000008</v>
      </c>
      <c r="L37" s="76">
        <f t="shared" si="6"/>
        <v>0.41055000000000008</v>
      </c>
    </row>
    <row r="38" spans="3:12" x14ac:dyDescent="0.25">
      <c r="C38" s="77" t="s">
        <v>129</v>
      </c>
      <c r="D38" s="90">
        <f>_xlfn.AGGREGATE(4, 6, L:L)</f>
        <v>2.9325000000000001</v>
      </c>
      <c r="E38" s="7" t="str">
        <f>IF($D$4="English","*10^3 in-lbf", "*10^3 Nmm")</f>
        <v>*10^3 in-lbf</v>
      </c>
      <c r="I38" s="101">
        <f t="shared" si="3"/>
        <v>1.44</v>
      </c>
      <c r="J38">
        <f t="shared" si="4"/>
        <v>0</v>
      </c>
      <c r="K38" s="76">
        <f t="shared" si="5"/>
        <v>-0.42227999999999999</v>
      </c>
      <c r="L38" s="76">
        <f t="shared" si="6"/>
        <v>0.42227999999999999</v>
      </c>
    </row>
    <row r="39" spans="3:12" x14ac:dyDescent="0.25">
      <c r="C39" s="77" t="s">
        <v>130</v>
      </c>
      <c r="D39" s="77">
        <f>INDEX(I:I,MATCH(D38,L:L,0))</f>
        <v>10</v>
      </c>
      <c r="E39" s="7" t="str">
        <f>IF($D$4="English","in", "mm")</f>
        <v>in</v>
      </c>
      <c r="I39" s="101">
        <f t="shared" si="3"/>
        <v>1.48</v>
      </c>
      <c r="J39">
        <f t="shared" si="4"/>
        <v>0</v>
      </c>
      <c r="K39" s="76">
        <f t="shared" si="5"/>
        <v>-0.43401000000000001</v>
      </c>
      <c r="L39" s="76">
        <f t="shared" si="6"/>
        <v>0.43401000000000001</v>
      </c>
    </row>
    <row r="40" spans="3:12" x14ac:dyDescent="0.25">
      <c r="I40" s="101">
        <f t="shared" si="3"/>
        <v>1.52</v>
      </c>
      <c r="J40">
        <f t="shared" si="4"/>
        <v>0</v>
      </c>
      <c r="K40" s="76">
        <f t="shared" si="5"/>
        <v>-0.44574000000000003</v>
      </c>
      <c r="L40" s="76">
        <f t="shared" si="6"/>
        <v>0.44574000000000003</v>
      </c>
    </row>
    <row r="41" spans="3:12" x14ac:dyDescent="0.25">
      <c r="C41" s="83" t="s">
        <v>131</v>
      </c>
      <c r="D41" s="83">
        <v>10</v>
      </c>
      <c r="E41" s="4" t="str">
        <f>IF($D$4="English","in", "mm")</f>
        <v>in</v>
      </c>
      <c r="I41" s="101">
        <f t="shared" si="3"/>
        <v>1.56</v>
      </c>
      <c r="J41">
        <f t="shared" si="4"/>
        <v>0</v>
      </c>
      <c r="K41" s="76">
        <f t="shared" si="5"/>
        <v>-0.45746999999999999</v>
      </c>
      <c r="L41" s="76">
        <f t="shared" si="6"/>
        <v>0.45746999999999999</v>
      </c>
    </row>
    <row r="42" spans="3:12" x14ac:dyDescent="0.25">
      <c r="C42" s="77" t="s">
        <v>132</v>
      </c>
      <c r="D42" s="91">
        <f>INDEX(L:L,MATCH(D41,I:I,0))</f>
        <v>2.9325000000000001</v>
      </c>
      <c r="E42" s="7" t="str">
        <f>IF($D$4="English","*10^3 in-lbf", "*10^3 Nmm")</f>
        <v>*10^3 in-lbf</v>
      </c>
      <c r="I42" s="101">
        <f t="shared" si="3"/>
        <v>1.6</v>
      </c>
      <c r="J42">
        <f t="shared" si="4"/>
        <v>0</v>
      </c>
      <c r="K42" s="76">
        <f t="shared" si="5"/>
        <v>-0.46920000000000001</v>
      </c>
      <c r="L42" s="76">
        <f t="shared" si="6"/>
        <v>0.46920000000000001</v>
      </c>
    </row>
    <row r="43" spans="3:12" x14ac:dyDescent="0.25">
      <c r="I43" s="101">
        <f t="shared" si="3"/>
        <v>1.6400000000000001</v>
      </c>
      <c r="J43">
        <f t="shared" si="4"/>
        <v>0</v>
      </c>
      <c r="K43" s="76">
        <f t="shared" si="5"/>
        <v>-0.48093000000000008</v>
      </c>
      <c r="L43" s="76">
        <f t="shared" si="6"/>
        <v>0.48093000000000008</v>
      </c>
    </row>
    <row r="44" spans="3:12" x14ac:dyDescent="0.25">
      <c r="C44" s="83" t="s">
        <v>133</v>
      </c>
      <c r="D44" s="83">
        <v>28</v>
      </c>
      <c r="E44" s="4" t="str">
        <f>IF($D$4="English","in", "mm")</f>
        <v>in</v>
      </c>
      <c r="I44" s="101">
        <f t="shared" si="3"/>
        <v>1.68</v>
      </c>
      <c r="J44">
        <f t="shared" si="4"/>
        <v>0</v>
      </c>
      <c r="K44" s="76">
        <f t="shared" si="5"/>
        <v>-0.49265999999999993</v>
      </c>
      <c r="L44" s="76">
        <f t="shared" si="6"/>
        <v>0.49265999999999993</v>
      </c>
    </row>
    <row r="45" spans="3:12" x14ac:dyDescent="0.25">
      <c r="C45" s="77" t="s">
        <v>132</v>
      </c>
      <c r="D45" s="91">
        <f>INDEX(L:L,MATCH(D44,I:I,0))</f>
        <v>2.1390000000000016</v>
      </c>
      <c r="E45" s="7" t="str">
        <f>IF($D$4="English","*10^3 in-lbf", "*10^3 Nmm")</f>
        <v>*10^3 in-lbf</v>
      </c>
      <c r="I45" s="101">
        <f t="shared" si="3"/>
        <v>1.72</v>
      </c>
      <c r="J45">
        <f t="shared" si="4"/>
        <v>0</v>
      </c>
      <c r="K45" s="76">
        <f t="shared" si="5"/>
        <v>-0.50439000000000001</v>
      </c>
      <c r="L45" s="76">
        <f t="shared" si="6"/>
        <v>0.50439000000000001</v>
      </c>
    </row>
    <row r="46" spans="3:12" x14ac:dyDescent="0.25">
      <c r="I46" s="101">
        <f t="shared" si="3"/>
        <v>1.76</v>
      </c>
      <c r="J46">
        <f t="shared" si="4"/>
        <v>0</v>
      </c>
      <c r="K46" s="76">
        <f t="shared" si="5"/>
        <v>-0.51612000000000002</v>
      </c>
      <c r="L46" s="76">
        <f t="shared" si="6"/>
        <v>0.51612000000000002</v>
      </c>
    </row>
    <row r="47" spans="3:12" x14ac:dyDescent="0.25">
      <c r="I47" s="101">
        <f t="shared" si="3"/>
        <v>1.8</v>
      </c>
      <c r="J47">
        <f t="shared" si="4"/>
        <v>0</v>
      </c>
      <c r="K47" s="76">
        <f t="shared" si="5"/>
        <v>-0.52784999999999993</v>
      </c>
      <c r="L47" s="76">
        <f t="shared" si="6"/>
        <v>0.52784999999999993</v>
      </c>
    </row>
    <row r="48" spans="3:12" x14ac:dyDescent="0.25">
      <c r="I48" s="101">
        <f t="shared" si="3"/>
        <v>1.84</v>
      </c>
      <c r="J48">
        <f t="shared" si="4"/>
        <v>0</v>
      </c>
      <c r="K48" s="76">
        <f t="shared" si="5"/>
        <v>-0.53958000000000006</v>
      </c>
      <c r="L48" s="76">
        <f t="shared" si="6"/>
        <v>0.53958000000000006</v>
      </c>
    </row>
    <row r="49" spans="9:12" x14ac:dyDescent="0.25">
      <c r="I49" s="101">
        <f t="shared" si="3"/>
        <v>1.8800000000000001</v>
      </c>
      <c r="J49">
        <f t="shared" si="4"/>
        <v>0</v>
      </c>
      <c r="K49" s="76">
        <f t="shared" si="5"/>
        <v>-0.55131000000000008</v>
      </c>
      <c r="L49" s="76">
        <f t="shared" si="6"/>
        <v>0.55131000000000008</v>
      </c>
    </row>
    <row r="50" spans="9:12" x14ac:dyDescent="0.25">
      <c r="I50" s="101">
        <f t="shared" si="3"/>
        <v>1.92</v>
      </c>
      <c r="J50">
        <f t="shared" si="4"/>
        <v>0</v>
      </c>
      <c r="K50" s="76">
        <f t="shared" si="5"/>
        <v>-0.56303999999999998</v>
      </c>
      <c r="L50" s="76">
        <f t="shared" si="6"/>
        <v>0.56303999999999998</v>
      </c>
    </row>
    <row r="51" spans="9:12" x14ac:dyDescent="0.25">
      <c r="I51" s="101">
        <f t="shared" si="3"/>
        <v>1.96</v>
      </c>
      <c r="J51">
        <f t="shared" si="4"/>
        <v>0</v>
      </c>
      <c r="K51" s="76">
        <f t="shared" si="5"/>
        <v>-0.57477</v>
      </c>
      <c r="L51" s="76">
        <f t="shared" si="6"/>
        <v>0.57477</v>
      </c>
    </row>
    <row r="52" spans="9:12" x14ac:dyDescent="0.25">
      <c r="I52" s="101">
        <f t="shared" si="3"/>
        <v>2</v>
      </c>
      <c r="J52">
        <f t="shared" si="4"/>
        <v>0</v>
      </c>
      <c r="K52" s="76">
        <f t="shared" si="5"/>
        <v>-0.58650000000000002</v>
      </c>
      <c r="L52" s="76">
        <f t="shared" si="6"/>
        <v>0.58650000000000002</v>
      </c>
    </row>
    <row r="53" spans="9:12" x14ac:dyDescent="0.25">
      <c r="I53" s="101">
        <f t="shared" si="3"/>
        <v>2.04</v>
      </c>
      <c r="J53">
        <f t="shared" si="4"/>
        <v>0</v>
      </c>
      <c r="K53" s="76">
        <f t="shared" si="5"/>
        <v>-0.59823000000000004</v>
      </c>
      <c r="L53" s="76">
        <f t="shared" si="6"/>
        <v>0.59823000000000004</v>
      </c>
    </row>
    <row r="54" spans="9:12" x14ac:dyDescent="0.25">
      <c r="I54" s="101">
        <f t="shared" si="3"/>
        <v>2.08</v>
      </c>
      <c r="J54">
        <f t="shared" si="4"/>
        <v>0</v>
      </c>
      <c r="K54" s="76">
        <f t="shared" si="5"/>
        <v>-0.60996000000000006</v>
      </c>
      <c r="L54" s="76">
        <f t="shared" si="6"/>
        <v>0.60996000000000006</v>
      </c>
    </row>
    <row r="55" spans="9:12" x14ac:dyDescent="0.25">
      <c r="I55" s="101">
        <f t="shared" si="3"/>
        <v>2.12</v>
      </c>
      <c r="J55">
        <f t="shared" si="4"/>
        <v>0</v>
      </c>
      <c r="K55" s="76">
        <f t="shared" si="5"/>
        <v>-0.62168999999999996</v>
      </c>
      <c r="L55" s="76">
        <f t="shared" si="6"/>
        <v>0.62168999999999996</v>
      </c>
    </row>
    <row r="56" spans="9:12" x14ac:dyDescent="0.25">
      <c r="I56" s="101">
        <f t="shared" si="3"/>
        <v>2.16</v>
      </c>
      <c r="J56">
        <f t="shared" si="4"/>
        <v>0</v>
      </c>
      <c r="K56" s="76">
        <f t="shared" si="5"/>
        <v>-0.63341999999999998</v>
      </c>
      <c r="L56" s="76">
        <f t="shared" si="6"/>
        <v>0.63341999999999998</v>
      </c>
    </row>
    <row r="57" spans="9:12" x14ac:dyDescent="0.25">
      <c r="I57" s="101">
        <f t="shared" si="3"/>
        <v>2.2000000000000002</v>
      </c>
      <c r="J57">
        <f t="shared" si="4"/>
        <v>0</v>
      </c>
      <c r="K57" s="76">
        <f t="shared" si="5"/>
        <v>-0.64515</v>
      </c>
      <c r="L57" s="76">
        <f t="shared" si="6"/>
        <v>0.64515</v>
      </c>
    </row>
    <row r="58" spans="9:12" x14ac:dyDescent="0.25">
      <c r="I58" s="101">
        <f t="shared" si="3"/>
        <v>2.2400000000000002</v>
      </c>
      <c r="J58">
        <f t="shared" si="4"/>
        <v>0</v>
      </c>
      <c r="K58" s="76">
        <f t="shared" si="5"/>
        <v>-0.65688000000000002</v>
      </c>
      <c r="L58" s="76">
        <f t="shared" si="6"/>
        <v>0.65688000000000002</v>
      </c>
    </row>
    <row r="59" spans="9:12" x14ac:dyDescent="0.25">
      <c r="I59" s="101">
        <f t="shared" si="3"/>
        <v>2.2800000000000002</v>
      </c>
      <c r="J59">
        <f t="shared" si="4"/>
        <v>0</v>
      </c>
      <c r="K59" s="76">
        <f t="shared" si="5"/>
        <v>-0.66861000000000015</v>
      </c>
      <c r="L59" s="76">
        <f t="shared" si="6"/>
        <v>0.66861000000000015</v>
      </c>
    </row>
    <row r="60" spans="9:12" x14ac:dyDescent="0.25">
      <c r="I60" s="101">
        <f t="shared" si="3"/>
        <v>2.3199999999999998</v>
      </c>
      <c r="J60">
        <f t="shared" si="4"/>
        <v>0</v>
      </c>
      <c r="K60" s="76">
        <f t="shared" si="5"/>
        <v>-0.68034000000000006</v>
      </c>
      <c r="L60" s="76">
        <f t="shared" si="6"/>
        <v>0.68034000000000006</v>
      </c>
    </row>
    <row r="61" spans="9:12" x14ac:dyDescent="0.25">
      <c r="I61" s="101">
        <f t="shared" si="3"/>
        <v>2.36</v>
      </c>
      <c r="J61">
        <f t="shared" si="4"/>
        <v>0</v>
      </c>
      <c r="K61" s="76">
        <f t="shared" si="5"/>
        <v>-0.69206999999999996</v>
      </c>
      <c r="L61" s="76">
        <f t="shared" si="6"/>
        <v>0.69206999999999996</v>
      </c>
    </row>
    <row r="62" spans="9:12" x14ac:dyDescent="0.25">
      <c r="I62" s="101">
        <f t="shared" si="3"/>
        <v>2.4</v>
      </c>
      <c r="J62">
        <f t="shared" si="4"/>
        <v>0</v>
      </c>
      <c r="K62" s="76">
        <f t="shared" si="5"/>
        <v>-0.70379999999999998</v>
      </c>
      <c r="L62" s="76">
        <f t="shared" si="6"/>
        <v>0.70379999999999998</v>
      </c>
    </row>
    <row r="63" spans="9:12" x14ac:dyDescent="0.25">
      <c r="I63" s="101">
        <f t="shared" si="3"/>
        <v>2.44</v>
      </c>
      <c r="J63">
        <f t="shared" si="4"/>
        <v>0</v>
      </c>
      <c r="K63" s="76">
        <f t="shared" si="5"/>
        <v>-0.71553</v>
      </c>
      <c r="L63" s="76">
        <f t="shared" si="6"/>
        <v>0.71553</v>
      </c>
    </row>
    <row r="64" spans="9:12" x14ac:dyDescent="0.25">
      <c r="I64" s="101">
        <f t="shared" si="3"/>
        <v>2.48</v>
      </c>
      <c r="J64">
        <f t="shared" si="4"/>
        <v>0</v>
      </c>
      <c r="K64" s="76">
        <f t="shared" si="5"/>
        <v>-0.72726000000000002</v>
      </c>
      <c r="L64" s="76">
        <f t="shared" si="6"/>
        <v>0.72726000000000002</v>
      </c>
    </row>
    <row r="65" spans="9:12" x14ac:dyDescent="0.25">
      <c r="I65" s="101">
        <f t="shared" si="3"/>
        <v>2.52</v>
      </c>
      <c r="J65">
        <f t="shared" si="4"/>
        <v>0</v>
      </c>
      <c r="K65" s="76">
        <f t="shared" si="5"/>
        <v>-0.73899000000000004</v>
      </c>
      <c r="L65" s="76">
        <f t="shared" si="6"/>
        <v>0.73899000000000004</v>
      </c>
    </row>
    <row r="66" spans="9:12" x14ac:dyDescent="0.25">
      <c r="I66" s="101">
        <f t="shared" si="3"/>
        <v>2.56</v>
      </c>
      <c r="J66">
        <f t="shared" si="4"/>
        <v>0</v>
      </c>
      <c r="K66" s="76">
        <f t="shared" si="5"/>
        <v>-0.75072000000000005</v>
      </c>
      <c r="L66" s="76">
        <f t="shared" si="6"/>
        <v>0.75072000000000005</v>
      </c>
    </row>
    <row r="67" spans="9:12" x14ac:dyDescent="0.25">
      <c r="I67" s="101">
        <f t="shared" si="3"/>
        <v>2.6</v>
      </c>
      <c r="J67">
        <f t="shared" si="4"/>
        <v>0</v>
      </c>
      <c r="K67" s="76">
        <f t="shared" si="5"/>
        <v>-0.76244999999999996</v>
      </c>
      <c r="L67" s="76">
        <f t="shared" si="6"/>
        <v>0.76244999999999996</v>
      </c>
    </row>
    <row r="68" spans="9:12" x14ac:dyDescent="0.25">
      <c r="I68" s="101">
        <f t="shared" ref="I68:I131" si="11">IF((ROW(A66)*$F$2)&lt;=$D$5, ROW(A66)*$F$2,NA())</f>
        <v>2.64</v>
      </c>
      <c r="J68">
        <f t="shared" ref="J68:J131" si="12">D$29*($I68/1000)+D$18*(($I68/1000)-($D$8/1000))*(($I68/1000)&gt;($D$8/1000))+D$19*(($I68/1000)-($D$9/1000))*(($I68/1000)&gt;($D$9/1000))+D$20*(($I68/1000)-($D$10/1000))*(($I68/1000)&gt;($D$10/1000))+D$21*(($I68/1000)-($D$11/1000))*(($I68/1000)&gt;($D$11/1000))</f>
        <v>0</v>
      </c>
      <c r="K68" s="76">
        <f t="shared" ref="K68:K131" si="13">E$29*($I68/1000)+E$18*(($I68/1000)-($D$8/1000))*(($I68/1000)&gt;($D$8/1000))+E$19*(($I68/1000)-($D$9/1000))*(($I68/1000)&gt;($D$9/1000))+E$20*(($I68/1000)-($D$10/1000))*(($I68/1000)&gt;($D$10/1000))+E$21*(($I68/1000)-($D$11/1000))*(($I68/1000)&gt;($D$11/1000))</f>
        <v>-0.77417999999999998</v>
      </c>
      <c r="L68" s="76">
        <f t="shared" ref="L68:L131" si="14">SQRT((J68^2)+(K68^2))</f>
        <v>0.77417999999999998</v>
      </c>
    </row>
    <row r="69" spans="9:12" x14ac:dyDescent="0.25">
      <c r="I69" s="101">
        <f t="shared" si="11"/>
        <v>2.68</v>
      </c>
      <c r="J69">
        <f t="shared" si="12"/>
        <v>0</v>
      </c>
      <c r="K69" s="76">
        <f t="shared" si="13"/>
        <v>-0.78591</v>
      </c>
      <c r="L69" s="76">
        <f t="shared" si="14"/>
        <v>0.78591</v>
      </c>
    </row>
    <row r="70" spans="9:12" x14ac:dyDescent="0.25">
      <c r="I70" s="101">
        <f t="shared" si="11"/>
        <v>2.72</v>
      </c>
      <c r="J70">
        <f t="shared" si="12"/>
        <v>0</v>
      </c>
      <c r="K70" s="76">
        <f t="shared" si="13"/>
        <v>-0.79764000000000002</v>
      </c>
      <c r="L70" s="76">
        <f t="shared" si="14"/>
        <v>0.79764000000000002</v>
      </c>
    </row>
    <row r="71" spans="9:12" x14ac:dyDescent="0.25">
      <c r="I71" s="101">
        <f t="shared" si="11"/>
        <v>2.7600000000000002</v>
      </c>
      <c r="J71">
        <f t="shared" si="12"/>
        <v>0</v>
      </c>
      <c r="K71" s="76">
        <f t="shared" si="13"/>
        <v>-0.80937000000000003</v>
      </c>
      <c r="L71" s="76">
        <f t="shared" si="14"/>
        <v>0.80937000000000003</v>
      </c>
    </row>
    <row r="72" spans="9:12" x14ac:dyDescent="0.25">
      <c r="I72" s="101">
        <f t="shared" si="11"/>
        <v>2.8000000000000003</v>
      </c>
      <c r="J72">
        <f t="shared" si="12"/>
        <v>0</v>
      </c>
      <c r="K72" s="76">
        <f t="shared" si="13"/>
        <v>-0.82110000000000016</v>
      </c>
      <c r="L72" s="76">
        <f t="shared" si="14"/>
        <v>0.82110000000000016</v>
      </c>
    </row>
    <row r="73" spans="9:12" x14ac:dyDescent="0.25">
      <c r="I73" s="101">
        <f t="shared" si="11"/>
        <v>2.84</v>
      </c>
      <c r="J73">
        <f t="shared" si="12"/>
        <v>0</v>
      </c>
      <c r="K73" s="76">
        <f t="shared" si="13"/>
        <v>-0.83282999999999985</v>
      </c>
      <c r="L73" s="76">
        <f t="shared" si="14"/>
        <v>0.83282999999999985</v>
      </c>
    </row>
    <row r="74" spans="9:12" x14ac:dyDescent="0.25">
      <c r="I74" s="101">
        <f t="shared" si="11"/>
        <v>2.88</v>
      </c>
      <c r="J74">
        <f t="shared" si="12"/>
        <v>0</v>
      </c>
      <c r="K74" s="76">
        <f t="shared" si="13"/>
        <v>-0.84455999999999998</v>
      </c>
      <c r="L74" s="76">
        <f t="shared" si="14"/>
        <v>0.84455999999999998</v>
      </c>
    </row>
    <row r="75" spans="9:12" x14ac:dyDescent="0.25">
      <c r="I75" s="101">
        <f t="shared" si="11"/>
        <v>2.92</v>
      </c>
      <c r="J75">
        <f t="shared" si="12"/>
        <v>0</v>
      </c>
      <c r="K75" s="76">
        <f t="shared" si="13"/>
        <v>-0.85629</v>
      </c>
      <c r="L75" s="76">
        <f t="shared" si="14"/>
        <v>0.85629</v>
      </c>
    </row>
    <row r="76" spans="9:12" x14ac:dyDescent="0.25">
      <c r="I76" s="101">
        <f t="shared" si="11"/>
        <v>2.96</v>
      </c>
      <c r="J76">
        <f t="shared" si="12"/>
        <v>0</v>
      </c>
      <c r="K76" s="76">
        <f t="shared" si="13"/>
        <v>-0.86802000000000001</v>
      </c>
      <c r="L76" s="76">
        <f t="shared" si="14"/>
        <v>0.86802000000000001</v>
      </c>
    </row>
    <row r="77" spans="9:12" x14ac:dyDescent="0.25">
      <c r="I77" s="101">
        <f t="shared" si="11"/>
        <v>3</v>
      </c>
      <c r="J77">
        <f t="shared" si="12"/>
        <v>0</v>
      </c>
      <c r="K77" s="76">
        <f t="shared" si="13"/>
        <v>-0.87975000000000003</v>
      </c>
      <c r="L77" s="76">
        <f t="shared" si="14"/>
        <v>0.87975000000000003</v>
      </c>
    </row>
    <row r="78" spans="9:12" x14ac:dyDescent="0.25">
      <c r="I78" s="101">
        <f t="shared" si="11"/>
        <v>3.04</v>
      </c>
      <c r="J78">
        <f t="shared" si="12"/>
        <v>0</v>
      </c>
      <c r="K78" s="76">
        <f t="shared" si="13"/>
        <v>-0.89148000000000005</v>
      </c>
      <c r="L78" s="76">
        <f t="shared" si="14"/>
        <v>0.89148000000000005</v>
      </c>
    </row>
    <row r="79" spans="9:12" x14ac:dyDescent="0.25">
      <c r="I79" s="101">
        <f t="shared" si="11"/>
        <v>3.08</v>
      </c>
      <c r="J79">
        <f t="shared" si="12"/>
        <v>0</v>
      </c>
      <c r="K79" s="76">
        <f t="shared" si="13"/>
        <v>-0.90321000000000007</v>
      </c>
      <c r="L79" s="76">
        <f t="shared" si="14"/>
        <v>0.90321000000000007</v>
      </c>
    </row>
    <row r="80" spans="9:12" x14ac:dyDescent="0.25">
      <c r="I80" s="101">
        <f t="shared" si="11"/>
        <v>3.12</v>
      </c>
      <c r="J80">
        <f t="shared" si="12"/>
        <v>0</v>
      </c>
      <c r="K80" s="76">
        <f t="shared" si="13"/>
        <v>-0.91493999999999998</v>
      </c>
      <c r="L80" s="76">
        <f t="shared" si="14"/>
        <v>0.91493999999999998</v>
      </c>
    </row>
    <row r="81" spans="7:12" x14ac:dyDescent="0.25">
      <c r="I81" s="101">
        <f t="shared" si="11"/>
        <v>3.16</v>
      </c>
      <c r="J81">
        <f t="shared" si="12"/>
        <v>0</v>
      </c>
      <c r="K81" s="76">
        <f t="shared" si="13"/>
        <v>-0.92666999999999999</v>
      </c>
      <c r="L81" s="76">
        <f t="shared" si="14"/>
        <v>0.92666999999999999</v>
      </c>
    </row>
    <row r="82" spans="7:12" x14ac:dyDescent="0.25">
      <c r="I82" s="101">
        <f t="shared" si="11"/>
        <v>3.2</v>
      </c>
      <c r="J82">
        <f t="shared" si="12"/>
        <v>0</v>
      </c>
      <c r="K82" s="76">
        <f t="shared" si="13"/>
        <v>-0.93840000000000001</v>
      </c>
      <c r="L82" s="76">
        <f t="shared" si="14"/>
        <v>0.93840000000000001</v>
      </c>
    </row>
    <row r="83" spans="7:12" x14ac:dyDescent="0.25">
      <c r="I83" s="101">
        <f t="shared" si="11"/>
        <v>3.24</v>
      </c>
      <c r="J83">
        <f t="shared" si="12"/>
        <v>0</v>
      </c>
      <c r="K83" s="76">
        <f t="shared" si="13"/>
        <v>-0.95013000000000003</v>
      </c>
      <c r="L83" s="76">
        <f t="shared" si="14"/>
        <v>0.95013000000000003</v>
      </c>
    </row>
    <row r="84" spans="7:12" x14ac:dyDescent="0.25">
      <c r="I84" s="101">
        <f t="shared" si="11"/>
        <v>3.2800000000000002</v>
      </c>
      <c r="J84">
        <f t="shared" si="12"/>
        <v>0</v>
      </c>
      <c r="K84" s="76">
        <f t="shared" si="13"/>
        <v>-0.96186000000000016</v>
      </c>
      <c r="L84" s="76">
        <f t="shared" si="14"/>
        <v>0.96186000000000016</v>
      </c>
    </row>
    <row r="85" spans="7:12" x14ac:dyDescent="0.25">
      <c r="I85" s="101">
        <f t="shared" si="11"/>
        <v>3.3200000000000003</v>
      </c>
      <c r="J85">
        <f t="shared" si="12"/>
        <v>0</v>
      </c>
      <c r="K85" s="76">
        <f t="shared" si="13"/>
        <v>-0.97359000000000018</v>
      </c>
      <c r="L85" s="76">
        <f t="shared" si="14"/>
        <v>0.97359000000000018</v>
      </c>
    </row>
    <row r="86" spans="7:12" x14ac:dyDescent="0.25">
      <c r="I86" s="101">
        <f t="shared" si="11"/>
        <v>3.36</v>
      </c>
      <c r="J86">
        <f t="shared" si="12"/>
        <v>0</v>
      </c>
      <c r="K86" s="76">
        <f t="shared" si="13"/>
        <v>-0.98531999999999986</v>
      </c>
      <c r="L86" s="76">
        <f t="shared" si="14"/>
        <v>0.98531999999999986</v>
      </c>
    </row>
    <row r="87" spans="7:12" x14ac:dyDescent="0.25">
      <c r="G87" t="s">
        <v>6</v>
      </c>
      <c r="I87" s="101">
        <f t="shared" si="11"/>
        <v>3.4</v>
      </c>
      <c r="J87">
        <f t="shared" si="12"/>
        <v>0</v>
      </c>
      <c r="K87" s="76">
        <f t="shared" si="13"/>
        <v>-0.99704999999999999</v>
      </c>
      <c r="L87" s="76">
        <f t="shared" si="14"/>
        <v>0.99704999999999999</v>
      </c>
    </row>
    <row r="88" spans="7:12" x14ac:dyDescent="0.25">
      <c r="I88" s="101">
        <f t="shared" si="11"/>
        <v>3.44</v>
      </c>
      <c r="J88">
        <f t="shared" si="12"/>
        <v>0</v>
      </c>
      <c r="K88" s="76">
        <f t="shared" si="13"/>
        <v>-1.00878</v>
      </c>
      <c r="L88" s="76">
        <f t="shared" si="14"/>
        <v>1.00878</v>
      </c>
    </row>
    <row r="89" spans="7:12" x14ac:dyDescent="0.25">
      <c r="I89" s="101">
        <f t="shared" si="11"/>
        <v>3.48</v>
      </c>
      <c r="J89">
        <f t="shared" si="12"/>
        <v>0</v>
      </c>
      <c r="K89" s="76">
        <f t="shared" si="13"/>
        <v>-1.02051</v>
      </c>
      <c r="L89" s="76">
        <f t="shared" si="14"/>
        <v>1.02051</v>
      </c>
    </row>
    <row r="90" spans="7:12" x14ac:dyDescent="0.25">
      <c r="I90" s="101">
        <f t="shared" si="11"/>
        <v>3.52</v>
      </c>
      <c r="J90">
        <f t="shared" si="12"/>
        <v>0</v>
      </c>
      <c r="K90" s="76">
        <f t="shared" si="13"/>
        <v>-1.03224</v>
      </c>
      <c r="L90" s="76">
        <f t="shared" si="14"/>
        <v>1.03224</v>
      </c>
    </row>
    <row r="91" spans="7:12" x14ac:dyDescent="0.25">
      <c r="I91" s="101">
        <f t="shared" si="11"/>
        <v>3.56</v>
      </c>
      <c r="J91">
        <f t="shared" si="12"/>
        <v>0</v>
      </c>
      <c r="K91" s="76">
        <f t="shared" si="13"/>
        <v>-1.0439700000000001</v>
      </c>
      <c r="L91" s="76">
        <f t="shared" si="14"/>
        <v>1.0439700000000001</v>
      </c>
    </row>
    <row r="92" spans="7:12" x14ac:dyDescent="0.25">
      <c r="I92" s="101">
        <f t="shared" si="11"/>
        <v>3.6</v>
      </c>
      <c r="J92">
        <f t="shared" si="12"/>
        <v>0</v>
      </c>
      <c r="K92" s="76">
        <f t="shared" si="13"/>
        <v>-1.0556999999999999</v>
      </c>
      <c r="L92" s="76">
        <f t="shared" si="14"/>
        <v>1.0556999999999999</v>
      </c>
    </row>
    <row r="93" spans="7:12" x14ac:dyDescent="0.25">
      <c r="I93" s="101">
        <f t="shared" si="11"/>
        <v>3.64</v>
      </c>
      <c r="J93">
        <f t="shared" si="12"/>
        <v>0</v>
      </c>
      <c r="K93" s="76">
        <f t="shared" si="13"/>
        <v>-1.0674300000000001</v>
      </c>
      <c r="L93" s="76">
        <f t="shared" si="14"/>
        <v>1.0674300000000001</v>
      </c>
    </row>
    <row r="94" spans="7:12" x14ac:dyDescent="0.25">
      <c r="I94" s="101">
        <f t="shared" si="11"/>
        <v>3.68</v>
      </c>
      <c r="J94">
        <f t="shared" si="12"/>
        <v>0</v>
      </c>
      <c r="K94" s="76">
        <f t="shared" si="13"/>
        <v>-1.0791600000000001</v>
      </c>
      <c r="L94" s="76">
        <f t="shared" si="14"/>
        <v>1.0791600000000001</v>
      </c>
    </row>
    <row r="95" spans="7:12" x14ac:dyDescent="0.25">
      <c r="I95" s="101">
        <f t="shared" si="11"/>
        <v>3.72</v>
      </c>
      <c r="J95">
        <f t="shared" si="12"/>
        <v>0</v>
      </c>
      <c r="K95" s="76">
        <f t="shared" si="13"/>
        <v>-1.0908900000000001</v>
      </c>
      <c r="L95" s="76">
        <f t="shared" si="14"/>
        <v>1.0908900000000001</v>
      </c>
    </row>
    <row r="96" spans="7:12" x14ac:dyDescent="0.25">
      <c r="I96" s="101">
        <f t="shared" si="11"/>
        <v>3.7600000000000002</v>
      </c>
      <c r="J96">
        <f t="shared" si="12"/>
        <v>0</v>
      </c>
      <c r="K96" s="76">
        <f t="shared" si="13"/>
        <v>-1.1026200000000002</v>
      </c>
      <c r="L96" s="76">
        <f t="shared" si="14"/>
        <v>1.1026200000000002</v>
      </c>
    </row>
    <row r="97" spans="9:12" x14ac:dyDescent="0.25">
      <c r="I97" s="101">
        <f t="shared" si="11"/>
        <v>3.8000000000000003</v>
      </c>
      <c r="J97">
        <f t="shared" si="12"/>
        <v>0</v>
      </c>
      <c r="K97" s="76">
        <f t="shared" si="13"/>
        <v>-1.1143500000000002</v>
      </c>
      <c r="L97" s="76">
        <f t="shared" si="14"/>
        <v>1.1143500000000002</v>
      </c>
    </row>
    <row r="98" spans="9:12" x14ac:dyDescent="0.25">
      <c r="I98" s="101">
        <f t="shared" si="11"/>
        <v>3.84</v>
      </c>
      <c r="J98">
        <f t="shared" si="12"/>
        <v>0</v>
      </c>
      <c r="K98" s="76">
        <f t="shared" si="13"/>
        <v>-1.12608</v>
      </c>
      <c r="L98" s="76">
        <f t="shared" si="14"/>
        <v>1.12608</v>
      </c>
    </row>
    <row r="99" spans="9:12" x14ac:dyDescent="0.25">
      <c r="I99" s="101">
        <f t="shared" si="11"/>
        <v>3.88</v>
      </c>
      <c r="J99">
        <f t="shared" si="12"/>
        <v>0</v>
      </c>
      <c r="K99" s="76">
        <f t="shared" si="13"/>
        <v>-1.13781</v>
      </c>
      <c r="L99" s="76">
        <f t="shared" si="14"/>
        <v>1.13781</v>
      </c>
    </row>
    <row r="100" spans="9:12" x14ac:dyDescent="0.25">
      <c r="I100" s="101">
        <f t="shared" si="11"/>
        <v>3.92</v>
      </c>
      <c r="J100">
        <f t="shared" si="12"/>
        <v>0</v>
      </c>
      <c r="K100" s="76">
        <f t="shared" si="13"/>
        <v>-1.14954</v>
      </c>
      <c r="L100" s="76">
        <f t="shared" si="14"/>
        <v>1.14954</v>
      </c>
    </row>
    <row r="101" spans="9:12" x14ac:dyDescent="0.25">
      <c r="I101" s="101">
        <f t="shared" si="11"/>
        <v>3.96</v>
      </c>
      <c r="J101">
        <f t="shared" si="12"/>
        <v>0</v>
      </c>
      <c r="K101" s="76">
        <f t="shared" si="13"/>
        <v>-1.16127</v>
      </c>
      <c r="L101" s="76">
        <f t="shared" si="14"/>
        <v>1.16127</v>
      </c>
    </row>
    <row r="102" spans="9:12" x14ac:dyDescent="0.25">
      <c r="I102" s="101">
        <f t="shared" si="11"/>
        <v>4</v>
      </c>
      <c r="J102">
        <f t="shared" si="12"/>
        <v>0</v>
      </c>
      <c r="K102" s="76">
        <f t="shared" si="13"/>
        <v>-1.173</v>
      </c>
      <c r="L102" s="76">
        <f t="shared" si="14"/>
        <v>1.173</v>
      </c>
    </row>
    <row r="103" spans="9:12" x14ac:dyDescent="0.25">
      <c r="I103" s="101">
        <f t="shared" si="11"/>
        <v>4.04</v>
      </c>
      <c r="J103">
        <f t="shared" si="12"/>
        <v>0</v>
      </c>
      <c r="K103" s="76">
        <f t="shared" si="13"/>
        <v>-1.1847300000000001</v>
      </c>
      <c r="L103" s="76">
        <f t="shared" si="14"/>
        <v>1.1847300000000001</v>
      </c>
    </row>
    <row r="104" spans="9:12" x14ac:dyDescent="0.25">
      <c r="I104" s="101">
        <f t="shared" si="11"/>
        <v>4.08</v>
      </c>
      <c r="J104">
        <f t="shared" si="12"/>
        <v>0</v>
      </c>
      <c r="K104" s="76">
        <f t="shared" si="13"/>
        <v>-1.1964600000000001</v>
      </c>
      <c r="L104" s="76">
        <f t="shared" si="14"/>
        <v>1.1964600000000001</v>
      </c>
    </row>
    <row r="105" spans="9:12" x14ac:dyDescent="0.25">
      <c r="I105" s="101">
        <f t="shared" si="11"/>
        <v>4.12</v>
      </c>
      <c r="J105">
        <f t="shared" si="12"/>
        <v>0</v>
      </c>
      <c r="K105" s="76">
        <f t="shared" si="13"/>
        <v>-1.2081900000000001</v>
      </c>
      <c r="L105" s="76">
        <f t="shared" si="14"/>
        <v>1.2081900000000001</v>
      </c>
    </row>
    <row r="106" spans="9:12" x14ac:dyDescent="0.25">
      <c r="I106" s="101">
        <f t="shared" si="11"/>
        <v>4.16</v>
      </c>
      <c r="J106">
        <f t="shared" si="12"/>
        <v>0</v>
      </c>
      <c r="K106" s="76">
        <f t="shared" si="13"/>
        <v>-1.2199200000000001</v>
      </c>
      <c r="L106" s="76">
        <f t="shared" si="14"/>
        <v>1.2199200000000001</v>
      </c>
    </row>
    <row r="107" spans="9:12" x14ac:dyDescent="0.25">
      <c r="I107" s="101">
        <f t="shared" si="11"/>
        <v>4.2</v>
      </c>
      <c r="J107">
        <f t="shared" si="12"/>
        <v>0</v>
      </c>
      <c r="K107" s="76">
        <f t="shared" si="13"/>
        <v>-1.2316500000000001</v>
      </c>
      <c r="L107" s="76">
        <f t="shared" si="14"/>
        <v>1.2316500000000001</v>
      </c>
    </row>
    <row r="108" spans="9:12" x14ac:dyDescent="0.25">
      <c r="I108" s="101">
        <f t="shared" si="11"/>
        <v>4.24</v>
      </c>
      <c r="J108">
        <f t="shared" si="12"/>
        <v>0</v>
      </c>
      <c r="K108" s="76">
        <f t="shared" si="13"/>
        <v>-1.2433799999999999</v>
      </c>
      <c r="L108" s="76">
        <f t="shared" si="14"/>
        <v>1.2433799999999999</v>
      </c>
    </row>
    <row r="109" spans="9:12" x14ac:dyDescent="0.25">
      <c r="I109" s="101">
        <f t="shared" si="11"/>
        <v>4.28</v>
      </c>
      <c r="J109">
        <f t="shared" si="12"/>
        <v>0</v>
      </c>
      <c r="K109" s="76">
        <f t="shared" si="13"/>
        <v>-1.2551099999999999</v>
      </c>
      <c r="L109" s="76">
        <f t="shared" si="14"/>
        <v>1.2551099999999999</v>
      </c>
    </row>
    <row r="110" spans="9:12" x14ac:dyDescent="0.25">
      <c r="I110" s="101">
        <f t="shared" si="11"/>
        <v>4.32</v>
      </c>
      <c r="J110">
        <f t="shared" si="12"/>
        <v>0</v>
      </c>
      <c r="K110" s="76">
        <f t="shared" si="13"/>
        <v>-1.26684</v>
      </c>
      <c r="L110" s="76">
        <f t="shared" si="14"/>
        <v>1.26684</v>
      </c>
    </row>
    <row r="111" spans="9:12" x14ac:dyDescent="0.25">
      <c r="I111" s="101">
        <f t="shared" si="11"/>
        <v>4.3600000000000003</v>
      </c>
      <c r="J111">
        <f t="shared" si="12"/>
        <v>0</v>
      </c>
      <c r="K111" s="76">
        <f t="shared" si="13"/>
        <v>-1.27857</v>
      </c>
      <c r="L111" s="76">
        <f t="shared" si="14"/>
        <v>1.27857</v>
      </c>
    </row>
    <row r="112" spans="9:12" x14ac:dyDescent="0.25">
      <c r="I112" s="101">
        <f t="shared" si="11"/>
        <v>4.4000000000000004</v>
      </c>
      <c r="J112">
        <f t="shared" si="12"/>
        <v>0</v>
      </c>
      <c r="K112" s="76">
        <f t="shared" si="13"/>
        <v>-1.2903</v>
      </c>
      <c r="L112" s="76">
        <f t="shared" si="14"/>
        <v>1.2903</v>
      </c>
    </row>
    <row r="113" spans="9:12" x14ac:dyDescent="0.25">
      <c r="I113" s="101">
        <f t="shared" si="11"/>
        <v>4.4400000000000004</v>
      </c>
      <c r="J113">
        <f t="shared" si="12"/>
        <v>0</v>
      </c>
      <c r="K113" s="76">
        <f t="shared" si="13"/>
        <v>-1.30203</v>
      </c>
      <c r="L113" s="76">
        <f t="shared" si="14"/>
        <v>1.30203</v>
      </c>
    </row>
    <row r="114" spans="9:12" x14ac:dyDescent="0.25">
      <c r="I114" s="101">
        <f t="shared" si="11"/>
        <v>4.4800000000000004</v>
      </c>
      <c r="J114">
        <f t="shared" si="12"/>
        <v>0</v>
      </c>
      <c r="K114" s="76">
        <f t="shared" si="13"/>
        <v>-1.31376</v>
      </c>
      <c r="L114" s="76">
        <f t="shared" si="14"/>
        <v>1.31376</v>
      </c>
    </row>
    <row r="115" spans="9:12" x14ac:dyDescent="0.25">
      <c r="I115" s="101">
        <f t="shared" si="11"/>
        <v>4.5200000000000005</v>
      </c>
      <c r="J115">
        <f t="shared" si="12"/>
        <v>0</v>
      </c>
      <c r="K115" s="76">
        <f t="shared" si="13"/>
        <v>-1.3254900000000003</v>
      </c>
      <c r="L115" s="76">
        <f t="shared" si="14"/>
        <v>1.3254900000000003</v>
      </c>
    </row>
    <row r="116" spans="9:12" x14ac:dyDescent="0.25">
      <c r="I116" s="101">
        <f t="shared" si="11"/>
        <v>4.5600000000000005</v>
      </c>
      <c r="J116">
        <f t="shared" si="12"/>
        <v>0</v>
      </c>
      <c r="K116" s="76">
        <f t="shared" si="13"/>
        <v>-1.3372200000000003</v>
      </c>
      <c r="L116" s="76">
        <f t="shared" si="14"/>
        <v>1.3372200000000003</v>
      </c>
    </row>
    <row r="117" spans="9:12" x14ac:dyDescent="0.25">
      <c r="I117" s="101">
        <f t="shared" si="11"/>
        <v>4.6000000000000005</v>
      </c>
      <c r="J117">
        <f t="shared" si="12"/>
        <v>0</v>
      </c>
      <c r="K117" s="76">
        <f t="shared" si="13"/>
        <v>-1.3489500000000003</v>
      </c>
      <c r="L117" s="76">
        <f t="shared" si="14"/>
        <v>1.3489500000000003</v>
      </c>
    </row>
    <row r="118" spans="9:12" x14ac:dyDescent="0.25">
      <c r="I118" s="101">
        <f t="shared" si="11"/>
        <v>4.6399999999999997</v>
      </c>
      <c r="J118">
        <f t="shared" si="12"/>
        <v>0</v>
      </c>
      <c r="K118" s="76">
        <f t="shared" si="13"/>
        <v>-1.3606800000000001</v>
      </c>
      <c r="L118" s="76">
        <f t="shared" si="14"/>
        <v>1.3606800000000001</v>
      </c>
    </row>
    <row r="119" spans="9:12" x14ac:dyDescent="0.25">
      <c r="I119" s="101">
        <f t="shared" si="11"/>
        <v>4.68</v>
      </c>
      <c r="J119">
        <f t="shared" si="12"/>
        <v>0</v>
      </c>
      <c r="K119" s="76">
        <f t="shared" si="13"/>
        <v>-1.3724100000000001</v>
      </c>
      <c r="L119" s="76">
        <f t="shared" si="14"/>
        <v>1.3724100000000001</v>
      </c>
    </row>
    <row r="120" spans="9:12" x14ac:dyDescent="0.25">
      <c r="I120" s="101">
        <f t="shared" si="11"/>
        <v>4.72</v>
      </c>
      <c r="J120">
        <f t="shared" si="12"/>
        <v>0</v>
      </c>
      <c r="K120" s="76">
        <f t="shared" si="13"/>
        <v>-1.3841399999999999</v>
      </c>
      <c r="L120" s="76">
        <f t="shared" si="14"/>
        <v>1.3841399999999999</v>
      </c>
    </row>
    <row r="121" spans="9:12" x14ac:dyDescent="0.25">
      <c r="I121" s="101">
        <f t="shared" si="11"/>
        <v>4.76</v>
      </c>
      <c r="J121">
        <f t="shared" si="12"/>
        <v>0</v>
      </c>
      <c r="K121" s="76">
        <f t="shared" si="13"/>
        <v>-1.3958699999999999</v>
      </c>
      <c r="L121" s="76">
        <f t="shared" si="14"/>
        <v>1.3958699999999999</v>
      </c>
    </row>
    <row r="122" spans="9:12" x14ac:dyDescent="0.25">
      <c r="I122" s="101">
        <f t="shared" si="11"/>
        <v>4.8</v>
      </c>
      <c r="J122">
        <f t="shared" si="12"/>
        <v>0</v>
      </c>
      <c r="K122" s="76">
        <f t="shared" si="13"/>
        <v>-1.4076</v>
      </c>
      <c r="L122" s="76">
        <f t="shared" si="14"/>
        <v>1.4076</v>
      </c>
    </row>
    <row r="123" spans="9:12" x14ac:dyDescent="0.25">
      <c r="I123" s="101">
        <f t="shared" si="11"/>
        <v>4.84</v>
      </c>
      <c r="J123">
        <f t="shared" si="12"/>
        <v>0</v>
      </c>
      <c r="K123" s="76">
        <f t="shared" si="13"/>
        <v>-1.41933</v>
      </c>
      <c r="L123" s="76">
        <f t="shared" si="14"/>
        <v>1.41933</v>
      </c>
    </row>
    <row r="124" spans="9:12" x14ac:dyDescent="0.25">
      <c r="I124" s="101">
        <f t="shared" si="11"/>
        <v>4.88</v>
      </c>
      <c r="J124">
        <f t="shared" si="12"/>
        <v>0</v>
      </c>
      <c r="K124" s="76">
        <f t="shared" si="13"/>
        <v>-1.43106</v>
      </c>
      <c r="L124" s="76">
        <f t="shared" si="14"/>
        <v>1.43106</v>
      </c>
    </row>
    <row r="125" spans="9:12" x14ac:dyDescent="0.25">
      <c r="I125" s="101">
        <f t="shared" si="11"/>
        <v>4.92</v>
      </c>
      <c r="J125">
        <f t="shared" si="12"/>
        <v>0</v>
      </c>
      <c r="K125" s="76">
        <f t="shared" si="13"/>
        <v>-1.44279</v>
      </c>
      <c r="L125" s="76">
        <f t="shared" si="14"/>
        <v>1.44279</v>
      </c>
    </row>
    <row r="126" spans="9:12" x14ac:dyDescent="0.25">
      <c r="I126" s="101">
        <f t="shared" si="11"/>
        <v>4.96</v>
      </c>
      <c r="J126">
        <f t="shared" si="12"/>
        <v>0</v>
      </c>
      <c r="K126" s="76">
        <f t="shared" si="13"/>
        <v>-1.45452</v>
      </c>
      <c r="L126" s="76">
        <f t="shared" si="14"/>
        <v>1.45452</v>
      </c>
    </row>
    <row r="127" spans="9:12" x14ac:dyDescent="0.25">
      <c r="I127" s="101">
        <f t="shared" si="11"/>
        <v>5</v>
      </c>
      <c r="J127">
        <f t="shared" si="12"/>
        <v>0</v>
      </c>
      <c r="K127" s="76">
        <f t="shared" si="13"/>
        <v>-1.4662500000000001</v>
      </c>
      <c r="L127" s="76">
        <f t="shared" si="14"/>
        <v>1.4662500000000001</v>
      </c>
    </row>
    <row r="128" spans="9:12" x14ac:dyDescent="0.25">
      <c r="I128" s="101">
        <f t="shared" si="11"/>
        <v>5.04</v>
      </c>
      <c r="J128">
        <f t="shared" si="12"/>
        <v>0</v>
      </c>
      <c r="K128" s="76">
        <f t="shared" si="13"/>
        <v>-1.4779800000000001</v>
      </c>
      <c r="L128" s="76">
        <f t="shared" si="14"/>
        <v>1.4779800000000001</v>
      </c>
    </row>
    <row r="129" spans="9:12" x14ac:dyDescent="0.25">
      <c r="I129" s="101">
        <f t="shared" si="11"/>
        <v>5.08</v>
      </c>
      <c r="J129">
        <f t="shared" si="12"/>
        <v>0</v>
      </c>
      <c r="K129" s="76">
        <f t="shared" si="13"/>
        <v>-1.4897100000000001</v>
      </c>
      <c r="L129" s="76">
        <f t="shared" si="14"/>
        <v>1.4897100000000001</v>
      </c>
    </row>
    <row r="130" spans="9:12" x14ac:dyDescent="0.25">
      <c r="I130" s="101">
        <f t="shared" si="11"/>
        <v>5.12</v>
      </c>
      <c r="J130">
        <f t="shared" si="12"/>
        <v>0</v>
      </c>
      <c r="K130" s="76">
        <f t="shared" si="13"/>
        <v>-1.5014400000000001</v>
      </c>
      <c r="L130" s="76">
        <f t="shared" si="14"/>
        <v>1.5014400000000001</v>
      </c>
    </row>
    <row r="131" spans="9:12" x14ac:dyDescent="0.25">
      <c r="I131" s="101">
        <f t="shared" si="11"/>
        <v>5.16</v>
      </c>
      <c r="J131">
        <f t="shared" si="12"/>
        <v>0</v>
      </c>
      <c r="K131" s="76">
        <f t="shared" si="13"/>
        <v>-1.5131700000000001</v>
      </c>
      <c r="L131" s="76">
        <f t="shared" si="14"/>
        <v>1.5131700000000001</v>
      </c>
    </row>
    <row r="132" spans="9:12" x14ac:dyDescent="0.25">
      <c r="I132" s="101">
        <f t="shared" ref="I132:I195" si="15">IF((ROW(A130)*$F$2)&lt;=$D$5, ROW(A130)*$F$2,NA())</f>
        <v>5.2</v>
      </c>
      <c r="J132">
        <f t="shared" ref="J132:J195" si="16">D$29*($I132/1000)+D$18*(($I132/1000)-($D$8/1000))*(($I132/1000)&gt;($D$8/1000))+D$19*(($I132/1000)-($D$9/1000))*(($I132/1000)&gt;($D$9/1000))+D$20*(($I132/1000)-($D$10/1000))*(($I132/1000)&gt;($D$10/1000))+D$21*(($I132/1000)-($D$11/1000))*(($I132/1000)&gt;($D$11/1000))</f>
        <v>0</v>
      </c>
      <c r="K132" s="76">
        <f t="shared" ref="K132:K195" si="17">E$29*($I132/1000)+E$18*(($I132/1000)-($D$8/1000))*(($I132/1000)&gt;($D$8/1000))+E$19*(($I132/1000)-($D$9/1000))*(($I132/1000)&gt;($D$9/1000))+E$20*(($I132/1000)-($D$10/1000))*(($I132/1000)&gt;($D$10/1000))+E$21*(($I132/1000)-($D$11/1000))*(($I132/1000)&gt;($D$11/1000))</f>
        <v>-1.5248999999999999</v>
      </c>
      <c r="L132" s="76">
        <f t="shared" ref="L132:L195" si="18">SQRT((J132^2)+(K132^2))</f>
        <v>1.5248999999999999</v>
      </c>
    </row>
    <row r="133" spans="9:12" x14ac:dyDescent="0.25">
      <c r="I133" s="101">
        <f t="shared" si="15"/>
        <v>5.24</v>
      </c>
      <c r="J133">
        <f t="shared" si="16"/>
        <v>0</v>
      </c>
      <c r="K133" s="76">
        <f t="shared" si="17"/>
        <v>-1.5366299999999999</v>
      </c>
      <c r="L133" s="76">
        <f t="shared" si="18"/>
        <v>1.5366299999999999</v>
      </c>
    </row>
    <row r="134" spans="9:12" x14ac:dyDescent="0.25">
      <c r="I134" s="101">
        <f t="shared" si="15"/>
        <v>5.28</v>
      </c>
      <c r="J134">
        <f t="shared" si="16"/>
        <v>0</v>
      </c>
      <c r="K134" s="76">
        <f t="shared" si="17"/>
        <v>-1.54836</v>
      </c>
      <c r="L134" s="76">
        <f t="shared" si="18"/>
        <v>1.54836</v>
      </c>
    </row>
    <row r="135" spans="9:12" x14ac:dyDescent="0.25">
      <c r="I135" s="101">
        <f t="shared" si="15"/>
        <v>5.32</v>
      </c>
      <c r="J135">
        <f t="shared" si="16"/>
        <v>0</v>
      </c>
      <c r="K135" s="76">
        <f t="shared" si="17"/>
        <v>-1.56009</v>
      </c>
      <c r="L135" s="76">
        <f t="shared" si="18"/>
        <v>1.56009</v>
      </c>
    </row>
    <row r="136" spans="9:12" x14ac:dyDescent="0.25">
      <c r="I136" s="101">
        <f t="shared" si="15"/>
        <v>5.36</v>
      </c>
      <c r="J136">
        <f t="shared" si="16"/>
        <v>0</v>
      </c>
      <c r="K136" s="76">
        <f t="shared" si="17"/>
        <v>-1.57182</v>
      </c>
      <c r="L136" s="76">
        <f t="shared" si="18"/>
        <v>1.57182</v>
      </c>
    </row>
    <row r="137" spans="9:12" x14ac:dyDescent="0.25">
      <c r="I137" s="101">
        <f t="shared" si="15"/>
        <v>5.4</v>
      </c>
      <c r="J137">
        <f t="shared" si="16"/>
        <v>0</v>
      </c>
      <c r="K137" s="76">
        <f t="shared" si="17"/>
        <v>-1.58355</v>
      </c>
      <c r="L137" s="76">
        <f t="shared" si="18"/>
        <v>1.58355</v>
      </c>
    </row>
    <row r="138" spans="9:12" x14ac:dyDescent="0.25">
      <c r="I138" s="101">
        <f t="shared" si="15"/>
        <v>5.44</v>
      </c>
      <c r="J138">
        <f t="shared" si="16"/>
        <v>0</v>
      </c>
      <c r="K138" s="76">
        <f t="shared" si="17"/>
        <v>-1.59528</v>
      </c>
      <c r="L138" s="76">
        <f t="shared" si="18"/>
        <v>1.59528</v>
      </c>
    </row>
    <row r="139" spans="9:12" x14ac:dyDescent="0.25">
      <c r="I139" s="101">
        <f t="shared" si="15"/>
        <v>5.48</v>
      </c>
      <c r="J139">
        <f t="shared" si="16"/>
        <v>0</v>
      </c>
      <c r="K139" s="76">
        <f t="shared" si="17"/>
        <v>-1.60701</v>
      </c>
      <c r="L139" s="76">
        <f t="shared" si="18"/>
        <v>1.60701</v>
      </c>
    </row>
    <row r="140" spans="9:12" x14ac:dyDescent="0.25">
      <c r="I140" s="101">
        <f t="shared" si="15"/>
        <v>5.5200000000000005</v>
      </c>
      <c r="J140">
        <f t="shared" si="16"/>
        <v>0</v>
      </c>
      <c r="K140" s="76">
        <f t="shared" si="17"/>
        <v>-1.6187400000000001</v>
      </c>
      <c r="L140" s="76">
        <f t="shared" si="18"/>
        <v>1.6187400000000001</v>
      </c>
    </row>
    <row r="141" spans="9:12" x14ac:dyDescent="0.25">
      <c r="I141" s="101">
        <f t="shared" si="15"/>
        <v>5.5600000000000005</v>
      </c>
      <c r="J141">
        <f t="shared" si="16"/>
        <v>0</v>
      </c>
      <c r="K141" s="76">
        <f t="shared" si="17"/>
        <v>-1.6304700000000003</v>
      </c>
      <c r="L141" s="76">
        <f t="shared" si="18"/>
        <v>1.6304700000000003</v>
      </c>
    </row>
    <row r="142" spans="9:12" x14ac:dyDescent="0.25">
      <c r="I142" s="101">
        <f t="shared" si="15"/>
        <v>5.6000000000000005</v>
      </c>
      <c r="J142">
        <f t="shared" si="16"/>
        <v>0</v>
      </c>
      <c r="K142" s="76">
        <f t="shared" si="17"/>
        <v>-1.6422000000000003</v>
      </c>
      <c r="L142" s="76">
        <f t="shared" si="18"/>
        <v>1.6422000000000003</v>
      </c>
    </row>
    <row r="143" spans="9:12" x14ac:dyDescent="0.25">
      <c r="I143" s="101">
        <f t="shared" si="15"/>
        <v>5.64</v>
      </c>
      <c r="J143">
        <f t="shared" si="16"/>
        <v>0</v>
      </c>
      <c r="K143" s="76">
        <f t="shared" si="17"/>
        <v>-1.6539300000000001</v>
      </c>
      <c r="L143" s="76">
        <f t="shared" si="18"/>
        <v>1.6539300000000001</v>
      </c>
    </row>
    <row r="144" spans="9:12" x14ac:dyDescent="0.25">
      <c r="I144" s="101">
        <f t="shared" si="15"/>
        <v>5.68</v>
      </c>
      <c r="J144">
        <f t="shared" si="16"/>
        <v>0</v>
      </c>
      <c r="K144" s="76">
        <f t="shared" si="17"/>
        <v>-1.6656599999999997</v>
      </c>
      <c r="L144" s="76">
        <f t="shared" si="18"/>
        <v>1.6656599999999997</v>
      </c>
    </row>
    <row r="145" spans="9:12" x14ac:dyDescent="0.25">
      <c r="I145" s="101">
        <f t="shared" si="15"/>
        <v>5.72</v>
      </c>
      <c r="J145">
        <f t="shared" si="16"/>
        <v>0</v>
      </c>
      <c r="K145" s="76">
        <f t="shared" si="17"/>
        <v>-1.6773899999999997</v>
      </c>
      <c r="L145" s="76">
        <f t="shared" si="18"/>
        <v>1.6773899999999997</v>
      </c>
    </row>
    <row r="146" spans="9:12" x14ac:dyDescent="0.25">
      <c r="I146" s="101">
        <f t="shared" si="15"/>
        <v>5.76</v>
      </c>
      <c r="J146">
        <f t="shared" si="16"/>
        <v>0</v>
      </c>
      <c r="K146" s="76">
        <f t="shared" si="17"/>
        <v>-1.68912</v>
      </c>
      <c r="L146" s="76">
        <f t="shared" si="18"/>
        <v>1.68912</v>
      </c>
    </row>
    <row r="147" spans="9:12" x14ac:dyDescent="0.25">
      <c r="I147" s="101">
        <f t="shared" si="15"/>
        <v>5.8</v>
      </c>
      <c r="J147">
        <f t="shared" si="16"/>
        <v>0</v>
      </c>
      <c r="K147" s="76">
        <f t="shared" si="17"/>
        <v>-1.70085</v>
      </c>
      <c r="L147" s="76">
        <f t="shared" si="18"/>
        <v>1.70085</v>
      </c>
    </row>
    <row r="148" spans="9:12" x14ac:dyDescent="0.25">
      <c r="I148" s="101">
        <f t="shared" si="15"/>
        <v>5.84</v>
      </c>
      <c r="J148">
        <f t="shared" si="16"/>
        <v>0</v>
      </c>
      <c r="K148" s="76">
        <f t="shared" si="17"/>
        <v>-1.71258</v>
      </c>
      <c r="L148" s="76">
        <f t="shared" si="18"/>
        <v>1.71258</v>
      </c>
    </row>
    <row r="149" spans="9:12" x14ac:dyDescent="0.25">
      <c r="I149" s="101">
        <f t="shared" si="15"/>
        <v>5.88</v>
      </c>
      <c r="J149">
        <f t="shared" si="16"/>
        <v>0</v>
      </c>
      <c r="K149" s="76">
        <f t="shared" si="17"/>
        <v>-1.72431</v>
      </c>
      <c r="L149" s="76">
        <f t="shared" si="18"/>
        <v>1.72431</v>
      </c>
    </row>
    <row r="150" spans="9:12" x14ac:dyDescent="0.25">
      <c r="I150" s="101">
        <f t="shared" si="15"/>
        <v>5.92</v>
      </c>
      <c r="J150">
        <f t="shared" si="16"/>
        <v>0</v>
      </c>
      <c r="K150" s="76">
        <f t="shared" si="17"/>
        <v>-1.73604</v>
      </c>
      <c r="L150" s="76">
        <f t="shared" si="18"/>
        <v>1.73604</v>
      </c>
    </row>
    <row r="151" spans="9:12" x14ac:dyDescent="0.25">
      <c r="I151" s="101">
        <f t="shared" si="15"/>
        <v>5.96</v>
      </c>
      <c r="J151">
        <f t="shared" si="16"/>
        <v>0</v>
      </c>
      <c r="K151" s="76">
        <f t="shared" si="17"/>
        <v>-1.74777</v>
      </c>
      <c r="L151" s="76">
        <f t="shared" si="18"/>
        <v>1.74777</v>
      </c>
    </row>
    <row r="152" spans="9:12" x14ac:dyDescent="0.25">
      <c r="I152" s="101">
        <f t="shared" si="15"/>
        <v>6</v>
      </c>
      <c r="J152">
        <f t="shared" si="16"/>
        <v>0</v>
      </c>
      <c r="K152" s="76">
        <f t="shared" si="17"/>
        <v>-1.7595000000000001</v>
      </c>
      <c r="L152" s="76">
        <f t="shared" si="18"/>
        <v>1.7595000000000001</v>
      </c>
    </row>
    <row r="153" spans="9:12" x14ac:dyDescent="0.25">
      <c r="I153" s="101">
        <f t="shared" si="15"/>
        <v>6.04</v>
      </c>
      <c r="J153">
        <f t="shared" si="16"/>
        <v>0</v>
      </c>
      <c r="K153" s="76">
        <f t="shared" si="17"/>
        <v>-1.7712300000000001</v>
      </c>
      <c r="L153" s="76">
        <f t="shared" si="18"/>
        <v>1.7712300000000001</v>
      </c>
    </row>
    <row r="154" spans="9:12" x14ac:dyDescent="0.25">
      <c r="I154" s="101">
        <f t="shared" si="15"/>
        <v>6.08</v>
      </c>
      <c r="J154">
        <f t="shared" si="16"/>
        <v>0</v>
      </c>
      <c r="K154" s="76">
        <f t="shared" si="17"/>
        <v>-1.7829600000000001</v>
      </c>
      <c r="L154" s="76">
        <f t="shared" si="18"/>
        <v>1.7829600000000001</v>
      </c>
    </row>
    <row r="155" spans="9:12" x14ac:dyDescent="0.25">
      <c r="I155" s="101">
        <f t="shared" si="15"/>
        <v>6.12</v>
      </c>
      <c r="J155">
        <f t="shared" si="16"/>
        <v>0</v>
      </c>
      <c r="K155" s="76">
        <f t="shared" si="17"/>
        <v>-1.7946900000000001</v>
      </c>
      <c r="L155" s="76">
        <f t="shared" si="18"/>
        <v>1.7946900000000001</v>
      </c>
    </row>
    <row r="156" spans="9:12" x14ac:dyDescent="0.25">
      <c r="I156" s="101">
        <f t="shared" si="15"/>
        <v>6.16</v>
      </c>
      <c r="J156">
        <f t="shared" si="16"/>
        <v>0</v>
      </c>
      <c r="K156" s="76">
        <f t="shared" si="17"/>
        <v>-1.8064200000000001</v>
      </c>
      <c r="L156" s="76">
        <f t="shared" si="18"/>
        <v>1.8064200000000001</v>
      </c>
    </row>
    <row r="157" spans="9:12" x14ac:dyDescent="0.25">
      <c r="I157" s="101">
        <f t="shared" si="15"/>
        <v>6.2</v>
      </c>
      <c r="J157">
        <f t="shared" si="16"/>
        <v>0</v>
      </c>
      <c r="K157" s="76">
        <f t="shared" si="17"/>
        <v>-1.8181499999999999</v>
      </c>
      <c r="L157" s="76">
        <f t="shared" si="18"/>
        <v>1.8181499999999999</v>
      </c>
    </row>
    <row r="158" spans="9:12" x14ac:dyDescent="0.25">
      <c r="I158" s="101">
        <f t="shared" si="15"/>
        <v>6.24</v>
      </c>
      <c r="J158">
        <f t="shared" si="16"/>
        <v>0</v>
      </c>
      <c r="K158" s="76">
        <f t="shared" si="17"/>
        <v>-1.82988</v>
      </c>
      <c r="L158" s="76">
        <f t="shared" si="18"/>
        <v>1.82988</v>
      </c>
    </row>
    <row r="159" spans="9:12" x14ac:dyDescent="0.25">
      <c r="I159" s="101">
        <f t="shared" si="15"/>
        <v>6.28</v>
      </c>
      <c r="J159">
        <f t="shared" si="16"/>
        <v>0</v>
      </c>
      <c r="K159" s="76">
        <f t="shared" si="17"/>
        <v>-1.84161</v>
      </c>
      <c r="L159" s="76">
        <f t="shared" si="18"/>
        <v>1.84161</v>
      </c>
    </row>
    <row r="160" spans="9:12" x14ac:dyDescent="0.25">
      <c r="I160" s="101">
        <f t="shared" si="15"/>
        <v>6.32</v>
      </c>
      <c r="J160">
        <f t="shared" si="16"/>
        <v>0</v>
      </c>
      <c r="K160" s="76">
        <f t="shared" si="17"/>
        <v>-1.85334</v>
      </c>
      <c r="L160" s="76">
        <f t="shared" si="18"/>
        <v>1.85334</v>
      </c>
    </row>
    <row r="161" spans="9:12" x14ac:dyDescent="0.25">
      <c r="I161" s="101">
        <f t="shared" si="15"/>
        <v>6.36</v>
      </c>
      <c r="J161">
        <f t="shared" si="16"/>
        <v>0</v>
      </c>
      <c r="K161" s="76">
        <f t="shared" si="17"/>
        <v>-1.86507</v>
      </c>
      <c r="L161" s="76">
        <f t="shared" si="18"/>
        <v>1.86507</v>
      </c>
    </row>
    <row r="162" spans="9:12" x14ac:dyDescent="0.25">
      <c r="I162" s="101">
        <f t="shared" si="15"/>
        <v>6.4</v>
      </c>
      <c r="J162">
        <f t="shared" si="16"/>
        <v>0</v>
      </c>
      <c r="K162" s="76">
        <f t="shared" si="17"/>
        <v>-1.8768</v>
      </c>
      <c r="L162" s="76">
        <f t="shared" si="18"/>
        <v>1.8768</v>
      </c>
    </row>
    <row r="163" spans="9:12" x14ac:dyDescent="0.25">
      <c r="I163" s="101">
        <f t="shared" si="15"/>
        <v>6.44</v>
      </c>
      <c r="J163">
        <f t="shared" si="16"/>
        <v>0</v>
      </c>
      <c r="K163" s="76">
        <f t="shared" si="17"/>
        <v>-1.88853</v>
      </c>
      <c r="L163" s="76">
        <f t="shared" si="18"/>
        <v>1.88853</v>
      </c>
    </row>
    <row r="164" spans="9:12" x14ac:dyDescent="0.25">
      <c r="I164" s="101">
        <f t="shared" si="15"/>
        <v>6.48</v>
      </c>
      <c r="J164">
        <f t="shared" si="16"/>
        <v>0</v>
      </c>
      <c r="K164" s="76">
        <f t="shared" si="17"/>
        <v>-1.9002600000000001</v>
      </c>
      <c r="L164" s="76">
        <f t="shared" si="18"/>
        <v>1.9002600000000001</v>
      </c>
    </row>
    <row r="165" spans="9:12" x14ac:dyDescent="0.25">
      <c r="I165" s="101">
        <f t="shared" si="15"/>
        <v>6.5200000000000005</v>
      </c>
      <c r="J165">
        <f t="shared" si="16"/>
        <v>0</v>
      </c>
      <c r="K165" s="76">
        <f t="shared" si="17"/>
        <v>-1.9119900000000001</v>
      </c>
      <c r="L165" s="76">
        <f t="shared" si="18"/>
        <v>1.9119900000000001</v>
      </c>
    </row>
    <row r="166" spans="9:12" x14ac:dyDescent="0.25">
      <c r="I166" s="101">
        <f t="shared" si="15"/>
        <v>6.5600000000000005</v>
      </c>
      <c r="J166">
        <f t="shared" si="16"/>
        <v>0</v>
      </c>
      <c r="K166" s="76">
        <f t="shared" si="17"/>
        <v>-1.9237200000000003</v>
      </c>
      <c r="L166" s="76">
        <f t="shared" si="18"/>
        <v>1.9237200000000003</v>
      </c>
    </row>
    <row r="167" spans="9:12" x14ac:dyDescent="0.25">
      <c r="I167" s="101">
        <f t="shared" si="15"/>
        <v>6.6000000000000005</v>
      </c>
      <c r="J167">
        <f t="shared" si="16"/>
        <v>0</v>
      </c>
      <c r="K167" s="76">
        <f t="shared" si="17"/>
        <v>-1.9354500000000003</v>
      </c>
      <c r="L167" s="76">
        <f t="shared" si="18"/>
        <v>1.9354500000000003</v>
      </c>
    </row>
    <row r="168" spans="9:12" x14ac:dyDescent="0.25">
      <c r="I168" s="101">
        <f t="shared" si="15"/>
        <v>6.6400000000000006</v>
      </c>
      <c r="J168">
        <f t="shared" si="16"/>
        <v>0</v>
      </c>
      <c r="K168" s="76">
        <f t="shared" si="17"/>
        <v>-1.9471800000000004</v>
      </c>
      <c r="L168" s="76">
        <f t="shared" si="18"/>
        <v>1.9471800000000004</v>
      </c>
    </row>
    <row r="169" spans="9:12" x14ac:dyDescent="0.25">
      <c r="I169" s="101">
        <f t="shared" si="15"/>
        <v>6.68</v>
      </c>
      <c r="J169">
        <f t="shared" si="16"/>
        <v>0</v>
      </c>
      <c r="K169" s="76">
        <f t="shared" si="17"/>
        <v>-1.9589099999999997</v>
      </c>
      <c r="L169" s="76">
        <f t="shared" si="18"/>
        <v>1.9589099999999997</v>
      </c>
    </row>
    <row r="170" spans="9:12" x14ac:dyDescent="0.25">
      <c r="I170" s="101">
        <f t="shared" si="15"/>
        <v>6.72</v>
      </c>
      <c r="J170">
        <f t="shared" si="16"/>
        <v>0</v>
      </c>
      <c r="K170" s="76">
        <f t="shared" si="17"/>
        <v>-1.9706399999999997</v>
      </c>
      <c r="L170" s="76">
        <f t="shared" si="18"/>
        <v>1.9706399999999997</v>
      </c>
    </row>
    <row r="171" spans="9:12" x14ac:dyDescent="0.25">
      <c r="I171" s="101">
        <f t="shared" si="15"/>
        <v>6.76</v>
      </c>
      <c r="J171">
        <f t="shared" si="16"/>
        <v>0</v>
      </c>
      <c r="K171" s="76">
        <f t="shared" si="17"/>
        <v>-1.98237</v>
      </c>
      <c r="L171" s="76">
        <f t="shared" si="18"/>
        <v>1.98237</v>
      </c>
    </row>
    <row r="172" spans="9:12" x14ac:dyDescent="0.25">
      <c r="I172" s="101">
        <f t="shared" si="15"/>
        <v>6.8</v>
      </c>
      <c r="J172">
        <f t="shared" si="16"/>
        <v>0</v>
      </c>
      <c r="K172" s="76">
        <f t="shared" si="17"/>
        <v>-1.9941</v>
      </c>
      <c r="L172" s="76">
        <f t="shared" si="18"/>
        <v>1.9941</v>
      </c>
    </row>
    <row r="173" spans="9:12" x14ac:dyDescent="0.25">
      <c r="I173" s="101">
        <f t="shared" si="15"/>
        <v>6.84</v>
      </c>
      <c r="J173">
        <f t="shared" si="16"/>
        <v>0</v>
      </c>
      <c r="K173" s="76">
        <f t="shared" si="17"/>
        <v>-2.00583</v>
      </c>
      <c r="L173" s="76">
        <f t="shared" si="18"/>
        <v>2.00583</v>
      </c>
    </row>
    <row r="174" spans="9:12" x14ac:dyDescent="0.25">
      <c r="I174" s="101">
        <f t="shared" si="15"/>
        <v>6.88</v>
      </c>
      <c r="J174">
        <f t="shared" si="16"/>
        <v>0</v>
      </c>
      <c r="K174" s="76">
        <f t="shared" si="17"/>
        <v>-2.01756</v>
      </c>
      <c r="L174" s="76">
        <f t="shared" si="18"/>
        <v>2.01756</v>
      </c>
    </row>
    <row r="175" spans="9:12" x14ac:dyDescent="0.25">
      <c r="I175" s="101">
        <f t="shared" si="15"/>
        <v>6.92</v>
      </c>
      <c r="J175">
        <f t="shared" si="16"/>
        <v>0</v>
      </c>
      <c r="K175" s="76">
        <f t="shared" si="17"/>
        <v>-2.02929</v>
      </c>
      <c r="L175" s="76">
        <f t="shared" si="18"/>
        <v>2.02929</v>
      </c>
    </row>
    <row r="176" spans="9:12" x14ac:dyDescent="0.25">
      <c r="I176" s="101">
        <f t="shared" si="15"/>
        <v>6.96</v>
      </c>
      <c r="J176">
        <f t="shared" si="16"/>
        <v>0</v>
      </c>
      <c r="K176" s="76">
        <f t="shared" si="17"/>
        <v>-2.0410200000000001</v>
      </c>
      <c r="L176" s="76">
        <f t="shared" si="18"/>
        <v>2.0410200000000001</v>
      </c>
    </row>
    <row r="177" spans="9:12" x14ac:dyDescent="0.25">
      <c r="I177" s="101">
        <f t="shared" si="15"/>
        <v>7</v>
      </c>
      <c r="J177">
        <f t="shared" si="16"/>
        <v>0</v>
      </c>
      <c r="K177" s="76">
        <f t="shared" si="17"/>
        <v>-2.0527500000000001</v>
      </c>
      <c r="L177" s="76">
        <f t="shared" si="18"/>
        <v>2.0527500000000001</v>
      </c>
    </row>
    <row r="178" spans="9:12" x14ac:dyDescent="0.25">
      <c r="I178" s="101">
        <f t="shared" si="15"/>
        <v>7.04</v>
      </c>
      <c r="J178">
        <f t="shared" si="16"/>
        <v>0</v>
      </c>
      <c r="K178" s="76">
        <f t="shared" si="17"/>
        <v>-2.0644800000000001</v>
      </c>
      <c r="L178" s="76">
        <f t="shared" si="18"/>
        <v>2.0644800000000001</v>
      </c>
    </row>
    <row r="179" spans="9:12" x14ac:dyDescent="0.25">
      <c r="I179" s="101">
        <f t="shared" si="15"/>
        <v>7.08</v>
      </c>
      <c r="J179">
        <f t="shared" si="16"/>
        <v>0</v>
      </c>
      <c r="K179" s="76">
        <f t="shared" si="17"/>
        <v>-2.0762100000000001</v>
      </c>
      <c r="L179" s="76">
        <f t="shared" si="18"/>
        <v>2.0762100000000001</v>
      </c>
    </row>
    <row r="180" spans="9:12" x14ac:dyDescent="0.25">
      <c r="I180" s="101">
        <f t="shared" si="15"/>
        <v>7.12</v>
      </c>
      <c r="J180">
        <f t="shared" si="16"/>
        <v>0</v>
      </c>
      <c r="K180" s="76">
        <f t="shared" si="17"/>
        <v>-2.0879400000000001</v>
      </c>
      <c r="L180" s="76">
        <f t="shared" si="18"/>
        <v>2.0879400000000001</v>
      </c>
    </row>
    <row r="181" spans="9:12" x14ac:dyDescent="0.25">
      <c r="I181" s="101">
        <f t="shared" si="15"/>
        <v>7.16</v>
      </c>
      <c r="J181">
        <f t="shared" si="16"/>
        <v>0</v>
      </c>
      <c r="K181" s="76">
        <f t="shared" si="17"/>
        <v>-2.0996700000000001</v>
      </c>
      <c r="L181" s="76">
        <f t="shared" si="18"/>
        <v>2.0996700000000001</v>
      </c>
    </row>
    <row r="182" spans="9:12" x14ac:dyDescent="0.25">
      <c r="I182" s="101">
        <f t="shared" si="15"/>
        <v>7.2</v>
      </c>
      <c r="J182">
        <f t="shared" si="16"/>
        <v>0</v>
      </c>
      <c r="K182" s="76">
        <f t="shared" si="17"/>
        <v>-2.1113999999999997</v>
      </c>
      <c r="L182" s="76">
        <f t="shared" si="18"/>
        <v>2.1113999999999997</v>
      </c>
    </row>
    <row r="183" spans="9:12" x14ac:dyDescent="0.25">
      <c r="I183" s="101">
        <f t="shared" si="15"/>
        <v>7.24</v>
      </c>
      <c r="J183">
        <f t="shared" si="16"/>
        <v>0</v>
      </c>
      <c r="K183" s="76">
        <f t="shared" si="17"/>
        <v>-2.1231300000000002</v>
      </c>
      <c r="L183" s="76">
        <f t="shared" si="18"/>
        <v>2.1231300000000002</v>
      </c>
    </row>
    <row r="184" spans="9:12" x14ac:dyDescent="0.25">
      <c r="I184" s="101">
        <f t="shared" si="15"/>
        <v>7.28</v>
      </c>
      <c r="J184">
        <f t="shared" si="16"/>
        <v>0</v>
      </c>
      <c r="K184" s="76">
        <f t="shared" si="17"/>
        <v>-2.1348600000000002</v>
      </c>
      <c r="L184" s="76">
        <f t="shared" si="18"/>
        <v>2.1348600000000002</v>
      </c>
    </row>
    <row r="185" spans="9:12" x14ac:dyDescent="0.25">
      <c r="I185" s="101">
        <f t="shared" si="15"/>
        <v>7.32</v>
      </c>
      <c r="J185">
        <f t="shared" si="16"/>
        <v>0</v>
      </c>
      <c r="K185" s="76">
        <f t="shared" si="17"/>
        <v>-2.1465900000000002</v>
      </c>
      <c r="L185" s="76">
        <f t="shared" si="18"/>
        <v>2.1465900000000002</v>
      </c>
    </row>
    <row r="186" spans="9:12" x14ac:dyDescent="0.25">
      <c r="I186" s="101">
        <f t="shared" si="15"/>
        <v>7.36</v>
      </c>
      <c r="J186">
        <f t="shared" si="16"/>
        <v>0</v>
      </c>
      <c r="K186" s="76">
        <f t="shared" si="17"/>
        <v>-2.1583200000000002</v>
      </c>
      <c r="L186" s="76">
        <f t="shared" si="18"/>
        <v>2.1583200000000002</v>
      </c>
    </row>
    <row r="187" spans="9:12" x14ac:dyDescent="0.25">
      <c r="I187" s="101">
        <f t="shared" si="15"/>
        <v>7.4</v>
      </c>
      <c r="J187">
        <f t="shared" si="16"/>
        <v>0</v>
      </c>
      <c r="K187" s="76">
        <f t="shared" si="17"/>
        <v>-2.1700500000000003</v>
      </c>
      <c r="L187" s="76">
        <f t="shared" si="18"/>
        <v>2.1700500000000003</v>
      </c>
    </row>
    <row r="188" spans="9:12" x14ac:dyDescent="0.25">
      <c r="I188" s="101">
        <f t="shared" si="15"/>
        <v>7.44</v>
      </c>
      <c r="J188">
        <f t="shared" si="16"/>
        <v>0</v>
      </c>
      <c r="K188" s="76">
        <f t="shared" si="17"/>
        <v>-2.1817800000000003</v>
      </c>
      <c r="L188" s="76">
        <f t="shared" si="18"/>
        <v>2.1817800000000003</v>
      </c>
    </row>
    <row r="189" spans="9:12" x14ac:dyDescent="0.25">
      <c r="I189" s="101">
        <f t="shared" si="15"/>
        <v>7.48</v>
      </c>
      <c r="J189">
        <f t="shared" si="16"/>
        <v>0</v>
      </c>
      <c r="K189" s="76">
        <f t="shared" si="17"/>
        <v>-2.1935100000000003</v>
      </c>
      <c r="L189" s="76">
        <f t="shared" si="18"/>
        <v>2.1935100000000003</v>
      </c>
    </row>
    <row r="190" spans="9:12" x14ac:dyDescent="0.25">
      <c r="I190" s="101">
        <f t="shared" si="15"/>
        <v>7.5200000000000005</v>
      </c>
      <c r="J190">
        <f t="shared" si="16"/>
        <v>0</v>
      </c>
      <c r="K190" s="76">
        <f t="shared" si="17"/>
        <v>-2.2052400000000003</v>
      </c>
      <c r="L190" s="76">
        <f t="shared" si="18"/>
        <v>2.2052400000000003</v>
      </c>
    </row>
    <row r="191" spans="9:12" x14ac:dyDescent="0.25">
      <c r="I191" s="101">
        <f t="shared" si="15"/>
        <v>7.5600000000000005</v>
      </c>
      <c r="J191">
        <f t="shared" si="16"/>
        <v>0</v>
      </c>
      <c r="K191" s="76">
        <f t="shared" si="17"/>
        <v>-2.2169700000000003</v>
      </c>
      <c r="L191" s="76">
        <f t="shared" si="18"/>
        <v>2.2169700000000003</v>
      </c>
    </row>
    <row r="192" spans="9:12" x14ac:dyDescent="0.25">
      <c r="I192" s="101">
        <f t="shared" si="15"/>
        <v>7.6000000000000005</v>
      </c>
      <c r="J192">
        <f t="shared" si="16"/>
        <v>0</v>
      </c>
      <c r="K192" s="76">
        <f t="shared" si="17"/>
        <v>-2.2287000000000003</v>
      </c>
      <c r="L192" s="76">
        <f t="shared" si="18"/>
        <v>2.2287000000000003</v>
      </c>
    </row>
    <row r="193" spans="9:12" x14ac:dyDescent="0.25">
      <c r="I193" s="101">
        <f t="shared" si="15"/>
        <v>7.6400000000000006</v>
      </c>
      <c r="J193">
        <f t="shared" si="16"/>
        <v>0</v>
      </c>
      <c r="K193" s="76">
        <f t="shared" si="17"/>
        <v>-2.2404300000000004</v>
      </c>
      <c r="L193" s="76">
        <f t="shared" si="18"/>
        <v>2.2404300000000004</v>
      </c>
    </row>
    <row r="194" spans="9:12" x14ac:dyDescent="0.25">
      <c r="I194" s="101">
        <f t="shared" si="15"/>
        <v>7.68</v>
      </c>
      <c r="J194">
        <f t="shared" si="16"/>
        <v>0</v>
      </c>
      <c r="K194" s="76">
        <f t="shared" si="17"/>
        <v>-2.2521599999999999</v>
      </c>
      <c r="L194" s="76">
        <f t="shared" si="18"/>
        <v>2.2521599999999999</v>
      </c>
    </row>
    <row r="195" spans="9:12" x14ac:dyDescent="0.25">
      <c r="I195" s="101">
        <f t="shared" si="15"/>
        <v>7.72</v>
      </c>
      <c r="J195">
        <f t="shared" si="16"/>
        <v>0</v>
      </c>
      <c r="K195" s="76">
        <f t="shared" si="17"/>
        <v>-2.26389</v>
      </c>
      <c r="L195" s="76">
        <f t="shared" si="18"/>
        <v>2.26389</v>
      </c>
    </row>
    <row r="196" spans="9:12" x14ac:dyDescent="0.25">
      <c r="I196" s="101">
        <f t="shared" ref="I196:I259" si="19">IF((ROW(A194)*$F$2)&lt;=$D$5, ROW(A194)*$F$2,NA())</f>
        <v>7.76</v>
      </c>
      <c r="J196">
        <f t="shared" ref="J196:J259" si="20">D$29*($I196/1000)+D$18*(($I196/1000)-($D$8/1000))*(($I196/1000)&gt;($D$8/1000))+D$19*(($I196/1000)-($D$9/1000))*(($I196/1000)&gt;($D$9/1000))+D$20*(($I196/1000)-($D$10/1000))*(($I196/1000)&gt;($D$10/1000))+D$21*(($I196/1000)-($D$11/1000))*(($I196/1000)&gt;($D$11/1000))</f>
        <v>0</v>
      </c>
      <c r="K196" s="76">
        <f t="shared" ref="K196:K259" si="21">E$29*($I196/1000)+E$18*(($I196/1000)-($D$8/1000))*(($I196/1000)&gt;($D$8/1000))+E$19*(($I196/1000)-($D$9/1000))*(($I196/1000)&gt;($D$9/1000))+E$20*(($I196/1000)-($D$10/1000))*(($I196/1000)&gt;($D$10/1000))+E$21*(($I196/1000)-($D$11/1000))*(($I196/1000)&gt;($D$11/1000))</f>
        <v>-2.27562</v>
      </c>
      <c r="L196" s="76">
        <f t="shared" ref="L196:L259" si="22">SQRT((J196^2)+(K196^2))</f>
        <v>2.27562</v>
      </c>
    </row>
    <row r="197" spans="9:12" x14ac:dyDescent="0.25">
      <c r="I197" s="101">
        <f t="shared" si="19"/>
        <v>7.8</v>
      </c>
      <c r="J197">
        <f t="shared" si="20"/>
        <v>0</v>
      </c>
      <c r="K197" s="76">
        <f t="shared" si="21"/>
        <v>-2.28735</v>
      </c>
      <c r="L197" s="76">
        <f t="shared" si="22"/>
        <v>2.28735</v>
      </c>
    </row>
    <row r="198" spans="9:12" x14ac:dyDescent="0.25">
      <c r="I198" s="101">
        <f t="shared" si="19"/>
        <v>7.84</v>
      </c>
      <c r="J198">
        <f t="shared" si="20"/>
        <v>0</v>
      </c>
      <c r="K198" s="76">
        <f t="shared" si="21"/>
        <v>-2.29908</v>
      </c>
      <c r="L198" s="76">
        <f t="shared" si="22"/>
        <v>2.29908</v>
      </c>
    </row>
    <row r="199" spans="9:12" x14ac:dyDescent="0.25">
      <c r="I199" s="101">
        <f t="shared" si="19"/>
        <v>7.88</v>
      </c>
      <c r="J199">
        <f t="shared" si="20"/>
        <v>0</v>
      </c>
      <c r="K199" s="76">
        <f t="shared" si="21"/>
        <v>-2.31081</v>
      </c>
      <c r="L199" s="76">
        <f t="shared" si="22"/>
        <v>2.31081</v>
      </c>
    </row>
    <row r="200" spans="9:12" x14ac:dyDescent="0.25">
      <c r="I200" s="101">
        <f t="shared" si="19"/>
        <v>7.92</v>
      </c>
      <c r="J200">
        <f t="shared" si="20"/>
        <v>0</v>
      </c>
      <c r="K200" s="76">
        <f t="shared" si="21"/>
        <v>-2.32254</v>
      </c>
      <c r="L200" s="76">
        <f t="shared" si="22"/>
        <v>2.32254</v>
      </c>
    </row>
    <row r="201" spans="9:12" x14ac:dyDescent="0.25">
      <c r="I201" s="101">
        <f t="shared" si="19"/>
        <v>7.96</v>
      </c>
      <c r="J201">
        <f t="shared" si="20"/>
        <v>0</v>
      </c>
      <c r="K201" s="76">
        <f t="shared" si="21"/>
        <v>-2.3342700000000001</v>
      </c>
      <c r="L201" s="76">
        <f t="shared" si="22"/>
        <v>2.3342700000000001</v>
      </c>
    </row>
    <row r="202" spans="9:12" x14ac:dyDescent="0.25">
      <c r="I202" s="101">
        <f t="shared" si="19"/>
        <v>8</v>
      </c>
      <c r="J202">
        <f t="shared" si="20"/>
        <v>0</v>
      </c>
      <c r="K202" s="76">
        <f t="shared" si="21"/>
        <v>-2.3460000000000001</v>
      </c>
      <c r="L202" s="76">
        <f t="shared" si="22"/>
        <v>2.3460000000000001</v>
      </c>
    </row>
    <row r="203" spans="9:12" x14ac:dyDescent="0.25">
      <c r="I203" s="101">
        <f t="shared" si="19"/>
        <v>8.0400000000000009</v>
      </c>
      <c r="J203">
        <f t="shared" si="20"/>
        <v>0</v>
      </c>
      <c r="K203" s="76">
        <f t="shared" si="21"/>
        <v>-2.3577300000000001</v>
      </c>
      <c r="L203" s="76">
        <f t="shared" si="22"/>
        <v>2.3577300000000001</v>
      </c>
    </row>
    <row r="204" spans="9:12" x14ac:dyDescent="0.25">
      <c r="I204" s="101">
        <f t="shared" si="19"/>
        <v>8.08</v>
      </c>
      <c r="J204">
        <f t="shared" si="20"/>
        <v>0</v>
      </c>
      <c r="K204" s="76">
        <f t="shared" si="21"/>
        <v>-2.3694600000000001</v>
      </c>
      <c r="L204" s="76">
        <f t="shared" si="22"/>
        <v>2.3694600000000001</v>
      </c>
    </row>
    <row r="205" spans="9:12" x14ac:dyDescent="0.25">
      <c r="I205" s="101">
        <f t="shared" si="19"/>
        <v>8.120000000000001</v>
      </c>
      <c r="J205">
        <f t="shared" si="20"/>
        <v>0</v>
      </c>
      <c r="K205" s="76">
        <f t="shared" si="21"/>
        <v>-2.3811900000000001</v>
      </c>
      <c r="L205" s="76">
        <f t="shared" si="22"/>
        <v>2.3811900000000001</v>
      </c>
    </row>
    <row r="206" spans="9:12" x14ac:dyDescent="0.25">
      <c r="I206" s="101">
        <f t="shared" si="19"/>
        <v>8.16</v>
      </c>
      <c r="J206">
        <f t="shared" si="20"/>
        <v>0</v>
      </c>
      <c r="K206" s="76">
        <f t="shared" si="21"/>
        <v>-2.3929200000000002</v>
      </c>
      <c r="L206" s="76">
        <f t="shared" si="22"/>
        <v>2.3929200000000002</v>
      </c>
    </row>
    <row r="207" spans="9:12" x14ac:dyDescent="0.25">
      <c r="I207" s="101">
        <f t="shared" si="19"/>
        <v>8.1999999999999993</v>
      </c>
      <c r="J207">
        <f t="shared" si="20"/>
        <v>0</v>
      </c>
      <c r="K207" s="76">
        <f t="shared" si="21"/>
        <v>-2.4046499999999997</v>
      </c>
      <c r="L207" s="76">
        <f t="shared" si="22"/>
        <v>2.4046499999999997</v>
      </c>
    </row>
    <row r="208" spans="9:12" x14ac:dyDescent="0.25">
      <c r="I208" s="101">
        <f t="shared" si="19"/>
        <v>8.24</v>
      </c>
      <c r="J208">
        <f t="shared" si="20"/>
        <v>0</v>
      </c>
      <c r="K208" s="76">
        <f t="shared" si="21"/>
        <v>-2.4163800000000002</v>
      </c>
      <c r="L208" s="76">
        <f t="shared" si="22"/>
        <v>2.4163800000000002</v>
      </c>
    </row>
    <row r="209" spans="9:12" x14ac:dyDescent="0.25">
      <c r="I209" s="101">
        <f t="shared" si="19"/>
        <v>8.2799999999999994</v>
      </c>
      <c r="J209">
        <f t="shared" si="20"/>
        <v>0</v>
      </c>
      <c r="K209" s="76">
        <f t="shared" si="21"/>
        <v>-2.4281099999999998</v>
      </c>
      <c r="L209" s="76">
        <f t="shared" si="22"/>
        <v>2.4281099999999998</v>
      </c>
    </row>
    <row r="210" spans="9:12" x14ac:dyDescent="0.25">
      <c r="I210" s="101">
        <f t="shared" si="19"/>
        <v>8.32</v>
      </c>
      <c r="J210">
        <f t="shared" si="20"/>
        <v>0</v>
      </c>
      <c r="K210" s="76">
        <f t="shared" si="21"/>
        <v>-2.4398400000000002</v>
      </c>
      <c r="L210" s="76">
        <f t="shared" si="22"/>
        <v>2.4398400000000002</v>
      </c>
    </row>
    <row r="211" spans="9:12" x14ac:dyDescent="0.25">
      <c r="I211" s="101">
        <f t="shared" si="19"/>
        <v>8.36</v>
      </c>
      <c r="J211">
        <f t="shared" si="20"/>
        <v>0</v>
      </c>
      <c r="K211" s="76">
        <f t="shared" si="21"/>
        <v>-2.4515699999999998</v>
      </c>
      <c r="L211" s="76">
        <f t="shared" si="22"/>
        <v>2.4515699999999998</v>
      </c>
    </row>
    <row r="212" spans="9:12" x14ac:dyDescent="0.25">
      <c r="I212" s="101">
        <f t="shared" si="19"/>
        <v>8.4</v>
      </c>
      <c r="J212">
        <f t="shared" si="20"/>
        <v>0</v>
      </c>
      <c r="K212" s="76">
        <f t="shared" si="21"/>
        <v>-2.4633000000000003</v>
      </c>
      <c r="L212" s="76">
        <f t="shared" si="22"/>
        <v>2.4633000000000003</v>
      </c>
    </row>
    <row r="213" spans="9:12" x14ac:dyDescent="0.25">
      <c r="I213" s="101">
        <f t="shared" si="19"/>
        <v>8.44</v>
      </c>
      <c r="J213">
        <f t="shared" si="20"/>
        <v>0</v>
      </c>
      <c r="K213" s="76">
        <f t="shared" si="21"/>
        <v>-2.4750299999999998</v>
      </c>
      <c r="L213" s="76">
        <f t="shared" si="22"/>
        <v>2.4750299999999998</v>
      </c>
    </row>
    <row r="214" spans="9:12" x14ac:dyDescent="0.25">
      <c r="I214" s="101">
        <f t="shared" si="19"/>
        <v>8.48</v>
      </c>
      <c r="J214">
        <f t="shared" si="20"/>
        <v>0</v>
      </c>
      <c r="K214" s="76">
        <f t="shared" si="21"/>
        <v>-2.4867599999999999</v>
      </c>
      <c r="L214" s="76">
        <f t="shared" si="22"/>
        <v>2.4867599999999999</v>
      </c>
    </row>
    <row r="215" spans="9:12" x14ac:dyDescent="0.25">
      <c r="I215" s="101">
        <f t="shared" si="19"/>
        <v>8.52</v>
      </c>
      <c r="J215">
        <f t="shared" si="20"/>
        <v>0</v>
      </c>
      <c r="K215" s="76">
        <f t="shared" si="21"/>
        <v>-2.4984899999999999</v>
      </c>
      <c r="L215" s="76">
        <f t="shared" si="22"/>
        <v>2.4984899999999999</v>
      </c>
    </row>
    <row r="216" spans="9:12" x14ac:dyDescent="0.25">
      <c r="I216" s="101">
        <f t="shared" si="19"/>
        <v>8.56</v>
      </c>
      <c r="J216">
        <f t="shared" si="20"/>
        <v>0</v>
      </c>
      <c r="K216" s="76">
        <f t="shared" si="21"/>
        <v>-2.5102199999999999</v>
      </c>
      <c r="L216" s="76">
        <f t="shared" si="22"/>
        <v>2.5102199999999999</v>
      </c>
    </row>
    <row r="217" spans="9:12" x14ac:dyDescent="0.25">
      <c r="I217" s="101">
        <f t="shared" si="19"/>
        <v>8.6</v>
      </c>
      <c r="J217">
        <f t="shared" si="20"/>
        <v>0</v>
      </c>
      <c r="K217" s="76">
        <f t="shared" si="21"/>
        <v>-2.5219499999999999</v>
      </c>
      <c r="L217" s="76">
        <f t="shared" si="22"/>
        <v>2.5219499999999999</v>
      </c>
    </row>
    <row r="218" spans="9:12" x14ac:dyDescent="0.25">
      <c r="I218" s="101">
        <f t="shared" si="19"/>
        <v>8.64</v>
      </c>
      <c r="J218">
        <f t="shared" si="20"/>
        <v>0</v>
      </c>
      <c r="K218" s="76">
        <f t="shared" si="21"/>
        <v>-2.5336799999999999</v>
      </c>
      <c r="L218" s="76">
        <f t="shared" si="22"/>
        <v>2.5336799999999999</v>
      </c>
    </row>
    <row r="219" spans="9:12" x14ac:dyDescent="0.25">
      <c r="I219" s="101">
        <f t="shared" si="19"/>
        <v>8.68</v>
      </c>
      <c r="J219">
        <f t="shared" si="20"/>
        <v>0</v>
      </c>
      <c r="K219" s="76">
        <f t="shared" si="21"/>
        <v>-2.54541</v>
      </c>
      <c r="L219" s="76">
        <f t="shared" si="22"/>
        <v>2.54541</v>
      </c>
    </row>
    <row r="220" spans="9:12" x14ac:dyDescent="0.25">
      <c r="I220" s="101">
        <f t="shared" si="19"/>
        <v>8.7200000000000006</v>
      </c>
      <c r="J220">
        <f t="shared" si="20"/>
        <v>0</v>
      </c>
      <c r="K220" s="76">
        <f t="shared" si="21"/>
        <v>-2.55714</v>
      </c>
      <c r="L220" s="76">
        <f t="shared" si="22"/>
        <v>2.55714</v>
      </c>
    </row>
    <row r="221" spans="9:12" x14ac:dyDescent="0.25">
      <c r="I221" s="101">
        <f t="shared" si="19"/>
        <v>8.76</v>
      </c>
      <c r="J221">
        <f t="shared" si="20"/>
        <v>0</v>
      </c>
      <c r="K221" s="76">
        <f t="shared" si="21"/>
        <v>-2.56887</v>
      </c>
      <c r="L221" s="76">
        <f t="shared" si="22"/>
        <v>2.56887</v>
      </c>
    </row>
    <row r="222" spans="9:12" x14ac:dyDescent="0.25">
      <c r="I222" s="101">
        <f t="shared" si="19"/>
        <v>8.8000000000000007</v>
      </c>
      <c r="J222">
        <f t="shared" si="20"/>
        <v>0</v>
      </c>
      <c r="K222" s="76">
        <f t="shared" si="21"/>
        <v>-2.5806</v>
      </c>
      <c r="L222" s="76">
        <f t="shared" si="22"/>
        <v>2.5806</v>
      </c>
    </row>
    <row r="223" spans="9:12" x14ac:dyDescent="0.25">
      <c r="I223" s="101">
        <f t="shared" si="19"/>
        <v>8.84</v>
      </c>
      <c r="J223">
        <f t="shared" si="20"/>
        <v>0</v>
      </c>
      <c r="K223" s="76">
        <f t="shared" si="21"/>
        <v>-2.59233</v>
      </c>
      <c r="L223" s="76">
        <f t="shared" si="22"/>
        <v>2.59233</v>
      </c>
    </row>
    <row r="224" spans="9:12" x14ac:dyDescent="0.25">
      <c r="I224" s="101">
        <f t="shared" si="19"/>
        <v>8.8800000000000008</v>
      </c>
      <c r="J224">
        <f t="shared" si="20"/>
        <v>0</v>
      </c>
      <c r="K224" s="76">
        <f t="shared" si="21"/>
        <v>-2.60406</v>
      </c>
      <c r="L224" s="76">
        <f t="shared" si="22"/>
        <v>2.60406</v>
      </c>
    </row>
    <row r="225" spans="9:12" x14ac:dyDescent="0.25">
      <c r="I225" s="101">
        <f t="shared" si="19"/>
        <v>8.92</v>
      </c>
      <c r="J225">
        <f t="shared" si="20"/>
        <v>0</v>
      </c>
      <c r="K225" s="76">
        <f t="shared" si="21"/>
        <v>-2.6157899999999996</v>
      </c>
      <c r="L225" s="76">
        <f t="shared" si="22"/>
        <v>2.6157899999999996</v>
      </c>
    </row>
    <row r="226" spans="9:12" x14ac:dyDescent="0.25">
      <c r="I226" s="101">
        <f t="shared" si="19"/>
        <v>8.9600000000000009</v>
      </c>
      <c r="J226">
        <f t="shared" si="20"/>
        <v>0</v>
      </c>
      <c r="K226" s="76">
        <f t="shared" si="21"/>
        <v>-2.6275200000000001</v>
      </c>
      <c r="L226" s="76">
        <f t="shared" si="22"/>
        <v>2.6275200000000001</v>
      </c>
    </row>
    <row r="227" spans="9:12" x14ac:dyDescent="0.25">
      <c r="I227" s="101">
        <f t="shared" si="19"/>
        <v>9</v>
      </c>
      <c r="J227">
        <f t="shared" si="20"/>
        <v>0</v>
      </c>
      <c r="K227" s="76">
        <f t="shared" si="21"/>
        <v>-2.6392499999999997</v>
      </c>
      <c r="L227" s="76">
        <f t="shared" si="22"/>
        <v>2.6392499999999997</v>
      </c>
    </row>
    <row r="228" spans="9:12" x14ac:dyDescent="0.25">
      <c r="I228" s="101">
        <f t="shared" si="19"/>
        <v>9.0400000000000009</v>
      </c>
      <c r="J228">
        <f t="shared" si="20"/>
        <v>0</v>
      </c>
      <c r="K228" s="76">
        <f t="shared" si="21"/>
        <v>-2.6509800000000006</v>
      </c>
      <c r="L228" s="76">
        <f t="shared" si="22"/>
        <v>2.6509800000000006</v>
      </c>
    </row>
    <row r="229" spans="9:12" x14ac:dyDescent="0.25">
      <c r="I229" s="101">
        <f t="shared" si="19"/>
        <v>9.08</v>
      </c>
      <c r="J229">
        <f t="shared" si="20"/>
        <v>0</v>
      </c>
      <c r="K229" s="76">
        <f t="shared" si="21"/>
        <v>-2.6627099999999997</v>
      </c>
      <c r="L229" s="76">
        <f t="shared" si="22"/>
        <v>2.6627099999999997</v>
      </c>
    </row>
    <row r="230" spans="9:12" x14ac:dyDescent="0.25">
      <c r="I230" s="101">
        <f t="shared" si="19"/>
        <v>9.120000000000001</v>
      </c>
      <c r="J230">
        <f t="shared" si="20"/>
        <v>0</v>
      </c>
      <c r="K230" s="76">
        <f t="shared" si="21"/>
        <v>-2.6744400000000006</v>
      </c>
      <c r="L230" s="76">
        <f t="shared" si="22"/>
        <v>2.6744400000000006</v>
      </c>
    </row>
    <row r="231" spans="9:12" x14ac:dyDescent="0.25">
      <c r="I231" s="101">
        <f t="shared" si="19"/>
        <v>9.16</v>
      </c>
      <c r="J231">
        <f t="shared" si="20"/>
        <v>0</v>
      </c>
      <c r="K231" s="76">
        <f t="shared" si="21"/>
        <v>-2.6861699999999997</v>
      </c>
      <c r="L231" s="76">
        <f t="shared" si="22"/>
        <v>2.6861699999999997</v>
      </c>
    </row>
    <row r="232" spans="9:12" x14ac:dyDescent="0.25">
      <c r="I232" s="101">
        <f t="shared" si="19"/>
        <v>9.2000000000000011</v>
      </c>
      <c r="J232">
        <f t="shared" si="20"/>
        <v>0</v>
      </c>
      <c r="K232" s="76">
        <f t="shared" si="21"/>
        <v>-2.6979000000000006</v>
      </c>
      <c r="L232" s="76">
        <f t="shared" si="22"/>
        <v>2.6979000000000006</v>
      </c>
    </row>
    <row r="233" spans="9:12" x14ac:dyDescent="0.25">
      <c r="I233" s="101">
        <f t="shared" si="19"/>
        <v>9.24</v>
      </c>
      <c r="J233">
        <f t="shared" si="20"/>
        <v>0</v>
      </c>
      <c r="K233" s="76">
        <f t="shared" si="21"/>
        <v>-2.7096300000000002</v>
      </c>
      <c r="L233" s="76">
        <f t="shared" si="22"/>
        <v>2.7096300000000002</v>
      </c>
    </row>
    <row r="234" spans="9:12" x14ac:dyDescent="0.25">
      <c r="I234" s="101">
        <f t="shared" si="19"/>
        <v>9.2799999999999994</v>
      </c>
      <c r="J234">
        <f t="shared" si="20"/>
        <v>0</v>
      </c>
      <c r="K234" s="76">
        <f t="shared" si="21"/>
        <v>-2.7213600000000002</v>
      </c>
      <c r="L234" s="76">
        <f t="shared" si="22"/>
        <v>2.7213600000000002</v>
      </c>
    </row>
    <row r="235" spans="9:12" x14ac:dyDescent="0.25">
      <c r="I235" s="101">
        <f t="shared" si="19"/>
        <v>9.32</v>
      </c>
      <c r="J235">
        <f t="shared" si="20"/>
        <v>0</v>
      </c>
      <c r="K235" s="76">
        <f t="shared" si="21"/>
        <v>-2.7330900000000002</v>
      </c>
      <c r="L235" s="76">
        <f t="shared" si="22"/>
        <v>2.7330900000000002</v>
      </c>
    </row>
    <row r="236" spans="9:12" x14ac:dyDescent="0.25">
      <c r="I236" s="101">
        <f t="shared" si="19"/>
        <v>9.36</v>
      </c>
      <c r="J236">
        <f t="shared" si="20"/>
        <v>0</v>
      </c>
      <c r="K236" s="76">
        <f t="shared" si="21"/>
        <v>-2.7448200000000003</v>
      </c>
      <c r="L236" s="76">
        <f t="shared" si="22"/>
        <v>2.7448200000000003</v>
      </c>
    </row>
    <row r="237" spans="9:12" x14ac:dyDescent="0.25">
      <c r="I237" s="101">
        <f t="shared" si="19"/>
        <v>9.4</v>
      </c>
      <c r="J237">
        <f t="shared" si="20"/>
        <v>0</v>
      </c>
      <c r="K237" s="76">
        <f t="shared" si="21"/>
        <v>-2.7565500000000003</v>
      </c>
      <c r="L237" s="76">
        <f t="shared" si="22"/>
        <v>2.7565500000000003</v>
      </c>
    </row>
    <row r="238" spans="9:12" x14ac:dyDescent="0.25">
      <c r="I238" s="101">
        <f t="shared" si="19"/>
        <v>9.44</v>
      </c>
      <c r="J238">
        <f t="shared" si="20"/>
        <v>0</v>
      </c>
      <c r="K238" s="76">
        <f t="shared" si="21"/>
        <v>-2.7682799999999999</v>
      </c>
      <c r="L238" s="76">
        <f t="shared" si="22"/>
        <v>2.7682799999999999</v>
      </c>
    </row>
    <row r="239" spans="9:12" x14ac:dyDescent="0.25">
      <c r="I239" s="101">
        <f t="shared" si="19"/>
        <v>9.48</v>
      </c>
      <c r="J239">
        <f t="shared" si="20"/>
        <v>0</v>
      </c>
      <c r="K239" s="76">
        <f t="shared" si="21"/>
        <v>-2.7800100000000003</v>
      </c>
      <c r="L239" s="76">
        <f t="shared" si="22"/>
        <v>2.7800100000000003</v>
      </c>
    </row>
    <row r="240" spans="9:12" x14ac:dyDescent="0.25">
      <c r="I240" s="101">
        <f t="shared" si="19"/>
        <v>9.52</v>
      </c>
      <c r="J240">
        <f t="shared" si="20"/>
        <v>0</v>
      </c>
      <c r="K240" s="76">
        <f t="shared" si="21"/>
        <v>-2.7917399999999999</v>
      </c>
      <c r="L240" s="76">
        <f t="shared" si="22"/>
        <v>2.7917399999999999</v>
      </c>
    </row>
    <row r="241" spans="9:12" x14ac:dyDescent="0.25">
      <c r="I241" s="101">
        <f t="shared" si="19"/>
        <v>9.56</v>
      </c>
      <c r="J241">
        <f t="shared" si="20"/>
        <v>0</v>
      </c>
      <c r="K241" s="76">
        <f t="shared" si="21"/>
        <v>-2.8034700000000004</v>
      </c>
      <c r="L241" s="76">
        <f t="shared" si="22"/>
        <v>2.8034700000000004</v>
      </c>
    </row>
    <row r="242" spans="9:12" x14ac:dyDescent="0.25">
      <c r="I242" s="101">
        <f t="shared" si="19"/>
        <v>9.6</v>
      </c>
      <c r="J242">
        <f t="shared" si="20"/>
        <v>0</v>
      </c>
      <c r="K242" s="76">
        <f t="shared" si="21"/>
        <v>-2.8151999999999999</v>
      </c>
      <c r="L242" s="76">
        <f t="shared" si="22"/>
        <v>2.8151999999999999</v>
      </c>
    </row>
    <row r="243" spans="9:12" x14ac:dyDescent="0.25">
      <c r="I243" s="101">
        <f t="shared" si="19"/>
        <v>9.64</v>
      </c>
      <c r="J243">
        <f t="shared" si="20"/>
        <v>0</v>
      </c>
      <c r="K243" s="76">
        <f t="shared" si="21"/>
        <v>-2.8269300000000004</v>
      </c>
      <c r="L243" s="76">
        <f t="shared" si="22"/>
        <v>2.8269300000000004</v>
      </c>
    </row>
    <row r="244" spans="9:12" x14ac:dyDescent="0.25">
      <c r="I244" s="101">
        <f t="shared" si="19"/>
        <v>9.68</v>
      </c>
      <c r="J244">
        <f t="shared" si="20"/>
        <v>0</v>
      </c>
      <c r="K244" s="76">
        <f t="shared" si="21"/>
        <v>-2.83866</v>
      </c>
      <c r="L244" s="76">
        <f t="shared" si="22"/>
        <v>2.83866</v>
      </c>
    </row>
    <row r="245" spans="9:12" x14ac:dyDescent="0.25">
      <c r="I245" s="101">
        <f t="shared" si="19"/>
        <v>9.7200000000000006</v>
      </c>
      <c r="J245">
        <f t="shared" si="20"/>
        <v>0</v>
      </c>
      <c r="K245" s="76">
        <f t="shared" si="21"/>
        <v>-2.8503900000000004</v>
      </c>
      <c r="L245" s="76">
        <f t="shared" si="22"/>
        <v>2.8503900000000004</v>
      </c>
    </row>
    <row r="246" spans="9:12" x14ac:dyDescent="0.25">
      <c r="I246" s="101">
        <f t="shared" si="19"/>
        <v>9.76</v>
      </c>
      <c r="J246">
        <f t="shared" si="20"/>
        <v>0</v>
      </c>
      <c r="K246" s="76">
        <f t="shared" si="21"/>
        <v>-2.86212</v>
      </c>
      <c r="L246" s="76">
        <f t="shared" si="22"/>
        <v>2.86212</v>
      </c>
    </row>
    <row r="247" spans="9:12" x14ac:dyDescent="0.25">
      <c r="I247" s="101">
        <f t="shared" si="19"/>
        <v>9.8000000000000007</v>
      </c>
      <c r="J247">
        <f t="shared" si="20"/>
        <v>0</v>
      </c>
      <c r="K247" s="76">
        <f t="shared" si="21"/>
        <v>-2.8738500000000005</v>
      </c>
      <c r="L247" s="76">
        <f t="shared" si="22"/>
        <v>2.8738500000000005</v>
      </c>
    </row>
    <row r="248" spans="9:12" x14ac:dyDescent="0.25">
      <c r="I248" s="101">
        <f t="shared" si="19"/>
        <v>9.84</v>
      </c>
      <c r="J248">
        <f t="shared" si="20"/>
        <v>0</v>
      </c>
      <c r="K248" s="76">
        <f t="shared" si="21"/>
        <v>-2.88558</v>
      </c>
      <c r="L248" s="76">
        <f t="shared" si="22"/>
        <v>2.88558</v>
      </c>
    </row>
    <row r="249" spans="9:12" x14ac:dyDescent="0.25">
      <c r="I249" s="101">
        <f t="shared" si="19"/>
        <v>9.8800000000000008</v>
      </c>
      <c r="J249">
        <f t="shared" si="20"/>
        <v>0</v>
      </c>
      <c r="K249" s="76">
        <f t="shared" si="21"/>
        <v>-2.8973100000000005</v>
      </c>
      <c r="L249" s="76">
        <f t="shared" si="22"/>
        <v>2.8973100000000005</v>
      </c>
    </row>
    <row r="250" spans="9:12" x14ac:dyDescent="0.25">
      <c r="I250" s="101">
        <f t="shared" si="19"/>
        <v>9.92</v>
      </c>
      <c r="J250">
        <f t="shared" si="20"/>
        <v>0</v>
      </c>
      <c r="K250" s="76">
        <f t="shared" si="21"/>
        <v>-2.9090400000000001</v>
      </c>
      <c r="L250" s="76">
        <f t="shared" si="22"/>
        <v>2.9090400000000001</v>
      </c>
    </row>
    <row r="251" spans="9:12" x14ac:dyDescent="0.25">
      <c r="I251" s="101">
        <f t="shared" si="19"/>
        <v>9.9600000000000009</v>
      </c>
      <c r="J251">
        <f t="shared" si="20"/>
        <v>0</v>
      </c>
      <c r="K251" s="76">
        <f t="shared" si="21"/>
        <v>-2.9207700000000001</v>
      </c>
      <c r="L251" s="76">
        <f t="shared" si="22"/>
        <v>2.9207700000000001</v>
      </c>
    </row>
    <row r="252" spans="9:12" x14ac:dyDescent="0.25">
      <c r="I252" s="101">
        <f t="shared" si="19"/>
        <v>10</v>
      </c>
      <c r="J252">
        <f t="shared" si="20"/>
        <v>0</v>
      </c>
      <c r="K252" s="76">
        <f t="shared" si="21"/>
        <v>-2.9325000000000001</v>
      </c>
      <c r="L252" s="76">
        <f t="shared" si="22"/>
        <v>2.9325000000000001</v>
      </c>
    </row>
    <row r="253" spans="9:12" x14ac:dyDescent="0.25">
      <c r="I253" s="101">
        <f t="shared" si="19"/>
        <v>10.040000000000001</v>
      </c>
      <c r="J253">
        <f t="shared" si="20"/>
        <v>0</v>
      </c>
      <c r="K253" s="76">
        <f t="shared" si="21"/>
        <v>-2.92123</v>
      </c>
      <c r="L253" s="76">
        <f t="shared" si="22"/>
        <v>2.92123</v>
      </c>
    </row>
    <row r="254" spans="9:12" x14ac:dyDescent="0.25">
      <c r="I254" s="101">
        <f t="shared" si="19"/>
        <v>10.08</v>
      </c>
      <c r="J254">
        <f t="shared" si="20"/>
        <v>0</v>
      </c>
      <c r="K254" s="76">
        <f t="shared" si="21"/>
        <v>-2.9099599999999999</v>
      </c>
      <c r="L254" s="76">
        <f t="shared" si="22"/>
        <v>2.9099599999999999</v>
      </c>
    </row>
    <row r="255" spans="9:12" x14ac:dyDescent="0.25">
      <c r="I255" s="101">
        <f t="shared" si="19"/>
        <v>10.120000000000001</v>
      </c>
      <c r="J255">
        <f t="shared" si="20"/>
        <v>0</v>
      </c>
      <c r="K255" s="76">
        <f t="shared" si="21"/>
        <v>-2.8986900000000002</v>
      </c>
      <c r="L255" s="76">
        <f t="shared" si="22"/>
        <v>2.8986900000000002</v>
      </c>
    </row>
    <row r="256" spans="9:12" x14ac:dyDescent="0.25">
      <c r="I256" s="101">
        <f t="shared" si="19"/>
        <v>10.16</v>
      </c>
      <c r="J256">
        <f t="shared" si="20"/>
        <v>0</v>
      </c>
      <c r="K256" s="76">
        <f t="shared" si="21"/>
        <v>-2.8874200000000001</v>
      </c>
      <c r="L256" s="76">
        <f t="shared" si="22"/>
        <v>2.8874200000000001</v>
      </c>
    </row>
    <row r="257" spans="9:12" x14ac:dyDescent="0.25">
      <c r="I257" s="101">
        <f t="shared" si="19"/>
        <v>10.200000000000001</v>
      </c>
      <c r="J257">
        <f t="shared" si="20"/>
        <v>0</v>
      </c>
      <c r="K257" s="76">
        <f t="shared" si="21"/>
        <v>-2.87615</v>
      </c>
      <c r="L257" s="76">
        <f t="shared" si="22"/>
        <v>2.87615</v>
      </c>
    </row>
    <row r="258" spans="9:12" x14ac:dyDescent="0.25">
      <c r="I258" s="101">
        <f t="shared" si="19"/>
        <v>10.24</v>
      </c>
      <c r="J258">
        <f t="shared" si="20"/>
        <v>0</v>
      </c>
      <c r="K258" s="76">
        <f t="shared" si="21"/>
        <v>-2.8648799999999999</v>
      </c>
      <c r="L258" s="76">
        <f t="shared" si="22"/>
        <v>2.8648799999999999</v>
      </c>
    </row>
    <row r="259" spans="9:12" x14ac:dyDescent="0.25">
      <c r="I259" s="101">
        <f t="shared" si="19"/>
        <v>10.28</v>
      </c>
      <c r="J259">
        <f t="shared" si="20"/>
        <v>0</v>
      </c>
      <c r="K259" s="76">
        <f t="shared" si="21"/>
        <v>-2.8536100000000002</v>
      </c>
      <c r="L259" s="76">
        <f t="shared" si="22"/>
        <v>2.8536100000000002</v>
      </c>
    </row>
    <row r="260" spans="9:12" x14ac:dyDescent="0.25">
      <c r="I260" s="101">
        <f t="shared" ref="I260:I323" si="23">IF((ROW(A258)*$F$2)&lt;=$D$5, ROW(A258)*$F$2,NA())</f>
        <v>10.32</v>
      </c>
      <c r="J260">
        <f t="shared" ref="J260:J323" si="24">D$29*($I260/1000)+D$18*(($I260/1000)-($D$8/1000))*(($I260/1000)&gt;($D$8/1000))+D$19*(($I260/1000)-($D$9/1000))*(($I260/1000)&gt;($D$9/1000))+D$20*(($I260/1000)-($D$10/1000))*(($I260/1000)&gt;($D$10/1000))+D$21*(($I260/1000)-($D$11/1000))*(($I260/1000)&gt;($D$11/1000))</f>
        <v>0</v>
      </c>
      <c r="K260" s="76">
        <f t="shared" ref="K260:K323" si="25">E$29*($I260/1000)+E$18*(($I260/1000)-($D$8/1000))*(($I260/1000)&gt;($D$8/1000))+E$19*(($I260/1000)-($D$9/1000))*(($I260/1000)&gt;($D$9/1000))+E$20*(($I260/1000)-($D$10/1000))*(($I260/1000)&gt;($D$10/1000))+E$21*(($I260/1000)-($D$11/1000))*(($I260/1000)&gt;($D$11/1000))</f>
        <v>-2.8423399999999996</v>
      </c>
      <c r="L260" s="76">
        <f t="shared" ref="L260:L323" si="26">SQRT((J260^2)+(K260^2))</f>
        <v>2.8423399999999996</v>
      </c>
    </row>
    <row r="261" spans="9:12" x14ac:dyDescent="0.25">
      <c r="I261" s="101">
        <f t="shared" si="23"/>
        <v>10.36</v>
      </c>
      <c r="J261">
        <f t="shared" si="24"/>
        <v>0</v>
      </c>
      <c r="K261" s="76">
        <f t="shared" si="25"/>
        <v>-2.83107</v>
      </c>
      <c r="L261" s="76">
        <f t="shared" si="26"/>
        <v>2.83107</v>
      </c>
    </row>
    <row r="262" spans="9:12" x14ac:dyDescent="0.25">
      <c r="I262" s="101">
        <f t="shared" si="23"/>
        <v>10.4</v>
      </c>
      <c r="J262">
        <f t="shared" si="24"/>
        <v>0</v>
      </c>
      <c r="K262" s="76">
        <f t="shared" si="25"/>
        <v>-2.8198000000000003</v>
      </c>
      <c r="L262" s="76">
        <f t="shared" si="26"/>
        <v>2.8198000000000003</v>
      </c>
    </row>
    <row r="263" spans="9:12" x14ac:dyDescent="0.25">
      <c r="I263" s="101">
        <f t="shared" si="23"/>
        <v>10.44</v>
      </c>
      <c r="J263">
        <f t="shared" si="24"/>
        <v>0</v>
      </c>
      <c r="K263" s="76">
        <f t="shared" si="25"/>
        <v>-2.8085300000000002</v>
      </c>
      <c r="L263" s="76">
        <f t="shared" si="26"/>
        <v>2.8085300000000002</v>
      </c>
    </row>
    <row r="264" spans="9:12" x14ac:dyDescent="0.25">
      <c r="I264" s="101">
        <f t="shared" si="23"/>
        <v>10.48</v>
      </c>
      <c r="J264">
        <f t="shared" si="24"/>
        <v>0</v>
      </c>
      <c r="K264" s="76">
        <f t="shared" si="25"/>
        <v>-2.7972600000000001</v>
      </c>
      <c r="L264" s="76">
        <f t="shared" si="26"/>
        <v>2.7972600000000001</v>
      </c>
    </row>
    <row r="265" spans="9:12" x14ac:dyDescent="0.25">
      <c r="I265" s="101">
        <f t="shared" si="23"/>
        <v>10.52</v>
      </c>
      <c r="J265">
        <f t="shared" si="24"/>
        <v>0</v>
      </c>
      <c r="K265" s="76">
        <f t="shared" si="25"/>
        <v>-2.78599</v>
      </c>
      <c r="L265" s="76">
        <f t="shared" si="26"/>
        <v>2.78599</v>
      </c>
    </row>
    <row r="266" spans="9:12" x14ac:dyDescent="0.25">
      <c r="I266" s="101">
        <f t="shared" si="23"/>
        <v>10.56</v>
      </c>
      <c r="J266">
        <f t="shared" si="24"/>
        <v>0</v>
      </c>
      <c r="K266" s="76">
        <f t="shared" si="25"/>
        <v>-2.7747200000000003</v>
      </c>
      <c r="L266" s="76">
        <f t="shared" si="26"/>
        <v>2.7747200000000003</v>
      </c>
    </row>
    <row r="267" spans="9:12" x14ac:dyDescent="0.25">
      <c r="I267" s="101">
        <f t="shared" si="23"/>
        <v>10.6</v>
      </c>
      <c r="J267">
        <f t="shared" si="24"/>
        <v>0</v>
      </c>
      <c r="K267" s="76">
        <f t="shared" si="25"/>
        <v>-2.7634500000000002</v>
      </c>
      <c r="L267" s="76">
        <f t="shared" si="26"/>
        <v>2.7634500000000002</v>
      </c>
    </row>
    <row r="268" spans="9:12" x14ac:dyDescent="0.25">
      <c r="I268" s="101">
        <f t="shared" si="23"/>
        <v>10.64</v>
      </c>
      <c r="J268">
        <f t="shared" si="24"/>
        <v>0</v>
      </c>
      <c r="K268" s="76">
        <f t="shared" si="25"/>
        <v>-2.7521800000000001</v>
      </c>
      <c r="L268" s="76">
        <f t="shared" si="26"/>
        <v>2.7521800000000001</v>
      </c>
    </row>
    <row r="269" spans="9:12" x14ac:dyDescent="0.25">
      <c r="I269" s="101">
        <f t="shared" si="23"/>
        <v>10.68</v>
      </c>
      <c r="J269">
        <f t="shared" si="24"/>
        <v>0</v>
      </c>
      <c r="K269" s="76">
        <f t="shared" si="25"/>
        <v>-2.74091</v>
      </c>
      <c r="L269" s="76">
        <f t="shared" si="26"/>
        <v>2.74091</v>
      </c>
    </row>
    <row r="270" spans="9:12" x14ac:dyDescent="0.25">
      <c r="I270" s="101">
        <f t="shared" si="23"/>
        <v>10.72</v>
      </c>
      <c r="J270">
        <f t="shared" si="24"/>
        <v>0</v>
      </c>
      <c r="K270" s="76">
        <f t="shared" si="25"/>
        <v>-2.7296400000000003</v>
      </c>
      <c r="L270" s="76">
        <f t="shared" si="26"/>
        <v>2.7296400000000003</v>
      </c>
    </row>
    <row r="271" spans="9:12" x14ac:dyDescent="0.25">
      <c r="I271" s="101">
        <f t="shared" si="23"/>
        <v>10.76</v>
      </c>
      <c r="J271">
        <f t="shared" si="24"/>
        <v>0</v>
      </c>
      <c r="K271" s="76">
        <f t="shared" si="25"/>
        <v>-2.7183699999999997</v>
      </c>
      <c r="L271" s="76">
        <f t="shared" si="26"/>
        <v>2.7183699999999997</v>
      </c>
    </row>
    <row r="272" spans="9:12" x14ac:dyDescent="0.25">
      <c r="I272" s="101">
        <f t="shared" si="23"/>
        <v>10.8</v>
      </c>
      <c r="J272">
        <f t="shared" si="24"/>
        <v>0</v>
      </c>
      <c r="K272" s="76">
        <f t="shared" si="25"/>
        <v>-2.7070999999999996</v>
      </c>
      <c r="L272" s="76">
        <f t="shared" si="26"/>
        <v>2.7070999999999996</v>
      </c>
    </row>
    <row r="273" spans="9:12" x14ac:dyDescent="0.25">
      <c r="I273" s="101">
        <f t="shared" si="23"/>
        <v>10.84</v>
      </c>
      <c r="J273">
        <f t="shared" si="24"/>
        <v>0</v>
      </c>
      <c r="K273" s="76">
        <f t="shared" si="25"/>
        <v>-2.6958299999999995</v>
      </c>
      <c r="L273" s="76">
        <f t="shared" si="26"/>
        <v>2.6958299999999995</v>
      </c>
    </row>
    <row r="274" spans="9:12" x14ac:dyDescent="0.25">
      <c r="I274" s="101">
        <f t="shared" si="23"/>
        <v>10.88</v>
      </c>
      <c r="J274">
        <f t="shared" si="24"/>
        <v>0</v>
      </c>
      <c r="K274" s="76">
        <f t="shared" si="25"/>
        <v>-2.6845599999999998</v>
      </c>
      <c r="L274" s="76">
        <f t="shared" si="26"/>
        <v>2.6845599999999998</v>
      </c>
    </row>
    <row r="275" spans="9:12" x14ac:dyDescent="0.25">
      <c r="I275" s="101">
        <f t="shared" si="23"/>
        <v>10.92</v>
      </c>
      <c r="J275">
        <f t="shared" si="24"/>
        <v>0</v>
      </c>
      <c r="K275" s="76">
        <f t="shared" si="25"/>
        <v>-2.6732900000000002</v>
      </c>
      <c r="L275" s="76">
        <f t="shared" si="26"/>
        <v>2.6732900000000002</v>
      </c>
    </row>
    <row r="276" spans="9:12" x14ac:dyDescent="0.25">
      <c r="I276" s="101">
        <f t="shared" si="23"/>
        <v>10.96</v>
      </c>
      <c r="J276">
        <f t="shared" si="24"/>
        <v>0</v>
      </c>
      <c r="K276" s="76">
        <f t="shared" si="25"/>
        <v>-2.6620199999999996</v>
      </c>
      <c r="L276" s="76">
        <f t="shared" si="26"/>
        <v>2.6620199999999996</v>
      </c>
    </row>
    <row r="277" spans="9:12" x14ac:dyDescent="0.25">
      <c r="I277" s="101">
        <f t="shared" si="23"/>
        <v>11</v>
      </c>
      <c r="J277">
        <f t="shared" si="24"/>
        <v>0</v>
      </c>
      <c r="K277" s="76">
        <f t="shared" si="25"/>
        <v>-2.6507500000000004</v>
      </c>
      <c r="L277" s="76">
        <f t="shared" si="26"/>
        <v>2.6507500000000004</v>
      </c>
    </row>
    <row r="278" spans="9:12" x14ac:dyDescent="0.25">
      <c r="I278" s="101">
        <f t="shared" si="23"/>
        <v>11.040000000000001</v>
      </c>
      <c r="J278">
        <f t="shared" si="24"/>
        <v>0</v>
      </c>
      <c r="K278" s="76">
        <f t="shared" si="25"/>
        <v>-2.6394799999999998</v>
      </c>
      <c r="L278" s="76">
        <f t="shared" si="26"/>
        <v>2.6394799999999998</v>
      </c>
    </row>
    <row r="279" spans="9:12" x14ac:dyDescent="0.25">
      <c r="I279" s="101">
        <f t="shared" si="23"/>
        <v>11.08</v>
      </c>
      <c r="J279">
        <f t="shared" si="24"/>
        <v>0</v>
      </c>
      <c r="K279" s="76">
        <f t="shared" si="25"/>
        <v>-2.6282100000000002</v>
      </c>
      <c r="L279" s="76">
        <f t="shared" si="26"/>
        <v>2.6282100000000002</v>
      </c>
    </row>
    <row r="280" spans="9:12" x14ac:dyDescent="0.25">
      <c r="I280" s="101">
        <f t="shared" si="23"/>
        <v>11.120000000000001</v>
      </c>
      <c r="J280">
        <f t="shared" si="24"/>
        <v>0</v>
      </c>
      <c r="K280" s="76">
        <f t="shared" si="25"/>
        <v>-2.61694</v>
      </c>
      <c r="L280" s="76">
        <f t="shared" si="26"/>
        <v>2.61694</v>
      </c>
    </row>
    <row r="281" spans="9:12" x14ac:dyDescent="0.25">
      <c r="I281" s="101">
        <f t="shared" si="23"/>
        <v>11.16</v>
      </c>
      <c r="J281">
        <f t="shared" si="24"/>
        <v>0</v>
      </c>
      <c r="K281" s="76">
        <f t="shared" si="25"/>
        <v>-2.6056699999999999</v>
      </c>
      <c r="L281" s="76">
        <f t="shared" si="26"/>
        <v>2.6056699999999999</v>
      </c>
    </row>
    <row r="282" spans="9:12" x14ac:dyDescent="0.25">
      <c r="I282" s="101">
        <f t="shared" si="23"/>
        <v>11.200000000000001</v>
      </c>
      <c r="J282">
        <f t="shared" si="24"/>
        <v>0</v>
      </c>
      <c r="K282" s="76">
        <f t="shared" si="25"/>
        <v>-2.5943999999999998</v>
      </c>
      <c r="L282" s="76">
        <f t="shared" si="26"/>
        <v>2.5943999999999998</v>
      </c>
    </row>
    <row r="283" spans="9:12" x14ac:dyDescent="0.25">
      <c r="I283" s="101">
        <f t="shared" si="23"/>
        <v>11.24</v>
      </c>
      <c r="J283">
        <f t="shared" si="24"/>
        <v>0</v>
      </c>
      <c r="K283" s="76">
        <f t="shared" si="25"/>
        <v>-2.5831299999999997</v>
      </c>
      <c r="L283" s="76">
        <f t="shared" si="26"/>
        <v>2.5831299999999997</v>
      </c>
    </row>
    <row r="284" spans="9:12" x14ac:dyDescent="0.25">
      <c r="I284" s="101">
        <f t="shared" si="23"/>
        <v>11.28</v>
      </c>
      <c r="J284">
        <f t="shared" si="24"/>
        <v>0</v>
      </c>
      <c r="K284" s="76">
        <f t="shared" si="25"/>
        <v>-2.57186</v>
      </c>
      <c r="L284" s="76">
        <f t="shared" si="26"/>
        <v>2.57186</v>
      </c>
    </row>
    <row r="285" spans="9:12" x14ac:dyDescent="0.25">
      <c r="I285" s="101">
        <f t="shared" si="23"/>
        <v>11.32</v>
      </c>
      <c r="J285">
        <f t="shared" si="24"/>
        <v>0</v>
      </c>
      <c r="K285" s="76">
        <f t="shared" si="25"/>
        <v>-2.5605899999999999</v>
      </c>
      <c r="L285" s="76">
        <f t="shared" si="26"/>
        <v>2.5605899999999999</v>
      </c>
    </row>
    <row r="286" spans="9:12" x14ac:dyDescent="0.25">
      <c r="I286" s="101">
        <f t="shared" si="23"/>
        <v>11.36</v>
      </c>
      <c r="J286">
        <f t="shared" si="24"/>
        <v>0</v>
      </c>
      <c r="K286" s="76">
        <f t="shared" si="25"/>
        <v>-2.5493200000000003</v>
      </c>
      <c r="L286" s="76">
        <f t="shared" si="26"/>
        <v>2.5493200000000003</v>
      </c>
    </row>
    <row r="287" spans="9:12" x14ac:dyDescent="0.25">
      <c r="I287" s="101">
        <f t="shared" si="23"/>
        <v>11.4</v>
      </c>
      <c r="J287">
        <f t="shared" si="24"/>
        <v>0</v>
      </c>
      <c r="K287" s="76">
        <f t="shared" si="25"/>
        <v>-2.5380500000000001</v>
      </c>
      <c r="L287" s="76">
        <f t="shared" si="26"/>
        <v>2.5380500000000001</v>
      </c>
    </row>
    <row r="288" spans="9:12" x14ac:dyDescent="0.25">
      <c r="I288" s="101">
        <f t="shared" si="23"/>
        <v>11.44</v>
      </c>
      <c r="J288">
        <f t="shared" si="24"/>
        <v>0</v>
      </c>
      <c r="K288" s="76">
        <f t="shared" si="25"/>
        <v>-2.52678</v>
      </c>
      <c r="L288" s="76">
        <f t="shared" si="26"/>
        <v>2.52678</v>
      </c>
    </row>
    <row r="289" spans="9:12" x14ac:dyDescent="0.25">
      <c r="I289" s="101">
        <f t="shared" si="23"/>
        <v>11.48</v>
      </c>
      <c r="J289">
        <f t="shared" si="24"/>
        <v>0</v>
      </c>
      <c r="K289" s="76">
        <f t="shared" si="25"/>
        <v>-2.5155099999999999</v>
      </c>
      <c r="L289" s="76">
        <f t="shared" si="26"/>
        <v>2.5155099999999999</v>
      </c>
    </row>
    <row r="290" spans="9:12" x14ac:dyDescent="0.25">
      <c r="I290" s="101">
        <f t="shared" si="23"/>
        <v>11.52</v>
      </c>
      <c r="J290">
        <f t="shared" si="24"/>
        <v>0</v>
      </c>
      <c r="K290" s="76">
        <f t="shared" si="25"/>
        <v>-2.5042400000000007</v>
      </c>
      <c r="L290" s="76">
        <f t="shared" si="26"/>
        <v>2.5042400000000007</v>
      </c>
    </row>
    <row r="291" spans="9:12" x14ac:dyDescent="0.25">
      <c r="I291" s="101">
        <f t="shared" si="23"/>
        <v>11.56</v>
      </c>
      <c r="J291">
        <f t="shared" si="24"/>
        <v>0</v>
      </c>
      <c r="K291" s="76">
        <f t="shared" si="25"/>
        <v>-2.4929700000000001</v>
      </c>
      <c r="L291" s="76">
        <f t="shared" si="26"/>
        <v>2.4929700000000001</v>
      </c>
    </row>
    <row r="292" spans="9:12" x14ac:dyDescent="0.25">
      <c r="I292" s="101">
        <f t="shared" si="23"/>
        <v>11.6</v>
      </c>
      <c r="J292">
        <f t="shared" si="24"/>
        <v>0</v>
      </c>
      <c r="K292" s="76">
        <f t="shared" si="25"/>
        <v>-2.4817000000000005</v>
      </c>
      <c r="L292" s="76">
        <f t="shared" si="26"/>
        <v>2.4817000000000005</v>
      </c>
    </row>
    <row r="293" spans="9:12" x14ac:dyDescent="0.25">
      <c r="I293" s="101">
        <f t="shared" si="23"/>
        <v>11.64</v>
      </c>
      <c r="J293">
        <f t="shared" si="24"/>
        <v>0</v>
      </c>
      <c r="K293" s="76">
        <f t="shared" si="25"/>
        <v>-2.4704299999999999</v>
      </c>
      <c r="L293" s="76">
        <f t="shared" si="26"/>
        <v>2.4704299999999999</v>
      </c>
    </row>
    <row r="294" spans="9:12" x14ac:dyDescent="0.25">
      <c r="I294" s="101">
        <f t="shared" si="23"/>
        <v>11.68</v>
      </c>
      <c r="J294">
        <f t="shared" si="24"/>
        <v>0</v>
      </c>
      <c r="K294" s="76">
        <f t="shared" si="25"/>
        <v>-2.4591600000000002</v>
      </c>
      <c r="L294" s="76">
        <f t="shared" si="26"/>
        <v>2.4591600000000002</v>
      </c>
    </row>
    <row r="295" spans="9:12" x14ac:dyDescent="0.25">
      <c r="I295" s="101">
        <f t="shared" si="23"/>
        <v>11.72</v>
      </c>
      <c r="J295">
        <f t="shared" si="24"/>
        <v>0</v>
      </c>
      <c r="K295" s="76">
        <f t="shared" si="25"/>
        <v>-2.4478899999999997</v>
      </c>
      <c r="L295" s="76">
        <f t="shared" si="26"/>
        <v>2.4478899999999997</v>
      </c>
    </row>
    <row r="296" spans="9:12" x14ac:dyDescent="0.25">
      <c r="I296" s="101">
        <f t="shared" si="23"/>
        <v>11.76</v>
      </c>
      <c r="J296">
        <f t="shared" si="24"/>
        <v>0</v>
      </c>
      <c r="K296" s="76">
        <f t="shared" si="25"/>
        <v>-2.43662</v>
      </c>
      <c r="L296" s="76">
        <f t="shared" si="26"/>
        <v>2.43662</v>
      </c>
    </row>
    <row r="297" spans="9:12" x14ac:dyDescent="0.25">
      <c r="I297" s="101">
        <f t="shared" si="23"/>
        <v>11.8</v>
      </c>
      <c r="J297">
        <f t="shared" si="24"/>
        <v>0</v>
      </c>
      <c r="K297" s="76">
        <f t="shared" si="25"/>
        <v>-2.4253499999999995</v>
      </c>
      <c r="L297" s="76">
        <f t="shared" si="26"/>
        <v>2.4253499999999995</v>
      </c>
    </row>
    <row r="298" spans="9:12" x14ac:dyDescent="0.25">
      <c r="I298" s="101">
        <f t="shared" si="23"/>
        <v>11.84</v>
      </c>
      <c r="J298">
        <f t="shared" si="24"/>
        <v>0</v>
      </c>
      <c r="K298" s="76">
        <f t="shared" si="25"/>
        <v>-2.4140800000000002</v>
      </c>
      <c r="L298" s="76">
        <f t="shared" si="26"/>
        <v>2.4140800000000002</v>
      </c>
    </row>
    <row r="299" spans="9:12" x14ac:dyDescent="0.25">
      <c r="I299" s="101">
        <f t="shared" si="23"/>
        <v>11.88</v>
      </c>
      <c r="J299">
        <f t="shared" si="24"/>
        <v>0</v>
      </c>
      <c r="K299" s="76">
        <f t="shared" si="25"/>
        <v>-2.4028100000000001</v>
      </c>
      <c r="L299" s="76">
        <f t="shared" si="26"/>
        <v>2.4028100000000001</v>
      </c>
    </row>
    <row r="300" spans="9:12" x14ac:dyDescent="0.25">
      <c r="I300" s="101">
        <f t="shared" si="23"/>
        <v>11.92</v>
      </c>
      <c r="J300">
        <f t="shared" si="24"/>
        <v>0</v>
      </c>
      <c r="K300" s="76">
        <f t="shared" si="25"/>
        <v>-2.39154</v>
      </c>
      <c r="L300" s="76">
        <f t="shared" si="26"/>
        <v>2.39154</v>
      </c>
    </row>
    <row r="301" spans="9:12" x14ac:dyDescent="0.25">
      <c r="I301" s="101">
        <f t="shared" si="23"/>
        <v>11.96</v>
      </c>
      <c r="J301">
        <f t="shared" si="24"/>
        <v>0</v>
      </c>
      <c r="K301" s="76">
        <f t="shared" si="25"/>
        <v>-2.3802700000000003</v>
      </c>
      <c r="L301" s="76">
        <f t="shared" si="26"/>
        <v>2.3802700000000003</v>
      </c>
    </row>
    <row r="302" spans="9:12" x14ac:dyDescent="0.25">
      <c r="I302" s="101">
        <f t="shared" si="23"/>
        <v>12</v>
      </c>
      <c r="J302">
        <f t="shared" si="24"/>
        <v>0</v>
      </c>
      <c r="K302" s="76">
        <f t="shared" si="25"/>
        <v>-2.3690000000000002</v>
      </c>
      <c r="L302" s="76">
        <f t="shared" si="26"/>
        <v>2.3690000000000002</v>
      </c>
    </row>
    <row r="303" spans="9:12" x14ac:dyDescent="0.25">
      <c r="I303" s="101">
        <f t="shared" si="23"/>
        <v>12.040000000000001</v>
      </c>
      <c r="J303">
        <f t="shared" si="24"/>
        <v>0</v>
      </c>
      <c r="K303" s="76">
        <f t="shared" si="25"/>
        <v>-2.3577300000000001</v>
      </c>
      <c r="L303" s="76">
        <f t="shared" si="26"/>
        <v>2.3577300000000001</v>
      </c>
    </row>
    <row r="304" spans="9:12" x14ac:dyDescent="0.25">
      <c r="I304" s="101">
        <f t="shared" si="23"/>
        <v>12.08</v>
      </c>
      <c r="J304">
        <f t="shared" si="24"/>
        <v>0</v>
      </c>
      <c r="K304" s="76">
        <f t="shared" si="25"/>
        <v>-2.34646</v>
      </c>
      <c r="L304" s="76">
        <f t="shared" si="26"/>
        <v>2.34646</v>
      </c>
    </row>
    <row r="305" spans="9:12" x14ac:dyDescent="0.25">
      <c r="I305" s="101">
        <f t="shared" si="23"/>
        <v>12.120000000000001</v>
      </c>
      <c r="J305">
        <f t="shared" si="24"/>
        <v>0</v>
      </c>
      <c r="K305" s="76">
        <f t="shared" si="25"/>
        <v>-2.3351899999999999</v>
      </c>
      <c r="L305" s="76">
        <f t="shared" si="26"/>
        <v>2.3351899999999999</v>
      </c>
    </row>
    <row r="306" spans="9:12" x14ac:dyDescent="0.25">
      <c r="I306" s="101">
        <f t="shared" si="23"/>
        <v>12.16</v>
      </c>
      <c r="J306">
        <f t="shared" si="24"/>
        <v>0</v>
      </c>
      <c r="K306" s="76">
        <f t="shared" si="25"/>
        <v>-2.3239200000000002</v>
      </c>
      <c r="L306" s="76">
        <f t="shared" si="26"/>
        <v>2.3239200000000002</v>
      </c>
    </row>
    <row r="307" spans="9:12" x14ac:dyDescent="0.25">
      <c r="I307" s="101">
        <f t="shared" si="23"/>
        <v>12.200000000000001</v>
      </c>
      <c r="J307">
        <f t="shared" si="24"/>
        <v>0</v>
      </c>
      <c r="K307" s="76">
        <f t="shared" si="25"/>
        <v>-2.3126499999999997</v>
      </c>
      <c r="L307" s="76">
        <f t="shared" si="26"/>
        <v>2.3126499999999997</v>
      </c>
    </row>
    <row r="308" spans="9:12" x14ac:dyDescent="0.25">
      <c r="I308" s="101">
        <f t="shared" si="23"/>
        <v>12.24</v>
      </c>
      <c r="J308">
        <f t="shared" si="24"/>
        <v>0</v>
      </c>
      <c r="K308" s="76">
        <f t="shared" si="25"/>
        <v>-2.30138</v>
      </c>
      <c r="L308" s="76">
        <f t="shared" si="26"/>
        <v>2.30138</v>
      </c>
    </row>
    <row r="309" spans="9:12" x14ac:dyDescent="0.25">
      <c r="I309" s="101">
        <f t="shared" si="23"/>
        <v>12.280000000000001</v>
      </c>
      <c r="J309">
        <f t="shared" si="24"/>
        <v>0</v>
      </c>
      <c r="K309" s="76">
        <f t="shared" si="25"/>
        <v>-2.2901099999999994</v>
      </c>
      <c r="L309" s="76">
        <f t="shared" si="26"/>
        <v>2.2901099999999994</v>
      </c>
    </row>
    <row r="310" spans="9:12" x14ac:dyDescent="0.25">
      <c r="I310" s="101">
        <f t="shared" si="23"/>
        <v>12.32</v>
      </c>
      <c r="J310">
        <f t="shared" si="24"/>
        <v>0</v>
      </c>
      <c r="K310" s="76">
        <f t="shared" si="25"/>
        <v>-2.2788400000000002</v>
      </c>
      <c r="L310" s="76">
        <f t="shared" si="26"/>
        <v>2.2788400000000002</v>
      </c>
    </row>
    <row r="311" spans="9:12" x14ac:dyDescent="0.25">
      <c r="I311" s="101">
        <f t="shared" si="23"/>
        <v>12.36</v>
      </c>
      <c r="J311">
        <f t="shared" si="24"/>
        <v>0</v>
      </c>
      <c r="K311" s="76">
        <f t="shared" si="25"/>
        <v>-2.2675700000000001</v>
      </c>
      <c r="L311" s="76">
        <f t="shared" si="26"/>
        <v>2.2675700000000001</v>
      </c>
    </row>
    <row r="312" spans="9:12" x14ac:dyDescent="0.25">
      <c r="I312" s="101">
        <f t="shared" si="23"/>
        <v>12.4</v>
      </c>
      <c r="J312">
        <f t="shared" si="24"/>
        <v>0</v>
      </c>
      <c r="K312" s="76">
        <f t="shared" si="25"/>
        <v>-2.2563000000000004</v>
      </c>
      <c r="L312" s="76">
        <f t="shared" si="26"/>
        <v>2.2563000000000004</v>
      </c>
    </row>
    <row r="313" spans="9:12" x14ac:dyDescent="0.25">
      <c r="I313" s="101">
        <f t="shared" si="23"/>
        <v>12.44</v>
      </c>
      <c r="J313">
        <f t="shared" si="24"/>
        <v>0</v>
      </c>
      <c r="K313" s="76">
        <f t="shared" si="25"/>
        <v>-2.2450300000000003</v>
      </c>
      <c r="L313" s="76">
        <f t="shared" si="26"/>
        <v>2.2450300000000003</v>
      </c>
    </row>
    <row r="314" spans="9:12" x14ac:dyDescent="0.25">
      <c r="I314" s="101">
        <f t="shared" si="23"/>
        <v>12.48</v>
      </c>
      <c r="J314">
        <f t="shared" si="24"/>
        <v>0</v>
      </c>
      <c r="K314" s="76">
        <f t="shared" si="25"/>
        <v>-2.2337600000000002</v>
      </c>
      <c r="L314" s="76">
        <f t="shared" si="26"/>
        <v>2.2337600000000002</v>
      </c>
    </row>
    <row r="315" spans="9:12" x14ac:dyDescent="0.25">
      <c r="I315" s="101">
        <f t="shared" si="23"/>
        <v>12.52</v>
      </c>
      <c r="J315">
        <f t="shared" si="24"/>
        <v>0</v>
      </c>
      <c r="K315" s="76">
        <f t="shared" si="25"/>
        <v>-2.2224900000000001</v>
      </c>
      <c r="L315" s="76">
        <f t="shared" si="26"/>
        <v>2.2224900000000001</v>
      </c>
    </row>
    <row r="316" spans="9:12" x14ac:dyDescent="0.25">
      <c r="I316" s="101">
        <f t="shared" si="23"/>
        <v>12.56</v>
      </c>
      <c r="J316">
        <f t="shared" si="24"/>
        <v>0</v>
      </c>
      <c r="K316" s="76">
        <f t="shared" si="25"/>
        <v>-2.21122</v>
      </c>
      <c r="L316" s="76">
        <f t="shared" si="26"/>
        <v>2.21122</v>
      </c>
    </row>
    <row r="317" spans="9:12" x14ac:dyDescent="0.25">
      <c r="I317" s="101">
        <f t="shared" si="23"/>
        <v>12.6</v>
      </c>
      <c r="J317">
        <f t="shared" si="24"/>
        <v>0</v>
      </c>
      <c r="K317" s="76">
        <f t="shared" si="25"/>
        <v>-2.1999499999999999</v>
      </c>
      <c r="L317" s="76">
        <f t="shared" si="26"/>
        <v>2.1999499999999999</v>
      </c>
    </row>
    <row r="318" spans="9:12" x14ac:dyDescent="0.25">
      <c r="I318" s="101">
        <f t="shared" si="23"/>
        <v>12.64</v>
      </c>
      <c r="J318">
        <f t="shared" si="24"/>
        <v>0</v>
      </c>
      <c r="K318" s="76">
        <f t="shared" si="25"/>
        <v>-2.1886800000000002</v>
      </c>
      <c r="L318" s="76">
        <f t="shared" si="26"/>
        <v>2.1886800000000002</v>
      </c>
    </row>
    <row r="319" spans="9:12" x14ac:dyDescent="0.25">
      <c r="I319" s="101">
        <f t="shared" si="23"/>
        <v>12.68</v>
      </c>
      <c r="J319">
        <f t="shared" si="24"/>
        <v>0</v>
      </c>
      <c r="K319" s="76">
        <f t="shared" si="25"/>
        <v>-2.1774099999999996</v>
      </c>
      <c r="L319" s="76">
        <f t="shared" si="26"/>
        <v>2.1774099999999996</v>
      </c>
    </row>
    <row r="320" spans="9:12" x14ac:dyDescent="0.25">
      <c r="I320" s="101">
        <f t="shared" si="23"/>
        <v>12.72</v>
      </c>
      <c r="J320">
        <f t="shared" si="24"/>
        <v>0</v>
      </c>
      <c r="K320" s="76">
        <f t="shared" si="25"/>
        <v>-2.16614</v>
      </c>
      <c r="L320" s="76">
        <f t="shared" si="26"/>
        <v>2.16614</v>
      </c>
    </row>
    <row r="321" spans="9:12" x14ac:dyDescent="0.25">
      <c r="I321" s="101">
        <f t="shared" si="23"/>
        <v>12.76</v>
      </c>
      <c r="J321">
        <f t="shared" si="24"/>
        <v>0</v>
      </c>
      <c r="K321" s="76">
        <f t="shared" si="25"/>
        <v>-2.1548699999999998</v>
      </c>
      <c r="L321" s="76">
        <f t="shared" si="26"/>
        <v>2.1548699999999998</v>
      </c>
    </row>
    <row r="322" spans="9:12" x14ac:dyDescent="0.25">
      <c r="I322" s="101">
        <f t="shared" si="23"/>
        <v>12.8</v>
      </c>
      <c r="J322">
        <f t="shared" si="24"/>
        <v>0</v>
      </c>
      <c r="K322" s="76">
        <f t="shared" si="25"/>
        <v>-2.1436000000000002</v>
      </c>
      <c r="L322" s="76">
        <f t="shared" si="26"/>
        <v>2.1436000000000002</v>
      </c>
    </row>
    <row r="323" spans="9:12" x14ac:dyDescent="0.25">
      <c r="I323" s="101">
        <f t="shared" si="23"/>
        <v>12.84</v>
      </c>
      <c r="J323">
        <f t="shared" si="24"/>
        <v>0</v>
      </c>
      <c r="K323" s="76">
        <f t="shared" si="25"/>
        <v>-2.1323299999999996</v>
      </c>
      <c r="L323" s="76">
        <f t="shared" si="26"/>
        <v>2.1323299999999996</v>
      </c>
    </row>
    <row r="324" spans="9:12" x14ac:dyDescent="0.25">
      <c r="I324" s="101">
        <f t="shared" ref="I324:I387" si="27">IF((ROW(A322)*$F$2)&lt;=$D$5, ROW(A322)*$F$2,NA())</f>
        <v>12.88</v>
      </c>
      <c r="J324">
        <f t="shared" ref="J324:J387" si="28">D$29*($I324/1000)+D$18*(($I324/1000)-($D$8/1000))*(($I324/1000)&gt;($D$8/1000))+D$19*(($I324/1000)-($D$9/1000))*(($I324/1000)&gt;($D$9/1000))+D$20*(($I324/1000)-($D$10/1000))*(($I324/1000)&gt;($D$10/1000))+D$21*(($I324/1000)-($D$11/1000))*(($I324/1000)&gt;($D$11/1000))</f>
        <v>0</v>
      </c>
      <c r="K324" s="76">
        <f t="shared" ref="K324:K387" si="29">E$29*($I324/1000)+E$18*(($I324/1000)-($D$8/1000))*(($I324/1000)&gt;($D$8/1000))+E$19*(($I324/1000)-($D$9/1000))*(($I324/1000)&gt;($D$9/1000))+E$20*(($I324/1000)-($D$10/1000))*(($I324/1000)&gt;($D$10/1000))+E$21*(($I324/1000)-($D$11/1000))*(($I324/1000)&gt;($D$11/1000))</f>
        <v>-2.1210599999999995</v>
      </c>
      <c r="L324" s="76">
        <f t="shared" ref="L324:L387" si="30">SQRT((J324^2)+(K324^2))</f>
        <v>2.1210599999999995</v>
      </c>
    </row>
    <row r="325" spans="9:12" x14ac:dyDescent="0.25">
      <c r="I325" s="101">
        <f t="shared" si="27"/>
        <v>12.92</v>
      </c>
      <c r="J325">
        <f t="shared" si="28"/>
        <v>0</v>
      </c>
      <c r="K325" s="76">
        <f t="shared" si="29"/>
        <v>-2.1097900000000003</v>
      </c>
      <c r="L325" s="76">
        <f t="shared" si="30"/>
        <v>2.1097900000000003</v>
      </c>
    </row>
    <row r="326" spans="9:12" x14ac:dyDescent="0.25">
      <c r="I326" s="101">
        <f t="shared" si="27"/>
        <v>12.96</v>
      </c>
      <c r="J326">
        <f t="shared" si="28"/>
        <v>0</v>
      </c>
      <c r="K326" s="76">
        <f t="shared" si="29"/>
        <v>-2.0985199999999997</v>
      </c>
      <c r="L326" s="76">
        <f t="shared" si="30"/>
        <v>2.0985199999999997</v>
      </c>
    </row>
    <row r="327" spans="9:12" x14ac:dyDescent="0.25">
      <c r="I327" s="101">
        <f t="shared" si="27"/>
        <v>13</v>
      </c>
      <c r="J327">
        <f t="shared" si="28"/>
        <v>0</v>
      </c>
      <c r="K327" s="76">
        <f t="shared" si="29"/>
        <v>-2.08725</v>
      </c>
      <c r="L327" s="76">
        <f t="shared" si="30"/>
        <v>2.08725</v>
      </c>
    </row>
    <row r="328" spans="9:12" x14ac:dyDescent="0.25">
      <c r="I328" s="101">
        <f t="shared" si="27"/>
        <v>13.040000000000001</v>
      </c>
      <c r="J328">
        <f t="shared" si="28"/>
        <v>0</v>
      </c>
      <c r="K328" s="76">
        <f t="shared" si="29"/>
        <v>-2.0759799999999995</v>
      </c>
      <c r="L328" s="76">
        <f t="shared" si="30"/>
        <v>2.0759799999999995</v>
      </c>
    </row>
    <row r="329" spans="9:12" x14ac:dyDescent="0.25">
      <c r="I329" s="101">
        <f t="shared" si="27"/>
        <v>13.08</v>
      </c>
      <c r="J329">
        <f t="shared" si="28"/>
        <v>0</v>
      </c>
      <c r="K329" s="76">
        <f t="shared" si="29"/>
        <v>-2.0647100000000003</v>
      </c>
      <c r="L329" s="76">
        <f t="shared" si="30"/>
        <v>2.0647100000000003</v>
      </c>
    </row>
    <row r="330" spans="9:12" x14ac:dyDescent="0.25">
      <c r="I330" s="101">
        <f t="shared" si="27"/>
        <v>13.120000000000001</v>
      </c>
      <c r="J330">
        <f t="shared" si="28"/>
        <v>0</v>
      </c>
      <c r="K330" s="76">
        <f t="shared" si="29"/>
        <v>-2.0534400000000002</v>
      </c>
      <c r="L330" s="76">
        <f t="shared" si="30"/>
        <v>2.0534400000000002</v>
      </c>
    </row>
    <row r="331" spans="9:12" x14ac:dyDescent="0.25">
      <c r="I331" s="101">
        <f t="shared" si="27"/>
        <v>13.16</v>
      </c>
      <c r="J331">
        <f t="shared" si="28"/>
        <v>0</v>
      </c>
      <c r="K331" s="76">
        <f t="shared" si="29"/>
        <v>-2.0421699999999996</v>
      </c>
      <c r="L331" s="76">
        <f t="shared" si="30"/>
        <v>2.0421699999999996</v>
      </c>
    </row>
    <row r="332" spans="9:12" x14ac:dyDescent="0.25">
      <c r="I332" s="101">
        <f t="shared" si="27"/>
        <v>13.200000000000001</v>
      </c>
      <c r="J332">
        <f t="shared" si="28"/>
        <v>0</v>
      </c>
      <c r="K332" s="76">
        <f t="shared" si="29"/>
        <v>-2.0308999999999999</v>
      </c>
      <c r="L332" s="76">
        <f t="shared" si="30"/>
        <v>2.0308999999999999</v>
      </c>
    </row>
    <row r="333" spans="9:12" x14ac:dyDescent="0.25">
      <c r="I333" s="101">
        <f t="shared" si="27"/>
        <v>13.24</v>
      </c>
      <c r="J333">
        <f t="shared" si="28"/>
        <v>0</v>
      </c>
      <c r="K333" s="76">
        <f t="shared" si="29"/>
        <v>-2.0196299999999998</v>
      </c>
      <c r="L333" s="76">
        <f t="shared" si="30"/>
        <v>2.0196299999999998</v>
      </c>
    </row>
    <row r="334" spans="9:12" x14ac:dyDescent="0.25">
      <c r="I334" s="101">
        <f t="shared" si="27"/>
        <v>13.280000000000001</v>
      </c>
      <c r="J334">
        <f t="shared" si="28"/>
        <v>0</v>
      </c>
      <c r="K334" s="76">
        <f t="shared" si="29"/>
        <v>-2.0083600000000001</v>
      </c>
      <c r="L334" s="76">
        <f t="shared" si="30"/>
        <v>2.0083600000000001</v>
      </c>
    </row>
    <row r="335" spans="9:12" x14ac:dyDescent="0.25">
      <c r="I335" s="101">
        <f t="shared" si="27"/>
        <v>13.32</v>
      </c>
      <c r="J335">
        <f t="shared" si="28"/>
        <v>0</v>
      </c>
      <c r="K335" s="76">
        <f t="shared" si="29"/>
        <v>-1.9970900000000005</v>
      </c>
      <c r="L335" s="76">
        <f t="shared" si="30"/>
        <v>1.9970900000000005</v>
      </c>
    </row>
    <row r="336" spans="9:12" x14ac:dyDescent="0.25">
      <c r="I336" s="101">
        <f t="shared" si="27"/>
        <v>13.36</v>
      </c>
      <c r="J336">
        <f t="shared" si="28"/>
        <v>0</v>
      </c>
      <c r="K336" s="76">
        <f t="shared" si="29"/>
        <v>-1.9858200000000004</v>
      </c>
      <c r="L336" s="76">
        <f t="shared" si="30"/>
        <v>1.9858200000000004</v>
      </c>
    </row>
    <row r="337" spans="9:12" x14ac:dyDescent="0.25">
      <c r="I337" s="101">
        <f t="shared" si="27"/>
        <v>13.4</v>
      </c>
      <c r="J337">
        <f t="shared" si="28"/>
        <v>0</v>
      </c>
      <c r="K337" s="76">
        <f t="shared" si="29"/>
        <v>-1.9745500000000002</v>
      </c>
      <c r="L337" s="76">
        <f t="shared" si="30"/>
        <v>1.9745500000000002</v>
      </c>
    </row>
    <row r="338" spans="9:12" x14ac:dyDescent="0.25">
      <c r="I338" s="101">
        <f t="shared" si="27"/>
        <v>13.44</v>
      </c>
      <c r="J338">
        <f t="shared" si="28"/>
        <v>0</v>
      </c>
      <c r="K338" s="76">
        <f t="shared" si="29"/>
        <v>-1.9632800000000001</v>
      </c>
      <c r="L338" s="76">
        <f t="shared" si="30"/>
        <v>1.9632800000000001</v>
      </c>
    </row>
    <row r="339" spans="9:12" x14ac:dyDescent="0.25">
      <c r="I339" s="101">
        <f t="shared" si="27"/>
        <v>13.48</v>
      </c>
      <c r="J339">
        <f t="shared" si="28"/>
        <v>0</v>
      </c>
      <c r="K339" s="76">
        <f t="shared" si="29"/>
        <v>-1.95201</v>
      </c>
      <c r="L339" s="76">
        <f t="shared" si="30"/>
        <v>1.95201</v>
      </c>
    </row>
    <row r="340" spans="9:12" x14ac:dyDescent="0.25">
      <c r="I340" s="101">
        <f t="shared" si="27"/>
        <v>13.52</v>
      </c>
      <c r="J340">
        <f t="shared" si="28"/>
        <v>0</v>
      </c>
      <c r="K340" s="76">
        <f t="shared" si="29"/>
        <v>-1.9407400000000008</v>
      </c>
      <c r="L340" s="76">
        <f t="shared" si="30"/>
        <v>1.9407400000000008</v>
      </c>
    </row>
    <row r="341" spans="9:12" x14ac:dyDescent="0.25">
      <c r="I341" s="101">
        <f t="shared" si="27"/>
        <v>13.56</v>
      </c>
      <c r="J341">
        <f t="shared" si="28"/>
        <v>0</v>
      </c>
      <c r="K341" s="76">
        <f t="shared" si="29"/>
        <v>-1.92947</v>
      </c>
      <c r="L341" s="76">
        <f t="shared" si="30"/>
        <v>1.92947</v>
      </c>
    </row>
    <row r="342" spans="9:12" x14ac:dyDescent="0.25">
      <c r="I342" s="101">
        <f t="shared" si="27"/>
        <v>13.6</v>
      </c>
      <c r="J342">
        <f t="shared" si="28"/>
        <v>0</v>
      </c>
      <c r="K342" s="76">
        <f t="shared" si="29"/>
        <v>-1.9182000000000001</v>
      </c>
      <c r="L342" s="76">
        <f t="shared" si="30"/>
        <v>1.9182000000000001</v>
      </c>
    </row>
    <row r="343" spans="9:12" x14ac:dyDescent="0.25">
      <c r="I343" s="101">
        <f t="shared" si="27"/>
        <v>13.64</v>
      </c>
      <c r="J343">
        <f t="shared" si="28"/>
        <v>0</v>
      </c>
      <c r="K343" s="76">
        <f t="shared" si="29"/>
        <v>-1.9069299999999996</v>
      </c>
      <c r="L343" s="76">
        <f t="shared" si="30"/>
        <v>1.9069299999999996</v>
      </c>
    </row>
    <row r="344" spans="9:12" x14ac:dyDescent="0.25">
      <c r="I344" s="101">
        <f t="shared" si="27"/>
        <v>13.68</v>
      </c>
      <c r="J344">
        <f t="shared" si="28"/>
        <v>0</v>
      </c>
      <c r="K344" s="76">
        <f t="shared" si="29"/>
        <v>-1.8956600000000001</v>
      </c>
      <c r="L344" s="76">
        <f t="shared" si="30"/>
        <v>1.8956600000000001</v>
      </c>
    </row>
    <row r="345" spans="9:12" x14ac:dyDescent="0.25">
      <c r="I345" s="101">
        <f t="shared" si="27"/>
        <v>13.72</v>
      </c>
      <c r="J345">
        <f t="shared" si="28"/>
        <v>0</v>
      </c>
      <c r="K345" s="76">
        <f t="shared" si="29"/>
        <v>-1.8843899999999996</v>
      </c>
      <c r="L345" s="76">
        <f t="shared" si="30"/>
        <v>1.8843899999999996</v>
      </c>
    </row>
    <row r="346" spans="9:12" x14ac:dyDescent="0.25">
      <c r="I346" s="101">
        <f t="shared" si="27"/>
        <v>13.76</v>
      </c>
      <c r="J346">
        <f t="shared" si="28"/>
        <v>0</v>
      </c>
      <c r="K346" s="76">
        <f t="shared" si="29"/>
        <v>-1.8731200000000001</v>
      </c>
      <c r="L346" s="76">
        <f t="shared" si="30"/>
        <v>1.8731200000000001</v>
      </c>
    </row>
    <row r="347" spans="9:12" x14ac:dyDescent="0.25">
      <c r="I347" s="101">
        <f t="shared" si="27"/>
        <v>13.8</v>
      </c>
      <c r="J347">
        <f t="shared" si="28"/>
        <v>0</v>
      </c>
      <c r="K347" s="76">
        <f t="shared" si="29"/>
        <v>-1.8618499999999996</v>
      </c>
      <c r="L347" s="76">
        <f t="shared" si="30"/>
        <v>1.8618499999999996</v>
      </c>
    </row>
    <row r="348" spans="9:12" x14ac:dyDescent="0.25">
      <c r="I348" s="101">
        <f t="shared" si="27"/>
        <v>13.84</v>
      </c>
      <c r="J348">
        <f t="shared" si="28"/>
        <v>0</v>
      </c>
      <c r="K348" s="76">
        <f t="shared" si="29"/>
        <v>-1.8505800000000001</v>
      </c>
      <c r="L348" s="76">
        <f t="shared" si="30"/>
        <v>1.8505800000000001</v>
      </c>
    </row>
    <row r="349" spans="9:12" x14ac:dyDescent="0.25">
      <c r="I349" s="101">
        <f t="shared" si="27"/>
        <v>13.88</v>
      </c>
      <c r="J349">
        <f t="shared" si="28"/>
        <v>0</v>
      </c>
      <c r="K349" s="76">
        <f t="shared" si="29"/>
        <v>-1.8393100000000002</v>
      </c>
      <c r="L349" s="76">
        <f t="shared" si="30"/>
        <v>1.8393100000000002</v>
      </c>
    </row>
    <row r="350" spans="9:12" x14ac:dyDescent="0.25">
      <c r="I350" s="101">
        <f t="shared" si="27"/>
        <v>13.92</v>
      </c>
      <c r="J350">
        <f t="shared" si="28"/>
        <v>0</v>
      </c>
      <c r="K350" s="76">
        <f t="shared" si="29"/>
        <v>-1.8280400000000001</v>
      </c>
      <c r="L350" s="76">
        <f t="shared" si="30"/>
        <v>1.8280400000000001</v>
      </c>
    </row>
    <row r="351" spans="9:12" x14ac:dyDescent="0.25">
      <c r="I351" s="101">
        <f t="shared" si="27"/>
        <v>13.96</v>
      </c>
      <c r="J351">
        <f t="shared" si="28"/>
        <v>0</v>
      </c>
      <c r="K351" s="76">
        <f t="shared" si="29"/>
        <v>-1.8167700000000002</v>
      </c>
      <c r="L351" s="76">
        <f t="shared" si="30"/>
        <v>1.8167700000000002</v>
      </c>
    </row>
    <row r="352" spans="9:12" x14ac:dyDescent="0.25">
      <c r="I352" s="101">
        <f t="shared" si="27"/>
        <v>14</v>
      </c>
      <c r="J352">
        <f t="shared" si="28"/>
        <v>0</v>
      </c>
      <c r="K352" s="76">
        <f t="shared" si="29"/>
        <v>-1.8055000000000001</v>
      </c>
      <c r="L352" s="76">
        <f t="shared" si="30"/>
        <v>1.8055000000000001</v>
      </c>
    </row>
    <row r="353" spans="9:12" x14ac:dyDescent="0.25">
      <c r="I353" s="101">
        <f t="shared" si="27"/>
        <v>14.040000000000001</v>
      </c>
      <c r="J353">
        <f t="shared" si="28"/>
        <v>0</v>
      </c>
      <c r="K353" s="76">
        <f t="shared" si="29"/>
        <v>-1.7942300000000002</v>
      </c>
      <c r="L353" s="76">
        <f t="shared" si="30"/>
        <v>1.7942300000000002</v>
      </c>
    </row>
    <row r="354" spans="9:12" x14ac:dyDescent="0.25">
      <c r="I354" s="101">
        <f t="shared" si="27"/>
        <v>14.08</v>
      </c>
      <c r="J354">
        <f t="shared" si="28"/>
        <v>0</v>
      </c>
      <c r="K354" s="76">
        <f t="shared" si="29"/>
        <v>-1.7829600000000001</v>
      </c>
      <c r="L354" s="76">
        <f t="shared" si="30"/>
        <v>1.7829600000000001</v>
      </c>
    </row>
    <row r="355" spans="9:12" x14ac:dyDescent="0.25">
      <c r="I355" s="101">
        <f t="shared" si="27"/>
        <v>14.120000000000001</v>
      </c>
      <c r="J355">
        <f t="shared" si="28"/>
        <v>0</v>
      </c>
      <c r="K355" s="76">
        <f t="shared" si="29"/>
        <v>-1.77169</v>
      </c>
      <c r="L355" s="76">
        <f t="shared" si="30"/>
        <v>1.77169</v>
      </c>
    </row>
    <row r="356" spans="9:12" x14ac:dyDescent="0.25">
      <c r="I356" s="101">
        <f t="shared" si="27"/>
        <v>14.16</v>
      </c>
      <c r="J356">
        <f t="shared" si="28"/>
        <v>0</v>
      </c>
      <c r="K356" s="76">
        <f t="shared" si="29"/>
        <v>-1.7604200000000001</v>
      </c>
      <c r="L356" s="76">
        <f t="shared" si="30"/>
        <v>1.7604200000000001</v>
      </c>
    </row>
    <row r="357" spans="9:12" x14ac:dyDescent="0.25">
      <c r="I357" s="101">
        <f t="shared" si="27"/>
        <v>14.200000000000001</v>
      </c>
      <c r="J357">
        <f t="shared" si="28"/>
        <v>0</v>
      </c>
      <c r="K357" s="76">
        <f t="shared" si="29"/>
        <v>-1.7491500000000002</v>
      </c>
      <c r="L357" s="76">
        <f t="shared" si="30"/>
        <v>1.7491500000000002</v>
      </c>
    </row>
    <row r="358" spans="9:12" x14ac:dyDescent="0.25">
      <c r="I358" s="101">
        <f t="shared" si="27"/>
        <v>14.24</v>
      </c>
      <c r="J358">
        <f t="shared" si="28"/>
        <v>0</v>
      </c>
      <c r="K358" s="76">
        <f t="shared" si="29"/>
        <v>-1.7378799999999996</v>
      </c>
      <c r="L358" s="76">
        <f t="shared" si="30"/>
        <v>1.7378799999999996</v>
      </c>
    </row>
    <row r="359" spans="9:12" x14ac:dyDescent="0.25">
      <c r="I359" s="101">
        <f t="shared" si="27"/>
        <v>14.280000000000001</v>
      </c>
      <c r="J359">
        <f t="shared" si="28"/>
        <v>0</v>
      </c>
      <c r="K359" s="76">
        <f t="shared" si="29"/>
        <v>-1.7266099999999995</v>
      </c>
      <c r="L359" s="76">
        <f t="shared" si="30"/>
        <v>1.7266099999999995</v>
      </c>
    </row>
    <row r="360" spans="9:12" x14ac:dyDescent="0.25">
      <c r="I360" s="101">
        <f t="shared" si="27"/>
        <v>14.32</v>
      </c>
      <c r="J360">
        <f t="shared" si="28"/>
        <v>0</v>
      </c>
      <c r="K360" s="76">
        <f t="shared" si="29"/>
        <v>-1.7153399999999996</v>
      </c>
      <c r="L360" s="76">
        <f t="shared" si="30"/>
        <v>1.7153399999999996</v>
      </c>
    </row>
    <row r="361" spans="9:12" x14ac:dyDescent="0.25">
      <c r="I361" s="101">
        <f t="shared" si="27"/>
        <v>14.36</v>
      </c>
      <c r="J361">
        <f t="shared" si="28"/>
        <v>0</v>
      </c>
      <c r="K361" s="76">
        <f t="shared" si="29"/>
        <v>-1.7040699999999998</v>
      </c>
      <c r="L361" s="76">
        <f t="shared" si="30"/>
        <v>1.7040699999999998</v>
      </c>
    </row>
    <row r="362" spans="9:12" x14ac:dyDescent="0.25">
      <c r="I362" s="101">
        <f t="shared" si="27"/>
        <v>14.4</v>
      </c>
      <c r="J362">
        <f t="shared" si="28"/>
        <v>0</v>
      </c>
      <c r="K362" s="76">
        <f t="shared" si="29"/>
        <v>-1.6927999999999996</v>
      </c>
      <c r="L362" s="76">
        <f t="shared" si="30"/>
        <v>1.6927999999999996</v>
      </c>
    </row>
    <row r="363" spans="9:12" x14ac:dyDescent="0.25">
      <c r="I363" s="101">
        <f t="shared" si="27"/>
        <v>14.44</v>
      </c>
      <c r="J363">
        <f t="shared" si="28"/>
        <v>0</v>
      </c>
      <c r="K363" s="76">
        <f t="shared" si="29"/>
        <v>-1.6815300000000006</v>
      </c>
      <c r="L363" s="76">
        <f t="shared" si="30"/>
        <v>1.6815300000000006</v>
      </c>
    </row>
    <row r="364" spans="9:12" x14ac:dyDescent="0.25">
      <c r="I364" s="101">
        <f t="shared" si="27"/>
        <v>14.48</v>
      </c>
      <c r="J364">
        <f t="shared" si="28"/>
        <v>0</v>
      </c>
      <c r="K364" s="76">
        <f t="shared" si="29"/>
        <v>-1.6702600000000007</v>
      </c>
      <c r="L364" s="76">
        <f t="shared" si="30"/>
        <v>1.6702600000000007</v>
      </c>
    </row>
    <row r="365" spans="9:12" x14ac:dyDescent="0.25">
      <c r="I365" s="101">
        <f t="shared" si="27"/>
        <v>14.52</v>
      </c>
      <c r="J365">
        <f t="shared" si="28"/>
        <v>0</v>
      </c>
      <c r="K365" s="76">
        <f t="shared" si="29"/>
        <v>-1.6589900000000006</v>
      </c>
      <c r="L365" s="76">
        <f t="shared" si="30"/>
        <v>1.6589900000000006</v>
      </c>
    </row>
    <row r="366" spans="9:12" x14ac:dyDescent="0.25">
      <c r="I366" s="101">
        <f t="shared" si="27"/>
        <v>14.56</v>
      </c>
      <c r="J366">
        <f t="shared" si="28"/>
        <v>0</v>
      </c>
      <c r="K366" s="76">
        <f t="shared" si="29"/>
        <v>-1.6477200000000005</v>
      </c>
      <c r="L366" s="76">
        <f t="shared" si="30"/>
        <v>1.6477200000000005</v>
      </c>
    </row>
    <row r="367" spans="9:12" x14ac:dyDescent="0.25">
      <c r="I367" s="101">
        <f t="shared" si="27"/>
        <v>14.6</v>
      </c>
      <c r="J367">
        <f t="shared" si="28"/>
        <v>0</v>
      </c>
      <c r="K367" s="76">
        <f t="shared" si="29"/>
        <v>-1.6364500000000006</v>
      </c>
      <c r="L367" s="76">
        <f t="shared" si="30"/>
        <v>1.6364500000000006</v>
      </c>
    </row>
    <row r="368" spans="9:12" x14ac:dyDescent="0.25">
      <c r="I368" s="101">
        <f t="shared" si="27"/>
        <v>14.64</v>
      </c>
      <c r="J368">
        <f t="shared" si="28"/>
        <v>0</v>
      </c>
      <c r="K368" s="76">
        <f t="shared" si="29"/>
        <v>-1.6251800000000007</v>
      </c>
      <c r="L368" s="76">
        <f t="shared" si="30"/>
        <v>1.6251800000000007</v>
      </c>
    </row>
    <row r="369" spans="9:12" x14ac:dyDescent="0.25">
      <c r="I369" s="101">
        <f t="shared" si="27"/>
        <v>14.68</v>
      </c>
      <c r="J369">
        <f t="shared" si="28"/>
        <v>0</v>
      </c>
      <c r="K369" s="76">
        <f t="shared" si="29"/>
        <v>-1.6139100000000006</v>
      </c>
      <c r="L369" s="76">
        <f t="shared" si="30"/>
        <v>1.6139100000000006</v>
      </c>
    </row>
    <row r="370" spans="9:12" x14ac:dyDescent="0.25">
      <c r="I370" s="101">
        <f t="shared" si="27"/>
        <v>14.72</v>
      </c>
      <c r="J370">
        <f t="shared" si="28"/>
        <v>0</v>
      </c>
      <c r="K370" s="76">
        <f t="shared" si="29"/>
        <v>-1.6026400000000001</v>
      </c>
      <c r="L370" s="76">
        <f t="shared" si="30"/>
        <v>1.6026400000000001</v>
      </c>
    </row>
    <row r="371" spans="9:12" x14ac:dyDescent="0.25">
      <c r="I371" s="101">
        <f t="shared" si="27"/>
        <v>14.76</v>
      </c>
      <c r="J371">
        <f t="shared" si="28"/>
        <v>0</v>
      </c>
      <c r="K371" s="76">
        <f t="shared" si="29"/>
        <v>-1.5913700000000002</v>
      </c>
      <c r="L371" s="76">
        <f t="shared" si="30"/>
        <v>1.5913700000000002</v>
      </c>
    </row>
    <row r="372" spans="9:12" x14ac:dyDescent="0.25">
      <c r="I372" s="101">
        <f t="shared" si="27"/>
        <v>14.8</v>
      </c>
      <c r="J372">
        <f t="shared" si="28"/>
        <v>0</v>
      </c>
      <c r="K372" s="76">
        <f t="shared" si="29"/>
        <v>-1.5801000000000001</v>
      </c>
      <c r="L372" s="76">
        <f t="shared" si="30"/>
        <v>1.5801000000000001</v>
      </c>
    </row>
    <row r="373" spans="9:12" x14ac:dyDescent="0.25">
      <c r="I373" s="101">
        <f t="shared" si="27"/>
        <v>14.84</v>
      </c>
      <c r="J373">
        <f t="shared" si="28"/>
        <v>0</v>
      </c>
      <c r="K373" s="76">
        <f t="shared" si="29"/>
        <v>-1.5688300000000002</v>
      </c>
      <c r="L373" s="76">
        <f t="shared" si="30"/>
        <v>1.5688300000000002</v>
      </c>
    </row>
    <row r="374" spans="9:12" x14ac:dyDescent="0.25">
      <c r="I374" s="101">
        <f t="shared" si="27"/>
        <v>14.88</v>
      </c>
      <c r="J374">
        <f t="shared" si="28"/>
        <v>0</v>
      </c>
      <c r="K374" s="76">
        <f t="shared" si="29"/>
        <v>-1.5575600000000001</v>
      </c>
      <c r="L374" s="76">
        <f t="shared" si="30"/>
        <v>1.5575600000000001</v>
      </c>
    </row>
    <row r="375" spans="9:12" x14ac:dyDescent="0.25">
      <c r="I375" s="101">
        <f t="shared" si="27"/>
        <v>14.92</v>
      </c>
      <c r="J375">
        <f t="shared" si="28"/>
        <v>0</v>
      </c>
      <c r="K375" s="76">
        <f t="shared" si="29"/>
        <v>-1.5462900000000002</v>
      </c>
      <c r="L375" s="76">
        <f t="shared" si="30"/>
        <v>1.5462900000000002</v>
      </c>
    </row>
    <row r="376" spans="9:12" x14ac:dyDescent="0.25">
      <c r="I376" s="101">
        <f t="shared" si="27"/>
        <v>14.96</v>
      </c>
      <c r="J376">
        <f t="shared" si="28"/>
        <v>0</v>
      </c>
      <c r="K376" s="76">
        <f t="shared" si="29"/>
        <v>-1.5350200000000001</v>
      </c>
      <c r="L376" s="76">
        <f t="shared" si="30"/>
        <v>1.5350200000000001</v>
      </c>
    </row>
    <row r="377" spans="9:12" x14ac:dyDescent="0.25">
      <c r="I377" s="101">
        <f t="shared" si="27"/>
        <v>15</v>
      </c>
      <c r="J377">
        <f t="shared" si="28"/>
        <v>0</v>
      </c>
      <c r="K377" s="76">
        <f t="shared" si="29"/>
        <v>-1.5237500000000002</v>
      </c>
      <c r="L377" s="76">
        <f t="shared" si="30"/>
        <v>1.5237500000000002</v>
      </c>
    </row>
    <row r="378" spans="9:12" x14ac:dyDescent="0.25">
      <c r="I378" s="101">
        <f t="shared" si="27"/>
        <v>15.040000000000001</v>
      </c>
      <c r="J378">
        <f t="shared" si="28"/>
        <v>0</v>
      </c>
      <c r="K378" s="76">
        <f t="shared" si="29"/>
        <v>-1.51248</v>
      </c>
      <c r="L378" s="76">
        <f t="shared" si="30"/>
        <v>1.51248</v>
      </c>
    </row>
    <row r="379" spans="9:12" x14ac:dyDescent="0.25">
      <c r="I379" s="101">
        <f t="shared" si="27"/>
        <v>15.08</v>
      </c>
      <c r="J379">
        <f t="shared" si="28"/>
        <v>0</v>
      </c>
      <c r="K379" s="76">
        <f t="shared" si="29"/>
        <v>-1.5012100000000002</v>
      </c>
      <c r="L379" s="76">
        <f t="shared" si="30"/>
        <v>1.5012100000000002</v>
      </c>
    </row>
    <row r="380" spans="9:12" x14ac:dyDescent="0.25">
      <c r="I380" s="101">
        <f t="shared" si="27"/>
        <v>15.120000000000001</v>
      </c>
      <c r="J380">
        <f t="shared" si="28"/>
        <v>0</v>
      </c>
      <c r="K380" s="76">
        <f t="shared" si="29"/>
        <v>-1.48994</v>
      </c>
      <c r="L380" s="76">
        <f t="shared" si="30"/>
        <v>1.48994</v>
      </c>
    </row>
    <row r="381" spans="9:12" x14ac:dyDescent="0.25">
      <c r="I381" s="101">
        <f t="shared" si="27"/>
        <v>15.16</v>
      </c>
      <c r="J381">
        <f t="shared" si="28"/>
        <v>0</v>
      </c>
      <c r="K381" s="76">
        <f t="shared" si="29"/>
        <v>-1.4786700000000002</v>
      </c>
      <c r="L381" s="76">
        <f t="shared" si="30"/>
        <v>1.4786700000000002</v>
      </c>
    </row>
    <row r="382" spans="9:12" x14ac:dyDescent="0.25">
      <c r="I382" s="101">
        <f t="shared" si="27"/>
        <v>15.200000000000001</v>
      </c>
      <c r="J382">
        <f t="shared" si="28"/>
        <v>0</v>
      </c>
      <c r="K382" s="76">
        <f t="shared" si="29"/>
        <v>-1.4674</v>
      </c>
      <c r="L382" s="76">
        <f t="shared" si="30"/>
        <v>1.4674</v>
      </c>
    </row>
    <row r="383" spans="9:12" x14ac:dyDescent="0.25">
      <c r="I383" s="101">
        <f t="shared" si="27"/>
        <v>15.24</v>
      </c>
      <c r="J383">
        <f t="shared" si="28"/>
        <v>0</v>
      </c>
      <c r="K383" s="76">
        <f t="shared" si="29"/>
        <v>-1.4561299999999997</v>
      </c>
      <c r="L383" s="76">
        <f t="shared" si="30"/>
        <v>1.4561299999999997</v>
      </c>
    </row>
    <row r="384" spans="9:12" x14ac:dyDescent="0.25">
      <c r="I384" s="101">
        <f t="shared" si="27"/>
        <v>15.280000000000001</v>
      </c>
      <c r="J384">
        <f t="shared" si="28"/>
        <v>0</v>
      </c>
      <c r="K384" s="76">
        <f t="shared" si="29"/>
        <v>-1.4448599999999996</v>
      </c>
      <c r="L384" s="76">
        <f t="shared" si="30"/>
        <v>1.4448599999999996</v>
      </c>
    </row>
    <row r="385" spans="9:12" x14ac:dyDescent="0.25">
      <c r="I385" s="101">
        <f t="shared" si="27"/>
        <v>15.32</v>
      </c>
      <c r="J385">
        <f t="shared" si="28"/>
        <v>0</v>
      </c>
      <c r="K385" s="76">
        <f t="shared" si="29"/>
        <v>-1.4335899999999997</v>
      </c>
      <c r="L385" s="76">
        <f t="shared" si="30"/>
        <v>1.4335899999999997</v>
      </c>
    </row>
    <row r="386" spans="9:12" x14ac:dyDescent="0.25">
      <c r="I386" s="101">
        <f t="shared" si="27"/>
        <v>15.36</v>
      </c>
      <c r="J386">
        <f t="shared" si="28"/>
        <v>0</v>
      </c>
      <c r="K386" s="76">
        <f t="shared" si="29"/>
        <v>-1.4223200000000007</v>
      </c>
      <c r="L386" s="76">
        <f t="shared" si="30"/>
        <v>1.4223200000000007</v>
      </c>
    </row>
    <row r="387" spans="9:12" x14ac:dyDescent="0.25">
      <c r="I387" s="101">
        <f t="shared" si="27"/>
        <v>15.4</v>
      </c>
      <c r="J387">
        <f t="shared" si="28"/>
        <v>0</v>
      </c>
      <c r="K387" s="76">
        <f t="shared" si="29"/>
        <v>-1.4110499999999997</v>
      </c>
      <c r="L387" s="76">
        <f t="shared" si="30"/>
        <v>1.4110499999999997</v>
      </c>
    </row>
    <row r="388" spans="9:12" x14ac:dyDescent="0.25">
      <c r="I388" s="101">
        <f t="shared" ref="I388:I451" si="31">IF((ROW(A386)*$F$2)&lt;=$D$5, ROW(A386)*$F$2,NA())</f>
        <v>15.44</v>
      </c>
      <c r="J388">
        <f t="shared" ref="J388:J451" si="32">D$29*($I388/1000)+D$18*(($I388/1000)-($D$8/1000))*(($I388/1000)&gt;($D$8/1000))+D$19*(($I388/1000)-($D$9/1000))*(($I388/1000)&gt;($D$9/1000))+D$20*(($I388/1000)-($D$10/1000))*(($I388/1000)&gt;($D$10/1000))+D$21*(($I388/1000)-($D$11/1000))*(($I388/1000)&gt;($D$11/1000))</f>
        <v>0</v>
      </c>
      <c r="K388" s="76">
        <f t="shared" ref="K388:K451" si="33">E$29*($I388/1000)+E$18*(($I388/1000)-($D$8/1000))*(($I388/1000)&gt;($D$8/1000))+E$19*(($I388/1000)-($D$9/1000))*(($I388/1000)&gt;($D$9/1000))+E$20*(($I388/1000)-($D$10/1000))*(($I388/1000)&gt;($D$10/1000))+E$21*(($I388/1000)-($D$11/1000))*(($I388/1000)&gt;($D$11/1000))</f>
        <v>-1.3997800000000007</v>
      </c>
      <c r="L388" s="76">
        <f t="shared" ref="L388:L451" si="34">SQRT((J388^2)+(K388^2))</f>
        <v>1.3997800000000007</v>
      </c>
    </row>
    <row r="389" spans="9:12" x14ac:dyDescent="0.25">
      <c r="I389" s="101">
        <f t="shared" si="31"/>
        <v>15.48</v>
      </c>
      <c r="J389">
        <f t="shared" si="32"/>
        <v>0</v>
      </c>
      <c r="K389" s="76">
        <f t="shared" si="33"/>
        <v>-1.3885099999999997</v>
      </c>
      <c r="L389" s="76">
        <f t="shared" si="34"/>
        <v>1.3885099999999997</v>
      </c>
    </row>
    <row r="390" spans="9:12" x14ac:dyDescent="0.25">
      <c r="I390" s="101">
        <f t="shared" si="31"/>
        <v>15.52</v>
      </c>
      <c r="J390">
        <f t="shared" si="32"/>
        <v>0</v>
      </c>
      <c r="K390" s="76">
        <f t="shared" si="33"/>
        <v>-1.3772400000000007</v>
      </c>
      <c r="L390" s="76">
        <f t="shared" si="34"/>
        <v>1.3772400000000007</v>
      </c>
    </row>
    <row r="391" spans="9:12" x14ac:dyDescent="0.25">
      <c r="I391" s="101">
        <f t="shared" si="31"/>
        <v>15.56</v>
      </c>
      <c r="J391">
        <f t="shared" si="32"/>
        <v>0</v>
      </c>
      <c r="K391" s="76">
        <f t="shared" si="33"/>
        <v>-1.3659699999999997</v>
      </c>
      <c r="L391" s="76">
        <f t="shared" si="34"/>
        <v>1.3659699999999997</v>
      </c>
    </row>
    <row r="392" spans="9:12" x14ac:dyDescent="0.25">
      <c r="I392" s="101">
        <f t="shared" si="31"/>
        <v>15.6</v>
      </c>
      <c r="J392">
        <f t="shared" si="32"/>
        <v>0</v>
      </c>
      <c r="K392" s="76">
        <f t="shared" si="33"/>
        <v>-1.3547000000000007</v>
      </c>
      <c r="L392" s="76">
        <f t="shared" si="34"/>
        <v>1.3547000000000007</v>
      </c>
    </row>
    <row r="393" spans="9:12" x14ac:dyDescent="0.25">
      <c r="I393" s="101">
        <f t="shared" si="31"/>
        <v>15.64</v>
      </c>
      <c r="J393">
        <f t="shared" si="32"/>
        <v>0</v>
      </c>
      <c r="K393" s="76">
        <f t="shared" si="33"/>
        <v>-1.3434299999999997</v>
      </c>
      <c r="L393" s="76">
        <f t="shared" si="34"/>
        <v>1.3434299999999997</v>
      </c>
    </row>
    <row r="394" spans="9:12" x14ac:dyDescent="0.25">
      <c r="I394" s="101">
        <f t="shared" si="31"/>
        <v>15.68</v>
      </c>
      <c r="J394">
        <f t="shared" si="32"/>
        <v>0</v>
      </c>
      <c r="K394" s="76">
        <f t="shared" si="33"/>
        <v>-1.3321600000000002</v>
      </c>
      <c r="L394" s="76">
        <f t="shared" si="34"/>
        <v>1.3321600000000002</v>
      </c>
    </row>
    <row r="395" spans="9:12" x14ac:dyDescent="0.25">
      <c r="I395" s="101">
        <f t="shared" si="31"/>
        <v>15.72</v>
      </c>
      <c r="J395">
        <f t="shared" si="32"/>
        <v>0</v>
      </c>
      <c r="K395" s="76">
        <f t="shared" si="33"/>
        <v>-1.3208899999999992</v>
      </c>
      <c r="L395" s="76">
        <f t="shared" si="34"/>
        <v>1.3208899999999992</v>
      </c>
    </row>
    <row r="396" spans="9:12" x14ac:dyDescent="0.25">
      <c r="I396" s="101">
        <f t="shared" si="31"/>
        <v>15.76</v>
      </c>
      <c r="J396">
        <f t="shared" si="32"/>
        <v>0</v>
      </c>
      <c r="K396" s="76">
        <f t="shared" si="33"/>
        <v>-1.3096200000000002</v>
      </c>
      <c r="L396" s="76">
        <f t="shared" si="34"/>
        <v>1.3096200000000002</v>
      </c>
    </row>
    <row r="397" spans="9:12" x14ac:dyDescent="0.25">
      <c r="I397" s="101">
        <f t="shared" si="31"/>
        <v>15.8</v>
      </c>
      <c r="J397">
        <f t="shared" si="32"/>
        <v>0</v>
      </c>
      <c r="K397" s="76">
        <f t="shared" si="33"/>
        <v>-1.2983499999999992</v>
      </c>
      <c r="L397" s="76">
        <f t="shared" si="34"/>
        <v>1.2983499999999992</v>
      </c>
    </row>
    <row r="398" spans="9:12" x14ac:dyDescent="0.25">
      <c r="I398" s="101">
        <f t="shared" si="31"/>
        <v>15.84</v>
      </c>
      <c r="J398">
        <f t="shared" si="32"/>
        <v>0</v>
      </c>
      <c r="K398" s="76">
        <f t="shared" si="33"/>
        <v>-1.2870800000000002</v>
      </c>
      <c r="L398" s="76">
        <f t="shared" si="34"/>
        <v>1.2870800000000002</v>
      </c>
    </row>
    <row r="399" spans="9:12" x14ac:dyDescent="0.25">
      <c r="I399" s="101">
        <f t="shared" si="31"/>
        <v>15.88</v>
      </c>
      <c r="J399">
        <f t="shared" si="32"/>
        <v>0</v>
      </c>
      <c r="K399" s="76">
        <f t="shared" si="33"/>
        <v>-1.2758099999999992</v>
      </c>
      <c r="L399" s="76">
        <f t="shared" si="34"/>
        <v>1.2758099999999992</v>
      </c>
    </row>
    <row r="400" spans="9:12" x14ac:dyDescent="0.25">
      <c r="I400" s="101">
        <f t="shared" si="31"/>
        <v>15.92</v>
      </c>
      <c r="J400">
        <f t="shared" si="32"/>
        <v>0</v>
      </c>
      <c r="K400" s="76">
        <f t="shared" si="33"/>
        <v>-1.2645400000000002</v>
      </c>
      <c r="L400" s="76">
        <f t="shared" si="34"/>
        <v>1.2645400000000002</v>
      </c>
    </row>
    <row r="401" spans="9:12" x14ac:dyDescent="0.25">
      <c r="I401" s="101">
        <f t="shared" si="31"/>
        <v>15.96</v>
      </c>
      <c r="J401">
        <f t="shared" si="32"/>
        <v>0</v>
      </c>
      <c r="K401" s="76">
        <f t="shared" si="33"/>
        <v>-1.2532699999999992</v>
      </c>
      <c r="L401" s="76">
        <f t="shared" si="34"/>
        <v>1.2532699999999992</v>
      </c>
    </row>
    <row r="402" spans="9:12" x14ac:dyDescent="0.25">
      <c r="I402" s="101">
        <f t="shared" si="31"/>
        <v>16</v>
      </c>
      <c r="J402">
        <f t="shared" si="32"/>
        <v>0</v>
      </c>
      <c r="K402" s="76">
        <f t="shared" si="33"/>
        <v>-1.2420000000000002</v>
      </c>
      <c r="L402" s="76">
        <f t="shared" si="34"/>
        <v>1.2420000000000002</v>
      </c>
    </row>
    <row r="403" spans="9:12" x14ac:dyDescent="0.25">
      <c r="I403" s="101">
        <f t="shared" si="31"/>
        <v>16.04</v>
      </c>
      <c r="J403">
        <f t="shared" si="32"/>
        <v>0</v>
      </c>
      <c r="K403" s="76">
        <f t="shared" si="33"/>
        <v>-1.2307300000000003</v>
      </c>
      <c r="L403" s="76">
        <f t="shared" si="34"/>
        <v>1.2307300000000003</v>
      </c>
    </row>
    <row r="404" spans="9:12" x14ac:dyDescent="0.25">
      <c r="I404" s="101">
        <f t="shared" si="31"/>
        <v>16.080000000000002</v>
      </c>
      <c r="J404">
        <f t="shared" si="32"/>
        <v>0</v>
      </c>
      <c r="K404" s="76">
        <f t="shared" si="33"/>
        <v>-1.2194600000000002</v>
      </c>
      <c r="L404" s="76">
        <f t="shared" si="34"/>
        <v>1.2194600000000002</v>
      </c>
    </row>
    <row r="405" spans="9:12" x14ac:dyDescent="0.25">
      <c r="I405" s="101">
        <f t="shared" si="31"/>
        <v>16.12</v>
      </c>
      <c r="J405">
        <f t="shared" si="32"/>
        <v>0</v>
      </c>
      <c r="K405" s="76">
        <f t="shared" si="33"/>
        <v>-1.2081900000000001</v>
      </c>
      <c r="L405" s="76">
        <f t="shared" si="34"/>
        <v>1.2081900000000001</v>
      </c>
    </row>
    <row r="406" spans="9:12" x14ac:dyDescent="0.25">
      <c r="I406" s="101">
        <f t="shared" si="31"/>
        <v>16.16</v>
      </c>
      <c r="J406">
        <f t="shared" si="32"/>
        <v>0</v>
      </c>
      <c r="K406" s="76">
        <f t="shared" si="33"/>
        <v>-1.1969200000000002</v>
      </c>
      <c r="L406" s="76">
        <f t="shared" si="34"/>
        <v>1.1969200000000002</v>
      </c>
    </row>
    <row r="407" spans="9:12" x14ac:dyDescent="0.25">
      <c r="I407" s="101">
        <f t="shared" si="31"/>
        <v>16.2</v>
      </c>
      <c r="J407">
        <f t="shared" si="32"/>
        <v>0</v>
      </c>
      <c r="K407" s="76">
        <f t="shared" si="33"/>
        <v>-1.1856499999999999</v>
      </c>
      <c r="L407" s="76">
        <f t="shared" si="34"/>
        <v>1.1856499999999999</v>
      </c>
    </row>
    <row r="408" spans="9:12" x14ac:dyDescent="0.25">
      <c r="I408" s="101">
        <f t="shared" si="31"/>
        <v>16.240000000000002</v>
      </c>
      <c r="J408">
        <f t="shared" si="32"/>
        <v>0</v>
      </c>
      <c r="K408" s="76">
        <f t="shared" si="33"/>
        <v>-1.1743799999999998</v>
      </c>
      <c r="L408" s="76">
        <f t="shared" si="34"/>
        <v>1.1743799999999998</v>
      </c>
    </row>
    <row r="409" spans="9:12" x14ac:dyDescent="0.25">
      <c r="I409" s="101">
        <f t="shared" si="31"/>
        <v>16.28</v>
      </c>
      <c r="J409">
        <f t="shared" si="32"/>
        <v>0</v>
      </c>
      <c r="K409" s="76">
        <f t="shared" si="33"/>
        <v>-1.1631099999999996</v>
      </c>
      <c r="L409" s="76">
        <f t="shared" si="34"/>
        <v>1.1631099999999996</v>
      </c>
    </row>
    <row r="410" spans="9:12" x14ac:dyDescent="0.25">
      <c r="I410" s="101">
        <f t="shared" si="31"/>
        <v>16.32</v>
      </c>
      <c r="J410">
        <f t="shared" si="32"/>
        <v>0</v>
      </c>
      <c r="K410" s="76">
        <f t="shared" si="33"/>
        <v>-1.1518399999999995</v>
      </c>
      <c r="L410" s="76">
        <f t="shared" si="34"/>
        <v>1.1518399999999995</v>
      </c>
    </row>
    <row r="411" spans="9:12" x14ac:dyDescent="0.25">
      <c r="I411" s="101">
        <f t="shared" si="31"/>
        <v>16.36</v>
      </c>
      <c r="J411">
        <f t="shared" si="32"/>
        <v>0</v>
      </c>
      <c r="K411" s="76">
        <f t="shared" si="33"/>
        <v>-1.1405699999999999</v>
      </c>
      <c r="L411" s="76">
        <f t="shared" si="34"/>
        <v>1.1405699999999999</v>
      </c>
    </row>
    <row r="412" spans="9:12" x14ac:dyDescent="0.25">
      <c r="I412" s="101">
        <f t="shared" si="31"/>
        <v>16.399999999999999</v>
      </c>
      <c r="J412">
        <f t="shared" si="32"/>
        <v>0</v>
      </c>
      <c r="K412" s="76">
        <f t="shared" si="33"/>
        <v>-1.1293000000000009</v>
      </c>
      <c r="L412" s="76">
        <f t="shared" si="34"/>
        <v>1.1293000000000009</v>
      </c>
    </row>
    <row r="413" spans="9:12" x14ac:dyDescent="0.25">
      <c r="I413" s="101">
        <f t="shared" si="31"/>
        <v>16.440000000000001</v>
      </c>
      <c r="J413">
        <f t="shared" si="32"/>
        <v>0</v>
      </c>
      <c r="K413" s="76">
        <f t="shared" si="33"/>
        <v>-1.1180300000000005</v>
      </c>
      <c r="L413" s="76">
        <f t="shared" si="34"/>
        <v>1.1180300000000005</v>
      </c>
    </row>
    <row r="414" spans="9:12" x14ac:dyDescent="0.25">
      <c r="I414" s="101">
        <f t="shared" si="31"/>
        <v>16.48</v>
      </c>
      <c r="J414">
        <f t="shared" si="32"/>
        <v>0</v>
      </c>
      <c r="K414" s="76">
        <f t="shared" si="33"/>
        <v>-1.1067599999999995</v>
      </c>
      <c r="L414" s="76">
        <f t="shared" si="34"/>
        <v>1.1067599999999995</v>
      </c>
    </row>
    <row r="415" spans="9:12" x14ac:dyDescent="0.25">
      <c r="I415" s="101">
        <f t="shared" si="31"/>
        <v>16.52</v>
      </c>
      <c r="J415">
        <f t="shared" si="32"/>
        <v>0</v>
      </c>
      <c r="K415" s="76">
        <f t="shared" si="33"/>
        <v>-1.0954900000000007</v>
      </c>
      <c r="L415" s="76">
        <f t="shared" si="34"/>
        <v>1.0954900000000007</v>
      </c>
    </row>
    <row r="416" spans="9:12" x14ac:dyDescent="0.25">
      <c r="I416" s="101">
        <f t="shared" si="31"/>
        <v>16.559999999999999</v>
      </c>
      <c r="J416">
        <f t="shared" si="32"/>
        <v>0</v>
      </c>
      <c r="K416" s="76">
        <f t="shared" si="33"/>
        <v>-1.0842200000000006</v>
      </c>
      <c r="L416" s="76">
        <f t="shared" si="34"/>
        <v>1.0842200000000006</v>
      </c>
    </row>
    <row r="417" spans="9:12" x14ac:dyDescent="0.25">
      <c r="I417" s="101">
        <f t="shared" si="31"/>
        <v>16.600000000000001</v>
      </c>
      <c r="J417">
        <f t="shared" si="32"/>
        <v>0</v>
      </c>
      <c r="K417" s="76">
        <f t="shared" si="33"/>
        <v>-1.0729500000000005</v>
      </c>
      <c r="L417" s="76">
        <f t="shared" si="34"/>
        <v>1.0729500000000005</v>
      </c>
    </row>
    <row r="418" spans="9:12" x14ac:dyDescent="0.25">
      <c r="I418" s="101">
        <f t="shared" si="31"/>
        <v>16.64</v>
      </c>
      <c r="J418">
        <f t="shared" si="32"/>
        <v>0</v>
      </c>
      <c r="K418" s="76">
        <f t="shared" si="33"/>
        <v>-1.0616799999999995</v>
      </c>
      <c r="L418" s="76">
        <f t="shared" si="34"/>
        <v>1.0616799999999995</v>
      </c>
    </row>
    <row r="419" spans="9:12" x14ac:dyDescent="0.25">
      <c r="I419" s="101">
        <f t="shared" si="31"/>
        <v>16.68</v>
      </c>
      <c r="J419">
        <f t="shared" si="32"/>
        <v>0</v>
      </c>
      <c r="K419" s="76">
        <f t="shared" si="33"/>
        <v>-1.0504100000000003</v>
      </c>
      <c r="L419" s="76">
        <f t="shared" si="34"/>
        <v>1.0504100000000003</v>
      </c>
    </row>
    <row r="420" spans="9:12" x14ac:dyDescent="0.25">
      <c r="I420" s="101">
        <f t="shared" si="31"/>
        <v>16.72</v>
      </c>
      <c r="J420">
        <f t="shared" si="32"/>
        <v>0</v>
      </c>
      <c r="K420" s="76">
        <f t="shared" si="33"/>
        <v>-1.0391400000000002</v>
      </c>
      <c r="L420" s="76">
        <f t="shared" si="34"/>
        <v>1.0391400000000002</v>
      </c>
    </row>
    <row r="421" spans="9:12" x14ac:dyDescent="0.25">
      <c r="I421" s="101">
        <f t="shared" si="31"/>
        <v>16.760000000000002</v>
      </c>
      <c r="J421">
        <f t="shared" si="32"/>
        <v>0</v>
      </c>
      <c r="K421" s="76">
        <f t="shared" si="33"/>
        <v>-1.0278700000000001</v>
      </c>
      <c r="L421" s="76">
        <f t="shared" si="34"/>
        <v>1.0278700000000001</v>
      </c>
    </row>
    <row r="422" spans="9:12" x14ac:dyDescent="0.25">
      <c r="I422" s="101">
        <f t="shared" si="31"/>
        <v>16.8</v>
      </c>
      <c r="J422">
        <f t="shared" si="32"/>
        <v>0</v>
      </c>
      <c r="K422" s="76">
        <f t="shared" si="33"/>
        <v>-1.0165999999999991</v>
      </c>
      <c r="L422" s="76">
        <f t="shared" si="34"/>
        <v>1.0165999999999991</v>
      </c>
    </row>
    <row r="423" spans="9:12" x14ac:dyDescent="0.25">
      <c r="I423" s="101">
        <f t="shared" si="31"/>
        <v>16.84</v>
      </c>
      <c r="J423">
        <f t="shared" si="32"/>
        <v>0</v>
      </c>
      <c r="K423" s="76">
        <f t="shared" si="33"/>
        <v>-1.0053300000000003</v>
      </c>
      <c r="L423" s="76">
        <f t="shared" si="34"/>
        <v>1.0053300000000003</v>
      </c>
    </row>
    <row r="424" spans="9:12" x14ac:dyDescent="0.25">
      <c r="I424" s="101">
        <f t="shared" si="31"/>
        <v>16.88</v>
      </c>
      <c r="J424">
        <f t="shared" si="32"/>
        <v>0</v>
      </c>
      <c r="K424" s="76">
        <f t="shared" si="33"/>
        <v>-0.99406000000000028</v>
      </c>
      <c r="L424" s="76">
        <f t="shared" si="34"/>
        <v>0.99406000000000028</v>
      </c>
    </row>
    <row r="425" spans="9:12" x14ac:dyDescent="0.25">
      <c r="I425" s="101">
        <f t="shared" si="31"/>
        <v>16.920000000000002</v>
      </c>
      <c r="J425">
        <f t="shared" si="32"/>
        <v>0</v>
      </c>
      <c r="K425" s="76">
        <f t="shared" si="33"/>
        <v>-0.98279000000000016</v>
      </c>
      <c r="L425" s="76">
        <f t="shared" si="34"/>
        <v>0.98279000000000016</v>
      </c>
    </row>
    <row r="426" spans="9:12" x14ac:dyDescent="0.25">
      <c r="I426" s="101">
        <f t="shared" si="31"/>
        <v>16.96</v>
      </c>
      <c r="J426">
        <f t="shared" si="32"/>
        <v>0</v>
      </c>
      <c r="K426" s="76">
        <f t="shared" si="33"/>
        <v>-0.97152000000000027</v>
      </c>
      <c r="L426" s="76">
        <f t="shared" si="34"/>
        <v>0.97152000000000027</v>
      </c>
    </row>
    <row r="427" spans="9:12" x14ac:dyDescent="0.25">
      <c r="I427" s="101">
        <f t="shared" si="31"/>
        <v>17</v>
      </c>
      <c r="J427">
        <f t="shared" si="32"/>
        <v>0</v>
      </c>
      <c r="K427" s="76">
        <f t="shared" si="33"/>
        <v>-0.96025000000000016</v>
      </c>
      <c r="L427" s="76">
        <f t="shared" si="34"/>
        <v>0.96025000000000016</v>
      </c>
    </row>
    <row r="428" spans="9:12" x14ac:dyDescent="0.25">
      <c r="I428" s="101">
        <f t="shared" si="31"/>
        <v>17.04</v>
      </c>
      <c r="J428">
        <f t="shared" si="32"/>
        <v>0</v>
      </c>
      <c r="K428" s="76">
        <f t="shared" si="33"/>
        <v>-0.94898000000000027</v>
      </c>
      <c r="L428" s="76">
        <f t="shared" si="34"/>
        <v>0.94898000000000027</v>
      </c>
    </row>
    <row r="429" spans="9:12" x14ac:dyDescent="0.25">
      <c r="I429" s="101">
        <f t="shared" si="31"/>
        <v>17.080000000000002</v>
      </c>
      <c r="J429">
        <f t="shared" si="32"/>
        <v>0</v>
      </c>
      <c r="K429" s="76">
        <f t="shared" si="33"/>
        <v>-0.93771000000000004</v>
      </c>
      <c r="L429" s="76">
        <f t="shared" si="34"/>
        <v>0.93771000000000004</v>
      </c>
    </row>
    <row r="430" spans="9:12" x14ac:dyDescent="0.25">
      <c r="I430" s="101">
        <f t="shared" si="31"/>
        <v>17.12</v>
      </c>
      <c r="J430">
        <f t="shared" si="32"/>
        <v>0</v>
      </c>
      <c r="K430" s="76">
        <f t="shared" si="33"/>
        <v>-0.92644000000000026</v>
      </c>
      <c r="L430" s="76">
        <f t="shared" si="34"/>
        <v>0.92644000000000026</v>
      </c>
    </row>
    <row r="431" spans="9:12" x14ac:dyDescent="0.25">
      <c r="I431" s="101">
        <f t="shared" si="31"/>
        <v>17.16</v>
      </c>
      <c r="J431">
        <f t="shared" si="32"/>
        <v>0</v>
      </c>
      <c r="K431" s="76">
        <f t="shared" si="33"/>
        <v>-0.91517000000000004</v>
      </c>
      <c r="L431" s="76">
        <f t="shared" si="34"/>
        <v>0.91517000000000004</v>
      </c>
    </row>
    <row r="432" spans="9:12" x14ac:dyDescent="0.25">
      <c r="I432" s="101">
        <f t="shared" si="31"/>
        <v>17.2</v>
      </c>
      <c r="J432">
        <f t="shared" si="32"/>
        <v>0</v>
      </c>
      <c r="K432" s="76">
        <f t="shared" si="33"/>
        <v>-0.9038999999999997</v>
      </c>
      <c r="L432" s="76">
        <f t="shared" si="34"/>
        <v>0.9038999999999997</v>
      </c>
    </row>
    <row r="433" spans="9:12" x14ac:dyDescent="0.25">
      <c r="I433" s="101">
        <f t="shared" si="31"/>
        <v>17.240000000000002</v>
      </c>
      <c r="J433">
        <f t="shared" si="32"/>
        <v>0</v>
      </c>
      <c r="K433" s="76">
        <f t="shared" si="33"/>
        <v>-0.89262999999999959</v>
      </c>
      <c r="L433" s="76">
        <f t="shared" si="34"/>
        <v>0.89262999999999959</v>
      </c>
    </row>
    <row r="434" spans="9:12" x14ac:dyDescent="0.25">
      <c r="I434" s="101">
        <f t="shared" si="31"/>
        <v>17.28</v>
      </c>
      <c r="J434">
        <f t="shared" si="32"/>
        <v>0</v>
      </c>
      <c r="K434" s="76">
        <f t="shared" si="33"/>
        <v>-0.8813599999999997</v>
      </c>
      <c r="L434" s="76">
        <f t="shared" si="34"/>
        <v>0.8813599999999997</v>
      </c>
    </row>
    <row r="435" spans="9:12" x14ac:dyDescent="0.25">
      <c r="I435" s="101">
        <f t="shared" si="31"/>
        <v>17.32</v>
      </c>
      <c r="J435">
        <f t="shared" si="32"/>
        <v>0</v>
      </c>
      <c r="K435" s="76">
        <f t="shared" si="33"/>
        <v>-0.8700900000000007</v>
      </c>
      <c r="L435" s="76">
        <f t="shared" si="34"/>
        <v>0.8700900000000007</v>
      </c>
    </row>
    <row r="436" spans="9:12" x14ac:dyDescent="0.25">
      <c r="I436" s="101">
        <f t="shared" si="31"/>
        <v>17.36</v>
      </c>
      <c r="J436">
        <f t="shared" si="32"/>
        <v>0</v>
      </c>
      <c r="K436" s="76">
        <f t="shared" si="33"/>
        <v>-0.85881999999999969</v>
      </c>
      <c r="L436" s="76">
        <f t="shared" si="34"/>
        <v>0.85881999999999969</v>
      </c>
    </row>
    <row r="437" spans="9:12" x14ac:dyDescent="0.25">
      <c r="I437" s="101">
        <f t="shared" si="31"/>
        <v>17.400000000000002</v>
      </c>
      <c r="J437">
        <f t="shared" si="32"/>
        <v>0</v>
      </c>
      <c r="K437" s="76">
        <f t="shared" si="33"/>
        <v>-0.84754999999999958</v>
      </c>
      <c r="L437" s="76">
        <f t="shared" si="34"/>
        <v>0.84754999999999958</v>
      </c>
    </row>
    <row r="438" spans="9:12" x14ac:dyDescent="0.25">
      <c r="I438" s="101">
        <f t="shared" si="31"/>
        <v>17.440000000000001</v>
      </c>
      <c r="J438">
        <f t="shared" si="32"/>
        <v>0</v>
      </c>
      <c r="K438" s="76">
        <f t="shared" si="33"/>
        <v>-0.83627999999999969</v>
      </c>
      <c r="L438" s="76">
        <f t="shared" si="34"/>
        <v>0.83627999999999969</v>
      </c>
    </row>
    <row r="439" spans="9:12" x14ac:dyDescent="0.25">
      <c r="I439" s="101">
        <f t="shared" si="31"/>
        <v>17.48</v>
      </c>
      <c r="J439">
        <f t="shared" si="32"/>
        <v>0</v>
      </c>
      <c r="K439" s="76">
        <f t="shared" si="33"/>
        <v>-0.82501000000000069</v>
      </c>
      <c r="L439" s="76">
        <f t="shared" si="34"/>
        <v>0.82501000000000069</v>
      </c>
    </row>
    <row r="440" spans="9:12" x14ac:dyDescent="0.25">
      <c r="I440" s="101">
        <f t="shared" si="31"/>
        <v>17.52</v>
      </c>
      <c r="J440">
        <f t="shared" si="32"/>
        <v>0</v>
      </c>
      <c r="K440" s="76">
        <f t="shared" si="33"/>
        <v>-0.81373999999999969</v>
      </c>
      <c r="L440" s="76">
        <f t="shared" si="34"/>
        <v>0.81373999999999969</v>
      </c>
    </row>
    <row r="441" spans="9:12" x14ac:dyDescent="0.25">
      <c r="I441" s="101">
        <f t="shared" si="31"/>
        <v>17.559999999999999</v>
      </c>
      <c r="J441">
        <f t="shared" si="32"/>
        <v>0</v>
      </c>
      <c r="K441" s="76">
        <f t="shared" si="33"/>
        <v>-0.80247000000000068</v>
      </c>
      <c r="L441" s="76">
        <f t="shared" si="34"/>
        <v>0.80247000000000068</v>
      </c>
    </row>
    <row r="442" spans="9:12" x14ac:dyDescent="0.25">
      <c r="I442" s="101">
        <f t="shared" si="31"/>
        <v>17.600000000000001</v>
      </c>
      <c r="J442">
        <f t="shared" si="32"/>
        <v>0</v>
      </c>
      <c r="K442" s="76">
        <f t="shared" si="33"/>
        <v>-0.79119999999999968</v>
      </c>
      <c r="L442" s="76">
        <f t="shared" si="34"/>
        <v>0.79119999999999968</v>
      </c>
    </row>
    <row r="443" spans="9:12" x14ac:dyDescent="0.25">
      <c r="I443" s="101">
        <f t="shared" si="31"/>
        <v>17.64</v>
      </c>
      <c r="J443">
        <f t="shared" si="32"/>
        <v>0</v>
      </c>
      <c r="K443" s="76">
        <f t="shared" si="33"/>
        <v>-0.77993000000000068</v>
      </c>
      <c r="L443" s="76">
        <f t="shared" si="34"/>
        <v>0.77993000000000068</v>
      </c>
    </row>
    <row r="444" spans="9:12" x14ac:dyDescent="0.25">
      <c r="I444" s="101">
        <f t="shared" si="31"/>
        <v>17.68</v>
      </c>
      <c r="J444">
        <f t="shared" si="32"/>
        <v>0</v>
      </c>
      <c r="K444" s="76">
        <f t="shared" si="33"/>
        <v>-0.76865999999999923</v>
      </c>
      <c r="L444" s="76">
        <f t="shared" si="34"/>
        <v>0.76865999999999923</v>
      </c>
    </row>
    <row r="445" spans="9:12" x14ac:dyDescent="0.25">
      <c r="I445" s="101">
        <f t="shared" si="31"/>
        <v>17.72</v>
      </c>
      <c r="J445">
        <f t="shared" si="32"/>
        <v>0</v>
      </c>
      <c r="K445" s="76">
        <f t="shared" si="33"/>
        <v>-0.75739000000000023</v>
      </c>
      <c r="L445" s="76">
        <f t="shared" si="34"/>
        <v>0.75739000000000023</v>
      </c>
    </row>
    <row r="446" spans="9:12" x14ac:dyDescent="0.25">
      <c r="I446" s="101">
        <f t="shared" si="31"/>
        <v>17.760000000000002</v>
      </c>
      <c r="J446">
        <f t="shared" si="32"/>
        <v>0</v>
      </c>
      <c r="K446" s="76">
        <f t="shared" si="33"/>
        <v>-0.74611999999999923</v>
      </c>
      <c r="L446" s="76">
        <f t="shared" si="34"/>
        <v>0.74611999999999923</v>
      </c>
    </row>
    <row r="447" spans="9:12" x14ac:dyDescent="0.25">
      <c r="I447" s="101">
        <f t="shared" si="31"/>
        <v>17.8</v>
      </c>
      <c r="J447">
        <f t="shared" si="32"/>
        <v>0</v>
      </c>
      <c r="K447" s="76">
        <f t="shared" si="33"/>
        <v>-0.73485000000000023</v>
      </c>
      <c r="L447" s="76">
        <f t="shared" si="34"/>
        <v>0.73485000000000023</v>
      </c>
    </row>
    <row r="448" spans="9:12" x14ac:dyDescent="0.25">
      <c r="I448" s="101">
        <f t="shared" si="31"/>
        <v>17.84</v>
      </c>
      <c r="J448">
        <f t="shared" si="32"/>
        <v>0</v>
      </c>
      <c r="K448" s="76">
        <f t="shared" si="33"/>
        <v>-0.72358000000000033</v>
      </c>
      <c r="L448" s="76">
        <f t="shared" si="34"/>
        <v>0.72358000000000033</v>
      </c>
    </row>
    <row r="449" spans="9:12" x14ac:dyDescent="0.25">
      <c r="I449" s="101">
        <f t="shared" si="31"/>
        <v>17.88</v>
      </c>
      <c r="J449">
        <f t="shared" si="32"/>
        <v>0</v>
      </c>
      <c r="K449" s="76">
        <f t="shared" si="33"/>
        <v>-0.71231000000000022</v>
      </c>
      <c r="L449" s="76">
        <f t="shared" si="34"/>
        <v>0.71231000000000022</v>
      </c>
    </row>
    <row r="450" spans="9:12" x14ac:dyDescent="0.25">
      <c r="I450" s="101">
        <f t="shared" si="31"/>
        <v>17.920000000000002</v>
      </c>
      <c r="J450">
        <f t="shared" si="32"/>
        <v>0</v>
      </c>
      <c r="K450" s="76">
        <f t="shared" si="33"/>
        <v>-0.70103999999999922</v>
      </c>
      <c r="L450" s="76">
        <f t="shared" si="34"/>
        <v>0.70103999999999922</v>
      </c>
    </row>
    <row r="451" spans="9:12" x14ac:dyDescent="0.25">
      <c r="I451" s="101">
        <f t="shared" si="31"/>
        <v>17.96</v>
      </c>
      <c r="J451">
        <f t="shared" si="32"/>
        <v>0</v>
      </c>
      <c r="K451" s="76">
        <f t="shared" si="33"/>
        <v>-0.68977000000000022</v>
      </c>
      <c r="L451" s="76">
        <f t="shared" si="34"/>
        <v>0.68977000000000022</v>
      </c>
    </row>
    <row r="452" spans="9:12" x14ac:dyDescent="0.25">
      <c r="I452" s="101">
        <f t="shared" ref="I452:I515" si="35">IF((ROW(A450)*$F$2)&lt;=$D$5, ROW(A450)*$F$2,NA())</f>
        <v>18</v>
      </c>
      <c r="J452">
        <f t="shared" ref="J452:J515" si="36">D$29*($I452/1000)+D$18*(($I452/1000)-($D$8/1000))*(($I452/1000)&gt;($D$8/1000))+D$19*(($I452/1000)-($D$9/1000))*(($I452/1000)&gt;($D$9/1000))+D$20*(($I452/1000)-($D$10/1000))*(($I452/1000)&gt;($D$10/1000))+D$21*(($I452/1000)-($D$11/1000))*(($I452/1000)&gt;($D$11/1000))</f>
        <v>0</v>
      </c>
      <c r="K452" s="76">
        <f t="shared" ref="K452:K515" si="37">E$29*($I452/1000)+E$18*(($I452/1000)-($D$8/1000))*(($I452/1000)&gt;($D$8/1000))+E$19*(($I452/1000)-($D$9/1000))*(($I452/1000)&gt;($D$9/1000))+E$20*(($I452/1000)-($D$10/1000))*(($I452/1000)&gt;($D$10/1000))+E$21*(($I452/1000)-($D$11/1000))*(($I452/1000)&gt;($D$11/1000))</f>
        <v>-0.67850000000000033</v>
      </c>
      <c r="L452" s="76">
        <f t="shared" ref="L452:L515" si="38">SQRT((J452^2)+(K452^2))</f>
        <v>0.67850000000000033</v>
      </c>
    </row>
    <row r="453" spans="9:12" x14ac:dyDescent="0.25">
      <c r="I453" s="101">
        <f t="shared" si="35"/>
        <v>18.04</v>
      </c>
      <c r="J453">
        <f t="shared" si="36"/>
        <v>0</v>
      </c>
      <c r="K453" s="76">
        <f t="shared" si="37"/>
        <v>-0.66722999999999977</v>
      </c>
      <c r="L453" s="76">
        <f t="shared" si="38"/>
        <v>0.66722999999999977</v>
      </c>
    </row>
    <row r="454" spans="9:12" x14ac:dyDescent="0.25">
      <c r="I454" s="101">
        <f t="shared" si="35"/>
        <v>18.080000000000002</v>
      </c>
      <c r="J454">
        <f t="shared" si="36"/>
        <v>0</v>
      </c>
      <c r="K454" s="76">
        <f t="shared" si="37"/>
        <v>-0.65595999999999999</v>
      </c>
      <c r="L454" s="76">
        <f t="shared" si="38"/>
        <v>0.65595999999999999</v>
      </c>
    </row>
    <row r="455" spans="9:12" x14ac:dyDescent="0.25">
      <c r="I455" s="101">
        <f t="shared" si="35"/>
        <v>18.12</v>
      </c>
      <c r="J455">
        <f t="shared" si="36"/>
        <v>0</v>
      </c>
      <c r="K455" s="76">
        <f t="shared" si="37"/>
        <v>-0.64468999999999976</v>
      </c>
      <c r="L455" s="76">
        <f t="shared" si="38"/>
        <v>0.64468999999999976</v>
      </c>
    </row>
    <row r="456" spans="9:12" x14ac:dyDescent="0.25">
      <c r="I456" s="101">
        <f t="shared" si="35"/>
        <v>18.16</v>
      </c>
      <c r="J456">
        <f t="shared" si="36"/>
        <v>0</v>
      </c>
      <c r="K456" s="76">
        <f t="shared" si="37"/>
        <v>-0.63342000000000032</v>
      </c>
      <c r="L456" s="76">
        <f t="shared" si="38"/>
        <v>0.63342000000000032</v>
      </c>
    </row>
    <row r="457" spans="9:12" x14ac:dyDescent="0.25">
      <c r="I457" s="101">
        <f t="shared" si="35"/>
        <v>18.2</v>
      </c>
      <c r="J457">
        <f t="shared" si="36"/>
        <v>0</v>
      </c>
      <c r="K457" s="76">
        <f t="shared" si="37"/>
        <v>-0.62214999999999965</v>
      </c>
      <c r="L457" s="76">
        <f t="shared" si="38"/>
        <v>0.62214999999999965</v>
      </c>
    </row>
    <row r="458" spans="9:12" x14ac:dyDescent="0.25">
      <c r="I458" s="101">
        <f t="shared" si="35"/>
        <v>18.240000000000002</v>
      </c>
      <c r="J458">
        <f t="shared" si="36"/>
        <v>0</v>
      </c>
      <c r="K458" s="76">
        <f t="shared" si="37"/>
        <v>-0.61087999999999998</v>
      </c>
      <c r="L458" s="76">
        <f t="shared" si="38"/>
        <v>0.61087999999999998</v>
      </c>
    </row>
    <row r="459" spans="9:12" x14ac:dyDescent="0.25">
      <c r="I459" s="101">
        <f t="shared" si="35"/>
        <v>18.28</v>
      </c>
      <c r="J459">
        <f t="shared" si="36"/>
        <v>0</v>
      </c>
      <c r="K459" s="76">
        <f t="shared" si="37"/>
        <v>-0.59960999999999964</v>
      </c>
      <c r="L459" s="76">
        <f t="shared" si="38"/>
        <v>0.59960999999999964</v>
      </c>
    </row>
    <row r="460" spans="9:12" x14ac:dyDescent="0.25">
      <c r="I460" s="101">
        <f t="shared" si="35"/>
        <v>18.32</v>
      </c>
      <c r="J460">
        <f t="shared" si="36"/>
        <v>0</v>
      </c>
      <c r="K460" s="76">
        <f t="shared" si="37"/>
        <v>-0.5883400000000002</v>
      </c>
      <c r="L460" s="76">
        <f t="shared" si="38"/>
        <v>0.5883400000000002</v>
      </c>
    </row>
    <row r="461" spans="9:12" x14ac:dyDescent="0.25">
      <c r="I461" s="101">
        <f t="shared" si="35"/>
        <v>18.36</v>
      </c>
      <c r="J461">
        <f t="shared" si="36"/>
        <v>0</v>
      </c>
      <c r="K461" s="76">
        <f t="shared" si="37"/>
        <v>-0.57707000000000086</v>
      </c>
      <c r="L461" s="76">
        <f t="shared" si="38"/>
        <v>0.57707000000000086</v>
      </c>
    </row>
    <row r="462" spans="9:12" x14ac:dyDescent="0.25">
      <c r="I462" s="101">
        <f t="shared" si="35"/>
        <v>18.400000000000002</v>
      </c>
      <c r="J462">
        <f t="shared" si="36"/>
        <v>0</v>
      </c>
      <c r="K462" s="76">
        <f t="shared" si="37"/>
        <v>-0.56579999999999997</v>
      </c>
      <c r="L462" s="76">
        <f t="shared" si="38"/>
        <v>0.56579999999999997</v>
      </c>
    </row>
    <row r="463" spans="9:12" x14ac:dyDescent="0.25">
      <c r="I463" s="101">
        <f t="shared" si="35"/>
        <v>18.440000000000001</v>
      </c>
      <c r="J463">
        <f t="shared" si="36"/>
        <v>0</v>
      </c>
      <c r="K463" s="76">
        <f t="shared" si="37"/>
        <v>-0.55452999999999963</v>
      </c>
      <c r="L463" s="76">
        <f t="shared" si="38"/>
        <v>0.55452999999999963</v>
      </c>
    </row>
    <row r="464" spans="9:12" x14ac:dyDescent="0.25">
      <c r="I464" s="101">
        <f t="shared" si="35"/>
        <v>18.48</v>
      </c>
      <c r="J464">
        <f t="shared" si="36"/>
        <v>0</v>
      </c>
      <c r="K464" s="76">
        <f t="shared" si="37"/>
        <v>-0.54326000000000019</v>
      </c>
      <c r="L464" s="76">
        <f t="shared" si="38"/>
        <v>0.54326000000000019</v>
      </c>
    </row>
    <row r="465" spans="9:12" x14ac:dyDescent="0.25">
      <c r="I465" s="101">
        <f t="shared" si="35"/>
        <v>18.52</v>
      </c>
      <c r="J465">
        <f t="shared" si="36"/>
        <v>0</v>
      </c>
      <c r="K465" s="76">
        <f t="shared" si="37"/>
        <v>-0.53199000000000074</v>
      </c>
      <c r="L465" s="76">
        <f t="shared" si="38"/>
        <v>0.53199000000000074</v>
      </c>
    </row>
    <row r="466" spans="9:12" x14ac:dyDescent="0.25">
      <c r="I466" s="101">
        <f t="shared" si="35"/>
        <v>18.559999999999999</v>
      </c>
      <c r="J466">
        <f t="shared" si="36"/>
        <v>0</v>
      </c>
      <c r="K466" s="76">
        <f t="shared" si="37"/>
        <v>-0.52072000000000018</v>
      </c>
      <c r="L466" s="76">
        <f t="shared" si="38"/>
        <v>0.52072000000000018</v>
      </c>
    </row>
    <row r="467" spans="9:12" x14ac:dyDescent="0.25">
      <c r="I467" s="101">
        <f t="shared" si="35"/>
        <v>18.600000000000001</v>
      </c>
      <c r="J467">
        <f t="shared" si="36"/>
        <v>0</v>
      </c>
      <c r="K467" s="76">
        <f t="shared" si="37"/>
        <v>-0.50944999999999963</v>
      </c>
      <c r="L467" s="76">
        <f t="shared" si="38"/>
        <v>0.50944999999999963</v>
      </c>
    </row>
    <row r="468" spans="9:12" x14ac:dyDescent="0.25">
      <c r="I468" s="101">
        <f t="shared" si="35"/>
        <v>18.64</v>
      </c>
      <c r="J468">
        <f t="shared" si="36"/>
        <v>0</v>
      </c>
      <c r="K468" s="76">
        <f t="shared" si="37"/>
        <v>-0.49818000000000018</v>
      </c>
      <c r="L468" s="76">
        <f t="shared" si="38"/>
        <v>0.49818000000000018</v>
      </c>
    </row>
    <row r="469" spans="9:12" x14ac:dyDescent="0.25">
      <c r="I469" s="101">
        <f t="shared" si="35"/>
        <v>18.68</v>
      </c>
      <c r="J469">
        <f t="shared" si="36"/>
        <v>0</v>
      </c>
      <c r="K469" s="76">
        <f t="shared" si="37"/>
        <v>-0.48691000000000073</v>
      </c>
      <c r="L469" s="76">
        <f t="shared" si="38"/>
        <v>0.48691000000000073</v>
      </c>
    </row>
    <row r="470" spans="9:12" x14ac:dyDescent="0.25">
      <c r="I470" s="101">
        <f t="shared" si="35"/>
        <v>18.72</v>
      </c>
      <c r="J470">
        <f t="shared" si="36"/>
        <v>0</v>
      </c>
      <c r="K470" s="76">
        <f t="shared" si="37"/>
        <v>-0.47564000000000017</v>
      </c>
      <c r="L470" s="76">
        <f t="shared" si="38"/>
        <v>0.47564000000000017</v>
      </c>
    </row>
    <row r="471" spans="9:12" x14ac:dyDescent="0.25">
      <c r="I471" s="101">
        <f t="shared" si="35"/>
        <v>18.760000000000002</v>
      </c>
      <c r="J471">
        <f t="shared" si="36"/>
        <v>0</v>
      </c>
      <c r="K471" s="76">
        <f t="shared" si="37"/>
        <v>-0.46436999999999962</v>
      </c>
      <c r="L471" s="76">
        <f t="shared" si="38"/>
        <v>0.46436999999999962</v>
      </c>
    </row>
    <row r="472" spans="9:12" x14ac:dyDescent="0.25">
      <c r="I472" s="101">
        <f t="shared" si="35"/>
        <v>18.8</v>
      </c>
      <c r="J472">
        <f t="shared" si="36"/>
        <v>0</v>
      </c>
      <c r="K472" s="76">
        <f t="shared" si="37"/>
        <v>-0.45310000000000017</v>
      </c>
      <c r="L472" s="76">
        <f t="shared" si="38"/>
        <v>0.45310000000000017</v>
      </c>
    </row>
    <row r="473" spans="9:12" x14ac:dyDescent="0.25">
      <c r="I473" s="101">
        <f t="shared" si="35"/>
        <v>18.84</v>
      </c>
      <c r="J473">
        <f t="shared" si="36"/>
        <v>0</v>
      </c>
      <c r="K473" s="76">
        <f t="shared" si="37"/>
        <v>-0.44183000000000072</v>
      </c>
      <c r="L473" s="76">
        <f t="shared" si="38"/>
        <v>0.44183000000000072</v>
      </c>
    </row>
    <row r="474" spans="9:12" x14ac:dyDescent="0.25">
      <c r="I474" s="101">
        <f t="shared" si="35"/>
        <v>18.88</v>
      </c>
      <c r="J474">
        <f t="shared" si="36"/>
        <v>0</v>
      </c>
      <c r="K474" s="76">
        <f t="shared" si="37"/>
        <v>-0.43056000000000128</v>
      </c>
      <c r="L474" s="76">
        <f t="shared" si="38"/>
        <v>0.43056000000000128</v>
      </c>
    </row>
    <row r="475" spans="9:12" x14ac:dyDescent="0.25">
      <c r="I475" s="101">
        <f t="shared" si="35"/>
        <v>18.920000000000002</v>
      </c>
      <c r="J475">
        <f t="shared" si="36"/>
        <v>0</v>
      </c>
      <c r="K475" s="76">
        <f t="shared" si="37"/>
        <v>-0.41928999999999961</v>
      </c>
      <c r="L475" s="76">
        <f t="shared" si="38"/>
        <v>0.41928999999999961</v>
      </c>
    </row>
    <row r="476" spans="9:12" x14ac:dyDescent="0.25">
      <c r="I476" s="101">
        <f t="shared" si="35"/>
        <v>18.96</v>
      </c>
      <c r="J476">
        <f t="shared" si="36"/>
        <v>0</v>
      </c>
      <c r="K476" s="76">
        <f t="shared" si="37"/>
        <v>-0.40802000000000016</v>
      </c>
      <c r="L476" s="76">
        <f t="shared" si="38"/>
        <v>0.40802000000000016</v>
      </c>
    </row>
    <row r="477" spans="9:12" x14ac:dyDescent="0.25">
      <c r="I477" s="101">
        <f t="shared" si="35"/>
        <v>19</v>
      </c>
      <c r="J477">
        <f t="shared" si="36"/>
        <v>0</v>
      </c>
      <c r="K477" s="76">
        <f t="shared" si="37"/>
        <v>-0.39674999999999983</v>
      </c>
      <c r="L477" s="76">
        <f t="shared" si="38"/>
        <v>0.39674999999999983</v>
      </c>
    </row>
    <row r="478" spans="9:12" x14ac:dyDescent="0.25">
      <c r="I478" s="101">
        <f t="shared" si="35"/>
        <v>19.04</v>
      </c>
      <c r="J478">
        <f t="shared" si="36"/>
        <v>0</v>
      </c>
      <c r="K478" s="76">
        <f t="shared" si="37"/>
        <v>-0.38548000000000127</v>
      </c>
      <c r="L478" s="76">
        <f t="shared" si="38"/>
        <v>0.38548000000000127</v>
      </c>
    </row>
    <row r="479" spans="9:12" x14ac:dyDescent="0.25">
      <c r="I479" s="101">
        <f t="shared" si="35"/>
        <v>19.080000000000002</v>
      </c>
      <c r="J479">
        <f t="shared" si="36"/>
        <v>0</v>
      </c>
      <c r="K479" s="76">
        <f t="shared" si="37"/>
        <v>-0.3742099999999986</v>
      </c>
      <c r="L479" s="76">
        <f t="shared" si="38"/>
        <v>0.3742099999999986</v>
      </c>
    </row>
    <row r="480" spans="9:12" x14ac:dyDescent="0.25">
      <c r="I480" s="101">
        <f t="shared" si="35"/>
        <v>19.12</v>
      </c>
      <c r="J480">
        <f t="shared" si="36"/>
        <v>0</v>
      </c>
      <c r="K480" s="76">
        <f t="shared" si="37"/>
        <v>-0.36294000000000015</v>
      </c>
      <c r="L480" s="76">
        <f t="shared" si="38"/>
        <v>0.36294000000000015</v>
      </c>
    </row>
    <row r="481" spans="9:12" x14ac:dyDescent="0.25">
      <c r="I481" s="101">
        <f t="shared" si="35"/>
        <v>19.16</v>
      </c>
      <c r="J481">
        <f t="shared" si="36"/>
        <v>0</v>
      </c>
      <c r="K481" s="76">
        <f t="shared" si="37"/>
        <v>-0.35166999999999982</v>
      </c>
      <c r="L481" s="76">
        <f t="shared" si="38"/>
        <v>0.35166999999999982</v>
      </c>
    </row>
    <row r="482" spans="9:12" x14ac:dyDescent="0.25">
      <c r="I482" s="101">
        <f t="shared" si="35"/>
        <v>19.2</v>
      </c>
      <c r="J482">
        <f t="shared" si="36"/>
        <v>0</v>
      </c>
      <c r="K482" s="76">
        <f t="shared" si="37"/>
        <v>-0.34040000000000126</v>
      </c>
      <c r="L482" s="76">
        <f t="shared" si="38"/>
        <v>0.34040000000000126</v>
      </c>
    </row>
    <row r="483" spans="9:12" x14ac:dyDescent="0.25">
      <c r="I483" s="101">
        <f t="shared" si="35"/>
        <v>19.240000000000002</v>
      </c>
      <c r="J483">
        <f t="shared" si="36"/>
        <v>0</v>
      </c>
      <c r="K483" s="76">
        <f t="shared" si="37"/>
        <v>-0.32912999999999859</v>
      </c>
      <c r="L483" s="76">
        <f t="shared" si="38"/>
        <v>0.32912999999999859</v>
      </c>
    </row>
    <row r="484" spans="9:12" x14ac:dyDescent="0.25">
      <c r="I484" s="101">
        <f t="shared" si="35"/>
        <v>19.28</v>
      </c>
      <c r="J484">
        <f t="shared" si="36"/>
        <v>0</v>
      </c>
      <c r="K484" s="76">
        <f t="shared" si="37"/>
        <v>-0.31786000000000003</v>
      </c>
      <c r="L484" s="76">
        <f t="shared" si="38"/>
        <v>0.31786000000000003</v>
      </c>
    </row>
    <row r="485" spans="9:12" x14ac:dyDescent="0.25">
      <c r="I485" s="101">
        <f t="shared" si="35"/>
        <v>19.32</v>
      </c>
      <c r="J485">
        <f t="shared" si="36"/>
        <v>0</v>
      </c>
      <c r="K485" s="76">
        <f t="shared" si="37"/>
        <v>-0.3065899999999997</v>
      </c>
      <c r="L485" s="76">
        <f t="shared" si="38"/>
        <v>0.3065899999999997</v>
      </c>
    </row>
    <row r="486" spans="9:12" x14ac:dyDescent="0.25">
      <c r="I486" s="101">
        <f t="shared" si="35"/>
        <v>19.36</v>
      </c>
      <c r="J486">
        <f t="shared" si="36"/>
        <v>0</v>
      </c>
      <c r="K486" s="76">
        <f t="shared" si="37"/>
        <v>-0.29532000000000125</v>
      </c>
      <c r="L486" s="76">
        <f t="shared" si="38"/>
        <v>0.29532000000000125</v>
      </c>
    </row>
    <row r="487" spans="9:12" x14ac:dyDescent="0.25">
      <c r="I487" s="101">
        <f t="shared" si="35"/>
        <v>19.400000000000002</v>
      </c>
      <c r="J487">
        <f t="shared" si="36"/>
        <v>0</v>
      </c>
      <c r="K487" s="76">
        <f t="shared" si="37"/>
        <v>-0.28404999999999969</v>
      </c>
      <c r="L487" s="76">
        <f t="shared" si="38"/>
        <v>0.28404999999999969</v>
      </c>
    </row>
    <row r="488" spans="9:12" x14ac:dyDescent="0.25">
      <c r="I488" s="101">
        <f t="shared" si="35"/>
        <v>19.440000000000001</v>
      </c>
      <c r="J488">
        <f t="shared" si="36"/>
        <v>0</v>
      </c>
      <c r="K488" s="76">
        <f t="shared" si="37"/>
        <v>-0.27277999999999913</v>
      </c>
      <c r="L488" s="76">
        <f t="shared" si="38"/>
        <v>0.27277999999999913</v>
      </c>
    </row>
    <row r="489" spans="9:12" x14ac:dyDescent="0.25">
      <c r="I489" s="101">
        <f t="shared" si="35"/>
        <v>19.48</v>
      </c>
      <c r="J489">
        <f t="shared" si="36"/>
        <v>0</v>
      </c>
      <c r="K489" s="76">
        <f t="shared" si="37"/>
        <v>-0.26150999999999969</v>
      </c>
      <c r="L489" s="76">
        <f t="shared" si="38"/>
        <v>0.26150999999999969</v>
      </c>
    </row>
    <row r="490" spans="9:12" x14ac:dyDescent="0.25">
      <c r="I490" s="101">
        <f t="shared" si="35"/>
        <v>19.52</v>
      </c>
      <c r="J490">
        <f t="shared" si="36"/>
        <v>0</v>
      </c>
      <c r="K490" s="76">
        <f t="shared" si="37"/>
        <v>-0.25024000000000024</v>
      </c>
      <c r="L490" s="76">
        <f t="shared" si="38"/>
        <v>0.25024000000000024</v>
      </c>
    </row>
    <row r="491" spans="9:12" x14ac:dyDescent="0.25">
      <c r="I491" s="101">
        <f t="shared" si="35"/>
        <v>19.559999999999999</v>
      </c>
      <c r="J491">
        <f t="shared" si="36"/>
        <v>0</v>
      </c>
      <c r="K491" s="76">
        <f t="shared" si="37"/>
        <v>-0.2389700000000009</v>
      </c>
      <c r="L491" s="76">
        <f t="shared" si="38"/>
        <v>0.2389700000000009</v>
      </c>
    </row>
    <row r="492" spans="9:12" x14ac:dyDescent="0.25">
      <c r="I492" s="101">
        <f t="shared" si="35"/>
        <v>19.600000000000001</v>
      </c>
      <c r="J492">
        <f t="shared" si="36"/>
        <v>0</v>
      </c>
      <c r="K492" s="76">
        <f t="shared" si="37"/>
        <v>-0.22769999999999913</v>
      </c>
      <c r="L492" s="76">
        <f t="shared" si="38"/>
        <v>0.22769999999999913</v>
      </c>
    </row>
    <row r="493" spans="9:12" x14ac:dyDescent="0.25">
      <c r="I493" s="101">
        <f t="shared" si="35"/>
        <v>19.64</v>
      </c>
      <c r="J493">
        <f t="shared" si="36"/>
        <v>0</v>
      </c>
      <c r="K493" s="76">
        <f t="shared" si="37"/>
        <v>-0.21642999999999968</v>
      </c>
      <c r="L493" s="76">
        <f t="shared" si="38"/>
        <v>0.21642999999999968</v>
      </c>
    </row>
    <row r="494" spans="9:12" x14ac:dyDescent="0.25">
      <c r="I494" s="101">
        <f t="shared" si="35"/>
        <v>19.68</v>
      </c>
      <c r="J494">
        <f t="shared" si="36"/>
        <v>0</v>
      </c>
      <c r="K494" s="76">
        <f t="shared" si="37"/>
        <v>-0.20516000000000023</v>
      </c>
      <c r="L494" s="76">
        <f t="shared" si="38"/>
        <v>0.20516000000000023</v>
      </c>
    </row>
    <row r="495" spans="9:12" x14ac:dyDescent="0.25">
      <c r="I495" s="101">
        <f t="shared" si="35"/>
        <v>19.72</v>
      </c>
      <c r="J495">
        <f t="shared" si="36"/>
        <v>0</v>
      </c>
      <c r="K495" s="76">
        <f t="shared" si="37"/>
        <v>-0.19389000000000078</v>
      </c>
      <c r="L495" s="76">
        <f t="shared" si="38"/>
        <v>0.19389000000000078</v>
      </c>
    </row>
    <row r="496" spans="9:12" x14ac:dyDescent="0.25">
      <c r="I496" s="101">
        <f t="shared" si="35"/>
        <v>19.760000000000002</v>
      </c>
      <c r="J496">
        <f t="shared" si="36"/>
        <v>0</v>
      </c>
      <c r="K496" s="76">
        <f t="shared" si="37"/>
        <v>-0.18261999999999912</v>
      </c>
      <c r="L496" s="76">
        <f t="shared" si="38"/>
        <v>0.18261999999999912</v>
      </c>
    </row>
    <row r="497" spans="9:12" x14ac:dyDescent="0.25">
      <c r="I497" s="101">
        <f t="shared" si="35"/>
        <v>19.8</v>
      </c>
      <c r="J497">
        <f t="shared" si="36"/>
        <v>0</v>
      </c>
      <c r="K497" s="76">
        <f t="shared" si="37"/>
        <v>-0.17134999999999967</v>
      </c>
      <c r="L497" s="76">
        <f t="shared" si="38"/>
        <v>0.17134999999999967</v>
      </c>
    </row>
    <row r="498" spans="9:12" x14ac:dyDescent="0.25">
      <c r="I498" s="101">
        <f t="shared" si="35"/>
        <v>19.84</v>
      </c>
      <c r="J498">
        <f t="shared" si="36"/>
        <v>0</v>
      </c>
      <c r="K498" s="76">
        <f t="shared" si="37"/>
        <v>-0.16008000000000022</v>
      </c>
      <c r="L498" s="76">
        <f t="shared" si="38"/>
        <v>0.16008000000000022</v>
      </c>
    </row>
    <row r="499" spans="9:12" x14ac:dyDescent="0.25">
      <c r="I499" s="101">
        <f t="shared" si="35"/>
        <v>19.88</v>
      </c>
      <c r="J499">
        <f t="shared" si="36"/>
        <v>0</v>
      </c>
      <c r="K499" s="76">
        <f t="shared" si="37"/>
        <v>-0.14880999999999989</v>
      </c>
      <c r="L499" s="76">
        <f t="shared" si="38"/>
        <v>0.14880999999999989</v>
      </c>
    </row>
    <row r="500" spans="9:12" x14ac:dyDescent="0.25">
      <c r="I500" s="101">
        <f t="shared" si="35"/>
        <v>19.920000000000002</v>
      </c>
      <c r="J500">
        <f t="shared" si="36"/>
        <v>0</v>
      </c>
      <c r="K500" s="76">
        <f t="shared" si="37"/>
        <v>-0.13754000000000022</v>
      </c>
      <c r="L500" s="76">
        <f t="shared" si="38"/>
        <v>0.13754000000000022</v>
      </c>
    </row>
    <row r="501" spans="9:12" x14ac:dyDescent="0.25">
      <c r="I501" s="101">
        <f t="shared" si="35"/>
        <v>19.96</v>
      </c>
      <c r="J501">
        <f t="shared" si="36"/>
        <v>0</v>
      </c>
      <c r="K501" s="76">
        <f t="shared" si="37"/>
        <v>-0.12626999999999877</v>
      </c>
      <c r="L501" s="76">
        <f t="shared" si="38"/>
        <v>0.12626999999999877</v>
      </c>
    </row>
    <row r="502" spans="9:12" x14ac:dyDescent="0.25">
      <c r="I502" s="101">
        <f t="shared" si="35"/>
        <v>20</v>
      </c>
      <c r="J502">
        <f t="shared" si="36"/>
        <v>0</v>
      </c>
      <c r="K502" s="76">
        <f t="shared" si="37"/>
        <v>-0.11500000000000021</v>
      </c>
      <c r="L502" s="76">
        <f t="shared" si="38"/>
        <v>0.11500000000000021</v>
      </c>
    </row>
    <row r="503" spans="9:12" x14ac:dyDescent="0.25">
      <c r="I503" s="101">
        <f t="shared" si="35"/>
        <v>20.04</v>
      </c>
      <c r="J503">
        <f t="shared" si="36"/>
        <v>0</v>
      </c>
      <c r="K503" s="76">
        <f t="shared" si="37"/>
        <v>-0.10372999999999988</v>
      </c>
      <c r="L503" s="76">
        <f t="shared" si="38"/>
        <v>0.10372999999999988</v>
      </c>
    </row>
    <row r="504" spans="9:12" x14ac:dyDescent="0.25">
      <c r="I504" s="101">
        <f t="shared" si="35"/>
        <v>20.080000000000002</v>
      </c>
      <c r="J504">
        <f t="shared" si="36"/>
        <v>0</v>
      </c>
      <c r="K504" s="76">
        <f t="shared" si="37"/>
        <v>-9.2460000000000209E-2</v>
      </c>
      <c r="L504" s="76">
        <f t="shared" si="38"/>
        <v>9.2460000000000209E-2</v>
      </c>
    </row>
    <row r="505" spans="9:12" x14ac:dyDescent="0.25">
      <c r="I505" s="101">
        <f t="shared" si="35"/>
        <v>20.12</v>
      </c>
      <c r="J505">
        <f t="shared" si="36"/>
        <v>0</v>
      </c>
      <c r="K505" s="76">
        <f t="shared" si="37"/>
        <v>-8.1189999999999651E-2</v>
      </c>
      <c r="L505" s="76">
        <f t="shared" si="38"/>
        <v>8.1189999999999651E-2</v>
      </c>
    </row>
    <row r="506" spans="9:12" x14ac:dyDescent="0.25">
      <c r="I506" s="101">
        <f t="shared" si="35"/>
        <v>20.16</v>
      </c>
      <c r="J506">
        <f t="shared" si="36"/>
        <v>0</v>
      </c>
      <c r="K506" s="76">
        <f t="shared" si="37"/>
        <v>-6.9920000000000204E-2</v>
      </c>
      <c r="L506" s="76">
        <f t="shared" si="38"/>
        <v>6.9920000000000204E-2</v>
      </c>
    </row>
    <row r="507" spans="9:12" x14ac:dyDescent="0.25">
      <c r="I507" s="101">
        <f t="shared" si="35"/>
        <v>20.2</v>
      </c>
      <c r="J507">
        <f t="shared" si="36"/>
        <v>0</v>
      </c>
      <c r="K507" s="76">
        <f t="shared" si="37"/>
        <v>-5.8649999999999869E-2</v>
      </c>
      <c r="L507" s="76">
        <f t="shared" si="38"/>
        <v>5.8649999999999869E-2</v>
      </c>
    </row>
    <row r="508" spans="9:12" x14ac:dyDescent="0.25">
      <c r="I508" s="101">
        <f t="shared" si="35"/>
        <v>20.240000000000002</v>
      </c>
      <c r="J508">
        <f t="shared" si="36"/>
        <v>0</v>
      </c>
      <c r="K508" s="76">
        <f t="shared" si="37"/>
        <v>-4.73800000000002E-2</v>
      </c>
      <c r="L508" s="76">
        <f t="shared" si="38"/>
        <v>4.73800000000002E-2</v>
      </c>
    </row>
    <row r="509" spans="9:12" x14ac:dyDescent="0.25">
      <c r="I509" s="101">
        <f t="shared" si="35"/>
        <v>20.28</v>
      </c>
      <c r="J509">
        <f t="shared" si="36"/>
        <v>0</v>
      </c>
      <c r="K509" s="76">
        <f t="shared" si="37"/>
        <v>-3.6109999999999864E-2</v>
      </c>
      <c r="L509" s="76">
        <f t="shared" si="38"/>
        <v>3.6109999999999864E-2</v>
      </c>
    </row>
    <row r="510" spans="9:12" x14ac:dyDescent="0.25">
      <c r="I510" s="101">
        <f t="shared" si="35"/>
        <v>20.32</v>
      </c>
      <c r="J510">
        <f t="shared" si="36"/>
        <v>0</v>
      </c>
      <c r="K510" s="76">
        <f t="shared" si="37"/>
        <v>-2.4840000000000084E-2</v>
      </c>
      <c r="L510" s="76">
        <f t="shared" si="38"/>
        <v>2.4840000000000084E-2</v>
      </c>
    </row>
    <row r="511" spans="9:12" x14ac:dyDescent="0.25">
      <c r="I511" s="101">
        <f t="shared" si="35"/>
        <v>20.36</v>
      </c>
      <c r="J511">
        <f t="shared" si="36"/>
        <v>0</v>
      </c>
      <c r="K511" s="76">
        <f t="shared" si="37"/>
        <v>-1.356999999999986E-2</v>
      </c>
      <c r="L511" s="76">
        <f t="shared" si="38"/>
        <v>1.356999999999986E-2</v>
      </c>
    </row>
    <row r="512" spans="9:12" x14ac:dyDescent="0.25">
      <c r="I512" s="101">
        <f t="shared" si="35"/>
        <v>20.400000000000002</v>
      </c>
      <c r="J512">
        <f t="shared" si="36"/>
        <v>0</v>
      </c>
      <c r="K512" s="76">
        <f t="shared" si="37"/>
        <v>-2.2999999999991916E-3</v>
      </c>
      <c r="L512" s="76">
        <f t="shared" si="38"/>
        <v>2.2999999999991916E-3</v>
      </c>
    </row>
    <row r="513" spans="9:12" x14ac:dyDescent="0.25">
      <c r="I513" s="101">
        <f t="shared" si="35"/>
        <v>20.440000000000001</v>
      </c>
      <c r="J513">
        <f t="shared" si="36"/>
        <v>0</v>
      </c>
      <c r="K513" s="76">
        <f t="shared" si="37"/>
        <v>8.9700000000001445E-3</v>
      </c>
      <c r="L513" s="76">
        <f t="shared" si="38"/>
        <v>8.9700000000001445E-3</v>
      </c>
    </row>
    <row r="514" spans="9:12" x14ac:dyDescent="0.25">
      <c r="I514" s="101">
        <f t="shared" si="35"/>
        <v>20.48</v>
      </c>
      <c r="J514">
        <f t="shared" si="36"/>
        <v>0</v>
      </c>
      <c r="K514" s="76">
        <f t="shared" si="37"/>
        <v>2.0240000000000813E-2</v>
      </c>
      <c r="L514" s="76">
        <f t="shared" si="38"/>
        <v>2.0240000000000813E-2</v>
      </c>
    </row>
    <row r="515" spans="9:12" x14ac:dyDescent="0.25">
      <c r="I515" s="101">
        <f t="shared" si="35"/>
        <v>20.52</v>
      </c>
      <c r="J515">
        <f t="shared" si="36"/>
        <v>0</v>
      </c>
      <c r="K515" s="76">
        <f t="shared" si="37"/>
        <v>3.1509999999999372E-2</v>
      </c>
      <c r="L515" s="76">
        <f t="shared" si="38"/>
        <v>3.1509999999999372E-2</v>
      </c>
    </row>
    <row r="516" spans="9:12" x14ac:dyDescent="0.25">
      <c r="I516" s="101">
        <f t="shared" ref="I516:I579" si="39">IF((ROW(A514)*$F$2)&lt;=$D$5, ROW(A514)*$F$2,NA())</f>
        <v>20.56</v>
      </c>
      <c r="J516">
        <f t="shared" ref="J516:J579" si="40">D$29*($I516/1000)+D$18*(($I516/1000)-($D$8/1000))*(($I516/1000)&gt;($D$8/1000))+D$19*(($I516/1000)-($D$9/1000))*(($I516/1000)&gt;($D$9/1000))+D$20*(($I516/1000)-($D$10/1000))*(($I516/1000)&gt;($D$10/1000))+D$21*(($I516/1000)-($D$11/1000))*(($I516/1000)&gt;($D$11/1000))</f>
        <v>0</v>
      </c>
      <c r="K516" s="76">
        <f t="shared" ref="K516:K579" si="41">E$29*($I516/1000)+E$18*(($I516/1000)-($D$8/1000))*(($I516/1000)&gt;($D$8/1000))+E$19*(($I516/1000)-($D$9/1000))*(($I516/1000)&gt;($D$9/1000))+E$20*(($I516/1000)-($D$10/1000))*(($I516/1000)&gt;($D$10/1000))+E$21*(($I516/1000)-($D$11/1000))*(($I516/1000)&gt;($D$11/1000))</f>
        <v>4.2779999999999596E-2</v>
      </c>
      <c r="L516" s="76">
        <f t="shared" ref="L516:L579" si="42">SQRT((J516^2)+(K516^2))</f>
        <v>4.2779999999999596E-2</v>
      </c>
    </row>
    <row r="517" spans="9:12" x14ac:dyDescent="0.25">
      <c r="I517" s="101">
        <f t="shared" si="39"/>
        <v>20.6</v>
      </c>
      <c r="J517">
        <f t="shared" si="40"/>
        <v>0</v>
      </c>
      <c r="K517" s="76">
        <f t="shared" si="41"/>
        <v>5.4049999999999376E-2</v>
      </c>
      <c r="L517" s="76">
        <f t="shared" si="42"/>
        <v>5.4049999999999376E-2</v>
      </c>
    </row>
    <row r="518" spans="9:12" x14ac:dyDescent="0.25">
      <c r="I518" s="101">
        <f t="shared" si="39"/>
        <v>20.64</v>
      </c>
      <c r="J518">
        <f t="shared" si="40"/>
        <v>0</v>
      </c>
      <c r="K518" s="76">
        <f t="shared" si="41"/>
        <v>6.5320000000000822E-2</v>
      </c>
      <c r="L518" s="76">
        <f t="shared" si="42"/>
        <v>6.5320000000000822E-2</v>
      </c>
    </row>
    <row r="519" spans="9:12" x14ac:dyDescent="0.25">
      <c r="I519" s="101">
        <f t="shared" si="39"/>
        <v>20.68</v>
      </c>
      <c r="J519">
        <f t="shared" si="40"/>
        <v>0</v>
      </c>
      <c r="K519" s="76">
        <f t="shared" si="41"/>
        <v>7.6589999999999381E-2</v>
      </c>
      <c r="L519" s="76">
        <f t="shared" si="42"/>
        <v>7.6589999999999381E-2</v>
      </c>
    </row>
    <row r="520" spans="9:12" x14ac:dyDescent="0.25">
      <c r="I520" s="101">
        <f t="shared" si="39"/>
        <v>20.72</v>
      </c>
      <c r="J520">
        <f t="shared" si="40"/>
        <v>0</v>
      </c>
      <c r="K520" s="76">
        <f t="shared" si="41"/>
        <v>8.7859999999999716E-2</v>
      </c>
      <c r="L520" s="76">
        <f t="shared" si="42"/>
        <v>8.7859999999999716E-2</v>
      </c>
    </row>
    <row r="521" spans="9:12" x14ac:dyDescent="0.25">
      <c r="I521" s="101">
        <f t="shared" si="39"/>
        <v>20.76</v>
      </c>
      <c r="J521">
        <f t="shared" si="40"/>
        <v>0</v>
      </c>
      <c r="K521" s="76">
        <f t="shared" si="41"/>
        <v>9.9129999999999385E-2</v>
      </c>
      <c r="L521" s="76">
        <f t="shared" si="42"/>
        <v>9.9129999999999385E-2</v>
      </c>
    </row>
    <row r="522" spans="9:12" x14ac:dyDescent="0.25">
      <c r="I522" s="101">
        <f t="shared" si="39"/>
        <v>20.8</v>
      </c>
      <c r="J522">
        <f t="shared" si="40"/>
        <v>0</v>
      </c>
      <c r="K522" s="76">
        <f t="shared" si="41"/>
        <v>0.11039999999999972</v>
      </c>
      <c r="L522" s="76">
        <f t="shared" si="42"/>
        <v>0.11039999999999972</v>
      </c>
    </row>
    <row r="523" spans="9:12" x14ac:dyDescent="0.25">
      <c r="I523" s="101">
        <f t="shared" si="39"/>
        <v>20.84</v>
      </c>
      <c r="J523">
        <f t="shared" si="40"/>
        <v>0</v>
      </c>
      <c r="K523" s="76">
        <f t="shared" si="41"/>
        <v>0.12166999999999939</v>
      </c>
      <c r="L523" s="76">
        <f t="shared" si="42"/>
        <v>0.12166999999999939</v>
      </c>
    </row>
    <row r="524" spans="9:12" x14ac:dyDescent="0.25">
      <c r="I524" s="101">
        <f t="shared" si="39"/>
        <v>20.88</v>
      </c>
      <c r="J524">
        <f t="shared" si="40"/>
        <v>0</v>
      </c>
      <c r="K524" s="76">
        <f t="shared" si="41"/>
        <v>0.13293999999999973</v>
      </c>
      <c r="L524" s="76">
        <f t="shared" si="42"/>
        <v>0.13293999999999973</v>
      </c>
    </row>
    <row r="525" spans="9:12" x14ac:dyDescent="0.25">
      <c r="I525" s="101">
        <f t="shared" si="39"/>
        <v>20.92</v>
      </c>
      <c r="J525">
        <f t="shared" si="40"/>
        <v>0</v>
      </c>
      <c r="K525" s="76">
        <f t="shared" si="41"/>
        <v>0.14421000000000028</v>
      </c>
      <c r="L525" s="76">
        <f t="shared" si="42"/>
        <v>0.14421000000000028</v>
      </c>
    </row>
    <row r="526" spans="9:12" x14ac:dyDescent="0.25">
      <c r="I526" s="101">
        <f t="shared" si="39"/>
        <v>20.96</v>
      </c>
      <c r="J526">
        <f t="shared" si="40"/>
        <v>0</v>
      </c>
      <c r="K526" s="76">
        <f t="shared" si="41"/>
        <v>0.15547999999999973</v>
      </c>
      <c r="L526" s="76">
        <f t="shared" si="42"/>
        <v>0.15547999999999973</v>
      </c>
    </row>
    <row r="527" spans="9:12" x14ac:dyDescent="0.25">
      <c r="I527" s="101">
        <f t="shared" si="39"/>
        <v>21</v>
      </c>
      <c r="J527">
        <f t="shared" si="40"/>
        <v>0</v>
      </c>
      <c r="K527" s="76">
        <f t="shared" si="41"/>
        <v>0.16675000000000029</v>
      </c>
      <c r="L527" s="76">
        <f t="shared" si="42"/>
        <v>0.16675000000000029</v>
      </c>
    </row>
    <row r="528" spans="9:12" x14ac:dyDescent="0.25">
      <c r="I528" s="101">
        <f t="shared" si="39"/>
        <v>21.04</v>
      </c>
      <c r="J528">
        <f t="shared" si="40"/>
        <v>0</v>
      </c>
      <c r="K528" s="76">
        <f t="shared" si="41"/>
        <v>0.17801999999999973</v>
      </c>
      <c r="L528" s="76">
        <f t="shared" si="42"/>
        <v>0.17801999999999973</v>
      </c>
    </row>
    <row r="529" spans="9:12" x14ac:dyDescent="0.25">
      <c r="I529" s="101">
        <f t="shared" si="39"/>
        <v>21.080000000000002</v>
      </c>
      <c r="J529">
        <f t="shared" si="40"/>
        <v>0</v>
      </c>
      <c r="K529" s="76">
        <f t="shared" si="41"/>
        <v>0.18929000000000029</v>
      </c>
      <c r="L529" s="76">
        <f t="shared" si="42"/>
        <v>0.18929000000000029</v>
      </c>
    </row>
    <row r="530" spans="9:12" x14ac:dyDescent="0.25">
      <c r="I530" s="101">
        <f t="shared" si="39"/>
        <v>21.12</v>
      </c>
      <c r="J530">
        <f t="shared" si="40"/>
        <v>0</v>
      </c>
      <c r="K530" s="76">
        <f t="shared" si="41"/>
        <v>0.20055999999999974</v>
      </c>
      <c r="L530" s="76">
        <f t="shared" si="42"/>
        <v>0.20055999999999974</v>
      </c>
    </row>
    <row r="531" spans="9:12" x14ac:dyDescent="0.25">
      <c r="I531" s="101">
        <f t="shared" si="39"/>
        <v>21.16</v>
      </c>
      <c r="J531">
        <f t="shared" si="40"/>
        <v>0</v>
      </c>
      <c r="K531" s="76">
        <f t="shared" si="41"/>
        <v>0.2118300000000003</v>
      </c>
      <c r="L531" s="76">
        <f t="shared" si="42"/>
        <v>0.2118300000000003</v>
      </c>
    </row>
    <row r="532" spans="9:12" x14ac:dyDescent="0.25">
      <c r="I532" s="101">
        <f t="shared" si="39"/>
        <v>21.2</v>
      </c>
      <c r="J532">
        <f t="shared" si="40"/>
        <v>0</v>
      </c>
      <c r="K532" s="76">
        <f t="shared" si="41"/>
        <v>0.22309999999999974</v>
      </c>
      <c r="L532" s="76">
        <f t="shared" si="42"/>
        <v>0.22309999999999974</v>
      </c>
    </row>
    <row r="533" spans="9:12" x14ac:dyDescent="0.25">
      <c r="I533" s="101">
        <f t="shared" si="39"/>
        <v>21.240000000000002</v>
      </c>
      <c r="J533">
        <f t="shared" si="40"/>
        <v>0</v>
      </c>
      <c r="K533" s="76">
        <f t="shared" si="41"/>
        <v>0.2343700000000003</v>
      </c>
      <c r="L533" s="76">
        <f t="shared" si="42"/>
        <v>0.2343700000000003</v>
      </c>
    </row>
    <row r="534" spans="9:12" x14ac:dyDescent="0.25">
      <c r="I534" s="101">
        <f t="shared" si="39"/>
        <v>21.28</v>
      </c>
      <c r="J534">
        <f t="shared" si="40"/>
        <v>0</v>
      </c>
      <c r="K534" s="76">
        <f t="shared" si="41"/>
        <v>0.24563999999999975</v>
      </c>
      <c r="L534" s="76">
        <f t="shared" si="42"/>
        <v>0.24563999999999975</v>
      </c>
    </row>
    <row r="535" spans="9:12" x14ac:dyDescent="0.25">
      <c r="I535" s="101">
        <f t="shared" si="39"/>
        <v>21.32</v>
      </c>
      <c r="J535">
        <f t="shared" si="40"/>
        <v>0</v>
      </c>
      <c r="K535" s="76">
        <f t="shared" si="41"/>
        <v>0.25690999999999919</v>
      </c>
      <c r="L535" s="76">
        <f t="shared" si="42"/>
        <v>0.25690999999999919</v>
      </c>
    </row>
    <row r="536" spans="9:12" x14ac:dyDescent="0.25">
      <c r="I536" s="101">
        <f t="shared" si="39"/>
        <v>21.36</v>
      </c>
      <c r="J536">
        <f t="shared" si="40"/>
        <v>0</v>
      </c>
      <c r="K536" s="76">
        <f t="shared" si="41"/>
        <v>0.26817999999999975</v>
      </c>
      <c r="L536" s="76">
        <f t="shared" si="42"/>
        <v>0.26817999999999975</v>
      </c>
    </row>
    <row r="537" spans="9:12" x14ac:dyDescent="0.25">
      <c r="I537" s="101">
        <f t="shared" si="39"/>
        <v>21.400000000000002</v>
      </c>
      <c r="J537">
        <f t="shared" si="40"/>
        <v>0</v>
      </c>
      <c r="K537" s="76">
        <f t="shared" si="41"/>
        <v>0.27945000000000042</v>
      </c>
      <c r="L537" s="76">
        <f t="shared" si="42"/>
        <v>0.27945000000000042</v>
      </c>
    </row>
    <row r="538" spans="9:12" x14ac:dyDescent="0.25">
      <c r="I538" s="101">
        <f t="shared" si="39"/>
        <v>21.44</v>
      </c>
      <c r="J538">
        <f t="shared" si="40"/>
        <v>0</v>
      </c>
      <c r="K538" s="76">
        <f t="shared" si="41"/>
        <v>0.29072000000000064</v>
      </c>
      <c r="L538" s="76">
        <f t="shared" si="42"/>
        <v>0.29072000000000064</v>
      </c>
    </row>
    <row r="539" spans="9:12" x14ac:dyDescent="0.25">
      <c r="I539" s="101">
        <f t="shared" si="39"/>
        <v>21.48</v>
      </c>
      <c r="J539">
        <f t="shared" si="40"/>
        <v>0</v>
      </c>
      <c r="K539" s="76">
        <f t="shared" si="41"/>
        <v>0.3019899999999992</v>
      </c>
      <c r="L539" s="76">
        <f t="shared" si="42"/>
        <v>0.3019899999999992</v>
      </c>
    </row>
    <row r="540" spans="9:12" x14ac:dyDescent="0.25">
      <c r="I540" s="101">
        <f t="shared" si="39"/>
        <v>21.52</v>
      </c>
      <c r="J540">
        <f t="shared" si="40"/>
        <v>0</v>
      </c>
      <c r="K540" s="76">
        <f t="shared" si="41"/>
        <v>0.31326000000000076</v>
      </c>
      <c r="L540" s="76">
        <f t="shared" si="42"/>
        <v>0.31326000000000076</v>
      </c>
    </row>
    <row r="541" spans="9:12" x14ac:dyDescent="0.25">
      <c r="I541" s="101">
        <f t="shared" si="39"/>
        <v>21.56</v>
      </c>
      <c r="J541">
        <f t="shared" si="40"/>
        <v>0</v>
      </c>
      <c r="K541" s="76">
        <f t="shared" si="41"/>
        <v>0.32452999999999921</v>
      </c>
      <c r="L541" s="76">
        <f t="shared" si="42"/>
        <v>0.32452999999999921</v>
      </c>
    </row>
    <row r="542" spans="9:12" x14ac:dyDescent="0.25">
      <c r="I542" s="101">
        <f t="shared" si="39"/>
        <v>21.6</v>
      </c>
      <c r="J542">
        <f t="shared" si="40"/>
        <v>0</v>
      </c>
      <c r="K542" s="76">
        <f t="shared" si="41"/>
        <v>0.33580000000000076</v>
      </c>
      <c r="L542" s="76">
        <f t="shared" si="42"/>
        <v>0.33580000000000076</v>
      </c>
    </row>
    <row r="543" spans="9:12" x14ac:dyDescent="0.25">
      <c r="I543" s="101">
        <f t="shared" si="39"/>
        <v>21.64</v>
      </c>
      <c r="J543">
        <f t="shared" si="40"/>
        <v>0</v>
      </c>
      <c r="K543" s="76">
        <f t="shared" si="41"/>
        <v>0.34706999999999932</v>
      </c>
      <c r="L543" s="76">
        <f t="shared" si="42"/>
        <v>0.34706999999999932</v>
      </c>
    </row>
    <row r="544" spans="9:12" x14ac:dyDescent="0.25">
      <c r="I544" s="101">
        <f t="shared" si="39"/>
        <v>21.68</v>
      </c>
      <c r="J544">
        <f t="shared" si="40"/>
        <v>0</v>
      </c>
      <c r="K544" s="76">
        <f t="shared" si="41"/>
        <v>0.35834000000000077</v>
      </c>
      <c r="L544" s="76">
        <f t="shared" si="42"/>
        <v>0.35834000000000077</v>
      </c>
    </row>
    <row r="545" spans="9:12" x14ac:dyDescent="0.25">
      <c r="I545" s="101">
        <f t="shared" si="39"/>
        <v>21.72</v>
      </c>
      <c r="J545">
        <f t="shared" si="40"/>
        <v>0</v>
      </c>
      <c r="K545" s="76">
        <f t="shared" si="41"/>
        <v>0.36960999999999933</v>
      </c>
      <c r="L545" s="76">
        <f t="shared" si="42"/>
        <v>0.36960999999999933</v>
      </c>
    </row>
    <row r="546" spans="9:12" x14ac:dyDescent="0.25">
      <c r="I546" s="101">
        <f t="shared" si="39"/>
        <v>21.76</v>
      </c>
      <c r="J546">
        <f t="shared" si="40"/>
        <v>0</v>
      </c>
      <c r="K546" s="76">
        <f t="shared" si="41"/>
        <v>0.38088000000000077</v>
      </c>
      <c r="L546" s="76">
        <f t="shared" si="42"/>
        <v>0.38088000000000077</v>
      </c>
    </row>
    <row r="547" spans="9:12" x14ac:dyDescent="0.25">
      <c r="I547" s="101">
        <f t="shared" si="39"/>
        <v>21.8</v>
      </c>
      <c r="J547">
        <f t="shared" si="40"/>
        <v>0</v>
      </c>
      <c r="K547" s="76">
        <f t="shared" si="41"/>
        <v>0.39214999999999933</v>
      </c>
      <c r="L547" s="76">
        <f t="shared" si="42"/>
        <v>0.39214999999999933</v>
      </c>
    </row>
    <row r="548" spans="9:12" x14ac:dyDescent="0.25">
      <c r="I548" s="101">
        <f t="shared" si="39"/>
        <v>21.84</v>
      </c>
      <c r="J548">
        <f t="shared" si="40"/>
        <v>0</v>
      </c>
      <c r="K548" s="76">
        <f t="shared" si="41"/>
        <v>0.40341999999999967</v>
      </c>
      <c r="L548" s="76">
        <f t="shared" si="42"/>
        <v>0.40341999999999967</v>
      </c>
    </row>
    <row r="549" spans="9:12" x14ac:dyDescent="0.25">
      <c r="I549" s="101">
        <f t="shared" si="39"/>
        <v>21.88</v>
      </c>
      <c r="J549">
        <f t="shared" si="40"/>
        <v>0</v>
      </c>
      <c r="K549" s="76">
        <f t="shared" si="41"/>
        <v>0.41469000000000023</v>
      </c>
      <c r="L549" s="76">
        <f t="shared" si="42"/>
        <v>0.41469000000000023</v>
      </c>
    </row>
    <row r="550" spans="9:12" x14ac:dyDescent="0.25">
      <c r="I550" s="101">
        <f t="shared" si="39"/>
        <v>21.92</v>
      </c>
      <c r="J550">
        <f t="shared" si="40"/>
        <v>0</v>
      </c>
      <c r="K550" s="76">
        <f t="shared" si="41"/>
        <v>0.42596000000000078</v>
      </c>
      <c r="L550" s="76">
        <f t="shared" si="42"/>
        <v>0.42596000000000078</v>
      </c>
    </row>
    <row r="551" spans="9:12" x14ac:dyDescent="0.25">
      <c r="I551" s="101">
        <f t="shared" si="39"/>
        <v>21.96</v>
      </c>
      <c r="J551">
        <f t="shared" si="40"/>
        <v>0</v>
      </c>
      <c r="K551" s="76">
        <f t="shared" si="41"/>
        <v>0.43723000000000023</v>
      </c>
      <c r="L551" s="76">
        <f t="shared" si="42"/>
        <v>0.43723000000000023</v>
      </c>
    </row>
    <row r="552" spans="9:12" x14ac:dyDescent="0.25">
      <c r="I552" s="101">
        <f t="shared" si="39"/>
        <v>22</v>
      </c>
      <c r="J552">
        <f t="shared" si="40"/>
        <v>0</v>
      </c>
      <c r="K552" s="76">
        <f t="shared" si="41"/>
        <v>0.44849999999999968</v>
      </c>
      <c r="L552" s="76">
        <f t="shared" si="42"/>
        <v>0.44849999999999968</v>
      </c>
    </row>
    <row r="553" spans="9:12" x14ac:dyDescent="0.25">
      <c r="I553" s="101">
        <f t="shared" si="39"/>
        <v>22.04</v>
      </c>
      <c r="J553">
        <f t="shared" si="40"/>
        <v>0</v>
      </c>
      <c r="K553" s="76">
        <f t="shared" si="41"/>
        <v>0.45977000000000023</v>
      </c>
      <c r="L553" s="76">
        <f t="shared" si="42"/>
        <v>0.45977000000000023</v>
      </c>
    </row>
    <row r="554" spans="9:12" x14ac:dyDescent="0.25">
      <c r="I554" s="101">
        <f t="shared" si="39"/>
        <v>22.080000000000002</v>
      </c>
      <c r="J554">
        <f t="shared" si="40"/>
        <v>0</v>
      </c>
      <c r="K554" s="76">
        <f t="shared" si="41"/>
        <v>0.47104000000000079</v>
      </c>
      <c r="L554" s="76">
        <f t="shared" si="42"/>
        <v>0.47104000000000079</v>
      </c>
    </row>
    <row r="555" spans="9:12" x14ac:dyDescent="0.25">
      <c r="I555" s="101">
        <f t="shared" si="39"/>
        <v>22.12</v>
      </c>
      <c r="J555">
        <f t="shared" si="40"/>
        <v>0</v>
      </c>
      <c r="K555" s="76">
        <f t="shared" si="41"/>
        <v>0.48231000000000024</v>
      </c>
      <c r="L555" s="76">
        <f t="shared" si="42"/>
        <v>0.48231000000000024</v>
      </c>
    </row>
    <row r="556" spans="9:12" x14ac:dyDescent="0.25">
      <c r="I556" s="101">
        <f t="shared" si="39"/>
        <v>22.16</v>
      </c>
      <c r="J556">
        <f t="shared" si="40"/>
        <v>0</v>
      </c>
      <c r="K556" s="76">
        <f t="shared" si="41"/>
        <v>0.49357999999999969</v>
      </c>
      <c r="L556" s="76">
        <f t="shared" si="42"/>
        <v>0.49357999999999969</v>
      </c>
    </row>
    <row r="557" spans="9:12" x14ac:dyDescent="0.25">
      <c r="I557" s="101">
        <f t="shared" si="39"/>
        <v>22.2</v>
      </c>
      <c r="J557">
        <f t="shared" si="40"/>
        <v>0</v>
      </c>
      <c r="K557" s="76">
        <f t="shared" si="41"/>
        <v>0.50485000000000024</v>
      </c>
      <c r="L557" s="76">
        <f t="shared" si="42"/>
        <v>0.50485000000000024</v>
      </c>
    </row>
    <row r="558" spans="9:12" x14ac:dyDescent="0.25">
      <c r="I558" s="101">
        <f t="shared" si="39"/>
        <v>22.240000000000002</v>
      </c>
      <c r="J558">
        <f t="shared" si="40"/>
        <v>0</v>
      </c>
      <c r="K558" s="76">
        <f t="shared" si="41"/>
        <v>0.51611999999999991</v>
      </c>
      <c r="L558" s="76">
        <f t="shared" si="42"/>
        <v>0.51611999999999991</v>
      </c>
    </row>
    <row r="559" spans="9:12" x14ac:dyDescent="0.25">
      <c r="I559" s="101">
        <f t="shared" si="39"/>
        <v>22.28</v>
      </c>
      <c r="J559">
        <f t="shared" si="40"/>
        <v>0</v>
      </c>
      <c r="K559" s="76">
        <f t="shared" si="41"/>
        <v>0.52739000000000025</v>
      </c>
      <c r="L559" s="76">
        <f t="shared" si="42"/>
        <v>0.52739000000000025</v>
      </c>
    </row>
    <row r="560" spans="9:12" x14ac:dyDescent="0.25">
      <c r="I560" s="101">
        <f t="shared" si="39"/>
        <v>22.32</v>
      </c>
      <c r="J560">
        <f t="shared" si="40"/>
        <v>0</v>
      </c>
      <c r="K560" s="76">
        <f t="shared" si="41"/>
        <v>0.53865999999999969</v>
      </c>
      <c r="L560" s="76">
        <f t="shared" si="42"/>
        <v>0.53865999999999969</v>
      </c>
    </row>
    <row r="561" spans="9:12" x14ac:dyDescent="0.25">
      <c r="I561" s="101">
        <f t="shared" si="39"/>
        <v>22.36</v>
      </c>
      <c r="J561">
        <f t="shared" si="40"/>
        <v>0</v>
      </c>
      <c r="K561" s="76">
        <f t="shared" si="41"/>
        <v>0.54992999999999914</v>
      </c>
      <c r="L561" s="76">
        <f t="shared" si="42"/>
        <v>0.54992999999999914</v>
      </c>
    </row>
    <row r="562" spans="9:12" x14ac:dyDescent="0.25">
      <c r="I562" s="101">
        <f t="shared" si="39"/>
        <v>22.400000000000002</v>
      </c>
      <c r="J562">
        <f t="shared" si="40"/>
        <v>0</v>
      </c>
      <c r="K562" s="76">
        <f t="shared" si="41"/>
        <v>0.56120000000000092</v>
      </c>
      <c r="L562" s="76">
        <f t="shared" si="42"/>
        <v>0.56120000000000092</v>
      </c>
    </row>
    <row r="563" spans="9:12" x14ac:dyDescent="0.25">
      <c r="I563" s="101">
        <f t="shared" si="39"/>
        <v>22.44</v>
      </c>
      <c r="J563">
        <f t="shared" si="40"/>
        <v>0</v>
      </c>
      <c r="K563" s="76">
        <f t="shared" si="41"/>
        <v>0.57247000000000026</v>
      </c>
      <c r="L563" s="76">
        <f t="shared" si="42"/>
        <v>0.57247000000000026</v>
      </c>
    </row>
    <row r="564" spans="9:12" x14ac:dyDescent="0.25">
      <c r="I564" s="101">
        <f t="shared" si="39"/>
        <v>22.48</v>
      </c>
      <c r="J564">
        <f t="shared" si="40"/>
        <v>0</v>
      </c>
      <c r="K564" s="76">
        <f t="shared" si="41"/>
        <v>0.58374000000000059</v>
      </c>
      <c r="L564" s="76">
        <f t="shared" si="42"/>
        <v>0.58374000000000059</v>
      </c>
    </row>
    <row r="565" spans="9:12" x14ac:dyDescent="0.25">
      <c r="I565" s="101">
        <f t="shared" si="39"/>
        <v>22.52</v>
      </c>
      <c r="J565">
        <f t="shared" si="40"/>
        <v>0</v>
      </c>
      <c r="K565" s="76">
        <f t="shared" si="41"/>
        <v>0.59500999999999915</v>
      </c>
      <c r="L565" s="76">
        <f t="shared" si="42"/>
        <v>0.59500999999999915</v>
      </c>
    </row>
    <row r="566" spans="9:12" x14ac:dyDescent="0.25">
      <c r="I566" s="101">
        <f t="shared" si="39"/>
        <v>22.56</v>
      </c>
      <c r="J566">
        <f t="shared" si="40"/>
        <v>0</v>
      </c>
      <c r="K566" s="76">
        <f t="shared" si="41"/>
        <v>0.60627999999999971</v>
      </c>
      <c r="L566" s="76">
        <f t="shared" si="42"/>
        <v>0.60627999999999971</v>
      </c>
    </row>
    <row r="567" spans="9:12" x14ac:dyDescent="0.25">
      <c r="I567" s="101">
        <f t="shared" si="39"/>
        <v>22.6</v>
      </c>
      <c r="J567">
        <f t="shared" si="40"/>
        <v>0</v>
      </c>
      <c r="K567" s="76">
        <f t="shared" si="41"/>
        <v>0.61755000000000038</v>
      </c>
      <c r="L567" s="76">
        <f t="shared" si="42"/>
        <v>0.61755000000000038</v>
      </c>
    </row>
    <row r="568" spans="9:12" x14ac:dyDescent="0.25">
      <c r="I568" s="101">
        <f t="shared" si="39"/>
        <v>22.64</v>
      </c>
      <c r="J568">
        <f t="shared" si="40"/>
        <v>0</v>
      </c>
      <c r="K568" s="76">
        <f t="shared" si="41"/>
        <v>0.62881999999999982</v>
      </c>
      <c r="L568" s="76">
        <f t="shared" si="42"/>
        <v>0.62881999999999982</v>
      </c>
    </row>
    <row r="569" spans="9:12" x14ac:dyDescent="0.25">
      <c r="I569" s="101">
        <f t="shared" si="39"/>
        <v>22.68</v>
      </c>
      <c r="J569">
        <f t="shared" si="40"/>
        <v>0</v>
      </c>
      <c r="K569" s="76">
        <f t="shared" si="41"/>
        <v>0.64008999999999916</v>
      </c>
      <c r="L569" s="76">
        <f t="shared" si="42"/>
        <v>0.64008999999999916</v>
      </c>
    </row>
    <row r="570" spans="9:12" x14ac:dyDescent="0.25">
      <c r="I570" s="101">
        <f t="shared" si="39"/>
        <v>22.72</v>
      </c>
      <c r="J570">
        <f t="shared" si="40"/>
        <v>0</v>
      </c>
      <c r="K570" s="76">
        <f t="shared" si="41"/>
        <v>0.65135999999999949</v>
      </c>
      <c r="L570" s="76">
        <f t="shared" si="42"/>
        <v>0.65135999999999949</v>
      </c>
    </row>
    <row r="571" spans="9:12" x14ac:dyDescent="0.25">
      <c r="I571" s="101">
        <f t="shared" si="39"/>
        <v>22.76</v>
      </c>
      <c r="J571">
        <f t="shared" si="40"/>
        <v>0</v>
      </c>
      <c r="K571" s="76">
        <f t="shared" si="41"/>
        <v>0.66263000000000039</v>
      </c>
      <c r="L571" s="76">
        <f t="shared" si="42"/>
        <v>0.66263000000000039</v>
      </c>
    </row>
    <row r="572" spans="9:12" x14ac:dyDescent="0.25">
      <c r="I572" s="101">
        <f t="shared" si="39"/>
        <v>22.8</v>
      </c>
      <c r="J572">
        <f t="shared" si="40"/>
        <v>0</v>
      </c>
      <c r="K572" s="76">
        <f t="shared" si="41"/>
        <v>0.67389999999999983</v>
      </c>
      <c r="L572" s="76">
        <f t="shared" si="42"/>
        <v>0.67389999999999983</v>
      </c>
    </row>
    <row r="573" spans="9:12" x14ac:dyDescent="0.25">
      <c r="I573" s="101">
        <f t="shared" si="39"/>
        <v>22.84</v>
      </c>
      <c r="J573">
        <f t="shared" si="40"/>
        <v>0</v>
      </c>
      <c r="K573" s="76">
        <f t="shared" si="41"/>
        <v>0.68517000000000017</v>
      </c>
      <c r="L573" s="76">
        <f t="shared" si="42"/>
        <v>0.68517000000000017</v>
      </c>
    </row>
    <row r="574" spans="9:12" x14ac:dyDescent="0.25">
      <c r="I574" s="101">
        <f t="shared" si="39"/>
        <v>22.88</v>
      </c>
      <c r="J574">
        <f t="shared" si="40"/>
        <v>0</v>
      </c>
      <c r="K574" s="76">
        <f t="shared" si="41"/>
        <v>0.6964399999999995</v>
      </c>
      <c r="L574" s="76">
        <f t="shared" si="42"/>
        <v>0.6964399999999995</v>
      </c>
    </row>
    <row r="575" spans="9:12" x14ac:dyDescent="0.25">
      <c r="I575" s="101">
        <f t="shared" si="39"/>
        <v>22.92</v>
      </c>
      <c r="J575">
        <f t="shared" si="40"/>
        <v>0</v>
      </c>
      <c r="K575" s="76">
        <f t="shared" si="41"/>
        <v>0.70771000000000128</v>
      </c>
      <c r="L575" s="76">
        <f t="shared" si="42"/>
        <v>0.70771000000000128</v>
      </c>
    </row>
    <row r="576" spans="9:12" x14ac:dyDescent="0.25">
      <c r="I576" s="101">
        <f t="shared" si="39"/>
        <v>22.96</v>
      </c>
      <c r="J576">
        <f t="shared" si="40"/>
        <v>0</v>
      </c>
      <c r="K576" s="76">
        <f t="shared" si="41"/>
        <v>0.71897999999999984</v>
      </c>
      <c r="L576" s="76">
        <f t="shared" si="42"/>
        <v>0.71897999999999984</v>
      </c>
    </row>
    <row r="577" spans="9:12" x14ac:dyDescent="0.25">
      <c r="I577" s="101">
        <f t="shared" si="39"/>
        <v>23</v>
      </c>
      <c r="J577">
        <f t="shared" si="40"/>
        <v>0</v>
      </c>
      <c r="K577" s="76">
        <f t="shared" si="41"/>
        <v>0.73025000000000018</v>
      </c>
      <c r="L577" s="76">
        <f t="shared" si="42"/>
        <v>0.73025000000000018</v>
      </c>
    </row>
    <row r="578" spans="9:12" x14ac:dyDescent="0.25">
      <c r="I578" s="101">
        <f t="shared" si="39"/>
        <v>23.04</v>
      </c>
      <c r="J578">
        <f t="shared" si="40"/>
        <v>0</v>
      </c>
      <c r="K578" s="76">
        <f t="shared" si="41"/>
        <v>0.74151999999999874</v>
      </c>
      <c r="L578" s="76">
        <f t="shared" si="42"/>
        <v>0.74151999999999874</v>
      </c>
    </row>
    <row r="579" spans="9:12" x14ac:dyDescent="0.25">
      <c r="I579" s="101">
        <f t="shared" si="39"/>
        <v>23.080000000000002</v>
      </c>
      <c r="J579">
        <f t="shared" si="40"/>
        <v>0</v>
      </c>
      <c r="K579" s="76">
        <f t="shared" si="41"/>
        <v>0.75279000000000129</v>
      </c>
      <c r="L579" s="76">
        <f t="shared" si="42"/>
        <v>0.75279000000000129</v>
      </c>
    </row>
    <row r="580" spans="9:12" x14ac:dyDescent="0.25">
      <c r="I580" s="101">
        <f t="shared" ref="I580:I643" si="43">IF((ROW(A578)*$F$2)&lt;=$D$5, ROW(A578)*$F$2,NA())</f>
        <v>23.12</v>
      </c>
      <c r="J580">
        <f t="shared" ref="J580:J643" si="44">D$29*($I580/1000)+D$18*(($I580/1000)-($D$8/1000))*(($I580/1000)&gt;($D$8/1000))+D$19*(($I580/1000)-($D$9/1000))*(($I580/1000)&gt;($D$9/1000))+D$20*(($I580/1000)-($D$10/1000))*(($I580/1000)&gt;($D$10/1000))+D$21*(($I580/1000)-($D$11/1000))*(($I580/1000)&gt;($D$11/1000))</f>
        <v>0</v>
      </c>
      <c r="K580" s="76">
        <f t="shared" ref="K580:K643" si="45">E$29*($I580/1000)+E$18*(($I580/1000)-($D$8/1000))*(($I580/1000)&gt;($D$8/1000))+E$19*(($I580/1000)-($D$9/1000))*(($I580/1000)&gt;($D$9/1000))+E$20*(($I580/1000)-($D$10/1000))*(($I580/1000)&gt;($D$10/1000))+E$21*(($I580/1000)-($D$11/1000))*(($I580/1000)&gt;($D$11/1000))</f>
        <v>0.76405999999999985</v>
      </c>
      <c r="L580" s="76">
        <f t="shared" ref="L580:L643" si="46">SQRT((J580^2)+(K580^2))</f>
        <v>0.76405999999999985</v>
      </c>
    </row>
    <row r="581" spans="9:12" x14ac:dyDescent="0.25">
      <c r="I581" s="101">
        <f t="shared" si="43"/>
        <v>23.16</v>
      </c>
      <c r="J581">
        <f t="shared" si="44"/>
        <v>0</v>
      </c>
      <c r="K581" s="76">
        <f t="shared" si="45"/>
        <v>0.77533000000000019</v>
      </c>
      <c r="L581" s="76">
        <f t="shared" si="46"/>
        <v>0.77533000000000019</v>
      </c>
    </row>
    <row r="582" spans="9:12" x14ac:dyDescent="0.25">
      <c r="I582" s="101">
        <f t="shared" si="43"/>
        <v>23.2</v>
      </c>
      <c r="J582">
        <f t="shared" si="44"/>
        <v>0</v>
      </c>
      <c r="K582" s="76">
        <f t="shared" si="45"/>
        <v>0.78659999999999874</v>
      </c>
      <c r="L582" s="76">
        <f t="shared" si="46"/>
        <v>0.78659999999999874</v>
      </c>
    </row>
    <row r="583" spans="9:12" x14ac:dyDescent="0.25">
      <c r="I583" s="101">
        <f t="shared" si="43"/>
        <v>23.240000000000002</v>
      </c>
      <c r="J583">
        <f t="shared" si="44"/>
        <v>0</v>
      </c>
      <c r="K583" s="76">
        <f t="shared" si="45"/>
        <v>0.7978700000000013</v>
      </c>
      <c r="L583" s="76">
        <f t="shared" si="46"/>
        <v>0.7978700000000013</v>
      </c>
    </row>
    <row r="584" spans="9:12" x14ac:dyDescent="0.25">
      <c r="I584" s="101">
        <f t="shared" si="43"/>
        <v>23.28</v>
      </c>
      <c r="J584">
        <f t="shared" si="44"/>
        <v>0</v>
      </c>
      <c r="K584" s="76">
        <f t="shared" si="45"/>
        <v>0.80913999999999986</v>
      </c>
      <c r="L584" s="76">
        <f t="shared" si="46"/>
        <v>0.80913999999999986</v>
      </c>
    </row>
    <row r="585" spans="9:12" x14ac:dyDescent="0.25">
      <c r="I585" s="101">
        <f t="shared" si="43"/>
        <v>23.32</v>
      </c>
      <c r="J585">
        <f t="shared" si="44"/>
        <v>0</v>
      </c>
      <c r="K585" s="76">
        <f t="shared" si="45"/>
        <v>0.82041000000000019</v>
      </c>
      <c r="L585" s="76">
        <f t="shared" si="46"/>
        <v>0.82041000000000019</v>
      </c>
    </row>
    <row r="586" spans="9:12" x14ac:dyDescent="0.25">
      <c r="I586" s="101">
        <f t="shared" si="43"/>
        <v>23.36</v>
      </c>
      <c r="J586">
        <f t="shared" si="44"/>
        <v>0</v>
      </c>
      <c r="K586" s="76">
        <f t="shared" si="45"/>
        <v>0.83167999999999975</v>
      </c>
      <c r="L586" s="76">
        <f t="shared" si="46"/>
        <v>0.83167999999999975</v>
      </c>
    </row>
    <row r="587" spans="9:12" x14ac:dyDescent="0.25">
      <c r="I587" s="101">
        <f t="shared" si="43"/>
        <v>23.400000000000002</v>
      </c>
      <c r="J587">
        <f t="shared" si="44"/>
        <v>0</v>
      </c>
      <c r="K587" s="76">
        <f t="shared" si="45"/>
        <v>0.84295000000000031</v>
      </c>
      <c r="L587" s="76">
        <f t="shared" si="46"/>
        <v>0.84295000000000031</v>
      </c>
    </row>
    <row r="588" spans="9:12" x14ac:dyDescent="0.25">
      <c r="I588" s="101">
        <f t="shared" si="43"/>
        <v>23.44</v>
      </c>
      <c r="J588">
        <f t="shared" si="44"/>
        <v>0</v>
      </c>
      <c r="K588" s="76">
        <f t="shared" si="45"/>
        <v>0.85422000000000087</v>
      </c>
      <c r="L588" s="76">
        <f t="shared" si="46"/>
        <v>0.85422000000000087</v>
      </c>
    </row>
    <row r="589" spans="9:12" x14ac:dyDescent="0.25">
      <c r="I589" s="101">
        <f t="shared" si="43"/>
        <v>23.48</v>
      </c>
      <c r="J589">
        <f t="shared" si="44"/>
        <v>0</v>
      </c>
      <c r="K589" s="76">
        <f t="shared" si="45"/>
        <v>0.86549000000000031</v>
      </c>
      <c r="L589" s="76">
        <f t="shared" si="46"/>
        <v>0.86549000000000031</v>
      </c>
    </row>
    <row r="590" spans="9:12" x14ac:dyDescent="0.25">
      <c r="I590" s="101">
        <f t="shared" si="43"/>
        <v>23.52</v>
      </c>
      <c r="J590">
        <f t="shared" si="44"/>
        <v>0</v>
      </c>
      <c r="K590" s="76">
        <f t="shared" si="45"/>
        <v>0.87675999999999976</v>
      </c>
      <c r="L590" s="76">
        <f t="shared" si="46"/>
        <v>0.87675999999999976</v>
      </c>
    </row>
    <row r="591" spans="9:12" x14ac:dyDescent="0.25">
      <c r="I591" s="101">
        <f t="shared" si="43"/>
        <v>23.56</v>
      </c>
      <c r="J591">
        <f t="shared" si="44"/>
        <v>0</v>
      </c>
      <c r="K591" s="76">
        <f t="shared" si="45"/>
        <v>0.88802999999999921</v>
      </c>
      <c r="L591" s="76">
        <f t="shared" si="46"/>
        <v>0.88802999999999921</v>
      </c>
    </row>
    <row r="592" spans="9:12" x14ac:dyDescent="0.25">
      <c r="I592" s="101">
        <f t="shared" si="43"/>
        <v>23.6</v>
      </c>
      <c r="J592">
        <f t="shared" si="44"/>
        <v>0</v>
      </c>
      <c r="K592" s="76">
        <f t="shared" si="45"/>
        <v>0.89930000000000088</v>
      </c>
      <c r="L592" s="76">
        <f t="shared" si="46"/>
        <v>0.89930000000000088</v>
      </c>
    </row>
    <row r="593" spans="9:12" x14ac:dyDescent="0.25">
      <c r="I593" s="101">
        <f t="shared" si="43"/>
        <v>23.64</v>
      </c>
      <c r="J593">
        <f t="shared" si="44"/>
        <v>0</v>
      </c>
      <c r="K593" s="76">
        <f t="shared" si="45"/>
        <v>0.91057000000000032</v>
      </c>
      <c r="L593" s="76">
        <f t="shared" si="46"/>
        <v>0.91057000000000032</v>
      </c>
    </row>
    <row r="594" spans="9:12" x14ac:dyDescent="0.25">
      <c r="I594" s="101">
        <f t="shared" si="43"/>
        <v>23.68</v>
      </c>
      <c r="J594">
        <f t="shared" si="44"/>
        <v>0</v>
      </c>
      <c r="K594" s="76">
        <f t="shared" si="45"/>
        <v>0.92183999999999977</v>
      </c>
      <c r="L594" s="76">
        <f t="shared" si="46"/>
        <v>0.92183999999999977</v>
      </c>
    </row>
    <row r="595" spans="9:12" x14ac:dyDescent="0.25">
      <c r="I595" s="101">
        <f t="shared" si="43"/>
        <v>23.72</v>
      </c>
      <c r="J595">
        <f t="shared" si="44"/>
        <v>0</v>
      </c>
      <c r="K595" s="76">
        <f t="shared" si="45"/>
        <v>0.93310999999999922</v>
      </c>
      <c r="L595" s="76">
        <f t="shared" si="46"/>
        <v>0.93310999999999922</v>
      </c>
    </row>
    <row r="596" spans="9:12" x14ac:dyDescent="0.25">
      <c r="I596" s="101">
        <f t="shared" si="43"/>
        <v>23.76</v>
      </c>
      <c r="J596">
        <f t="shared" si="44"/>
        <v>0</v>
      </c>
      <c r="K596" s="76">
        <f t="shared" si="45"/>
        <v>0.94437999999999978</v>
      </c>
      <c r="L596" s="76">
        <f t="shared" si="46"/>
        <v>0.94437999999999978</v>
      </c>
    </row>
    <row r="597" spans="9:12" x14ac:dyDescent="0.25">
      <c r="I597" s="101">
        <f t="shared" si="43"/>
        <v>23.8</v>
      </c>
      <c r="J597">
        <f t="shared" si="44"/>
        <v>0</v>
      </c>
      <c r="K597" s="76">
        <f t="shared" si="45"/>
        <v>0.95565000000000033</v>
      </c>
      <c r="L597" s="76">
        <f t="shared" si="46"/>
        <v>0.95565000000000033</v>
      </c>
    </row>
    <row r="598" spans="9:12" x14ac:dyDescent="0.25">
      <c r="I598" s="101">
        <f t="shared" si="43"/>
        <v>23.84</v>
      </c>
      <c r="J598">
        <f t="shared" si="44"/>
        <v>0</v>
      </c>
      <c r="K598" s="76">
        <f t="shared" si="45"/>
        <v>0.96691999999999978</v>
      </c>
      <c r="L598" s="76">
        <f t="shared" si="46"/>
        <v>0.96691999999999978</v>
      </c>
    </row>
    <row r="599" spans="9:12" x14ac:dyDescent="0.25">
      <c r="I599" s="101">
        <f t="shared" si="43"/>
        <v>23.88</v>
      </c>
      <c r="J599">
        <f t="shared" si="44"/>
        <v>0</v>
      </c>
      <c r="K599" s="76">
        <f t="shared" si="45"/>
        <v>0.97819000000000011</v>
      </c>
      <c r="L599" s="76">
        <f t="shared" si="46"/>
        <v>0.97819000000000011</v>
      </c>
    </row>
    <row r="600" spans="9:12" x14ac:dyDescent="0.25">
      <c r="I600" s="101">
        <f t="shared" si="43"/>
        <v>23.92</v>
      </c>
      <c r="J600">
        <f t="shared" si="44"/>
        <v>0</v>
      </c>
      <c r="K600" s="76">
        <f t="shared" si="45"/>
        <v>0.98945999999999978</v>
      </c>
      <c r="L600" s="76">
        <f t="shared" si="46"/>
        <v>0.98945999999999978</v>
      </c>
    </row>
    <row r="601" spans="9:12" x14ac:dyDescent="0.25">
      <c r="I601" s="101">
        <f t="shared" si="43"/>
        <v>23.96</v>
      </c>
      <c r="J601">
        <f t="shared" si="44"/>
        <v>0</v>
      </c>
      <c r="K601" s="76">
        <f t="shared" si="45"/>
        <v>1.0007300000000012</v>
      </c>
      <c r="L601" s="76">
        <f t="shared" si="46"/>
        <v>1.0007300000000012</v>
      </c>
    </row>
    <row r="602" spans="9:12" x14ac:dyDescent="0.25">
      <c r="I602" s="101">
        <f t="shared" si="43"/>
        <v>24</v>
      </c>
      <c r="J602">
        <f t="shared" si="44"/>
        <v>0</v>
      </c>
      <c r="K602" s="76">
        <f t="shared" si="45"/>
        <v>1.0119999999999998</v>
      </c>
      <c r="L602" s="76">
        <f t="shared" si="46"/>
        <v>1.0119999999999998</v>
      </c>
    </row>
    <row r="603" spans="9:12" x14ac:dyDescent="0.25">
      <c r="I603" s="101">
        <f t="shared" si="43"/>
        <v>24.04</v>
      </c>
      <c r="J603">
        <f t="shared" si="44"/>
        <v>0</v>
      </c>
      <c r="K603" s="76">
        <f t="shared" si="45"/>
        <v>1.0232700000000001</v>
      </c>
      <c r="L603" s="76">
        <f t="shared" si="46"/>
        <v>1.0232700000000001</v>
      </c>
    </row>
    <row r="604" spans="9:12" x14ac:dyDescent="0.25">
      <c r="I604" s="101">
        <f t="shared" si="43"/>
        <v>24.080000000000002</v>
      </c>
      <c r="J604">
        <f t="shared" si="44"/>
        <v>0</v>
      </c>
      <c r="K604" s="76">
        <f t="shared" si="45"/>
        <v>1.0345399999999998</v>
      </c>
      <c r="L604" s="76">
        <f t="shared" si="46"/>
        <v>1.0345399999999998</v>
      </c>
    </row>
    <row r="605" spans="9:12" x14ac:dyDescent="0.25">
      <c r="I605" s="101">
        <f t="shared" si="43"/>
        <v>24.12</v>
      </c>
      <c r="J605">
        <f t="shared" si="44"/>
        <v>0</v>
      </c>
      <c r="K605" s="76">
        <f t="shared" si="45"/>
        <v>1.0458100000000012</v>
      </c>
      <c r="L605" s="76">
        <f t="shared" si="46"/>
        <v>1.0458100000000012</v>
      </c>
    </row>
    <row r="606" spans="9:12" x14ac:dyDescent="0.25">
      <c r="I606" s="101">
        <f t="shared" si="43"/>
        <v>24.16</v>
      </c>
      <c r="J606">
        <f t="shared" si="44"/>
        <v>0</v>
      </c>
      <c r="K606" s="76">
        <f t="shared" si="45"/>
        <v>1.0570799999999998</v>
      </c>
      <c r="L606" s="76">
        <f t="shared" si="46"/>
        <v>1.0570799999999998</v>
      </c>
    </row>
    <row r="607" spans="9:12" x14ac:dyDescent="0.25">
      <c r="I607" s="101">
        <f t="shared" si="43"/>
        <v>24.2</v>
      </c>
      <c r="J607">
        <f t="shared" si="44"/>
        <v>0</v>
      </c>
      <c r="K607" s="76">
        <f t="shared" si="45"/>
        <v>1.0683500000000001</v>
      </c>
      <c r="L607" s="76">
        <f t="shared" si="46"/>
        <v>1.0683500000000001</v>
      </c>
    </row>
    <row r="608" spans="9:12" x14ac:dyDescent="0.25">
      <c r="I608" s="101">
        <f t="shared" si="43"/>
        <v>24.240000000000002</v>
      </c>
      <c r="J608">
        <f t="shared" si="44"/>
        <v>0</v>
      </c>
      <c r="K608" s="76">
        <f t="shared" si="45"/>
        <v>1.0796199999999998</v>
      </c>
      <c r="L608" s="76">
        <f t="shared" si="46"/>
        <v>1.0796199999999998</v>
      </c>
    </row>
    <row r="609" spans="9:12" x14ac:dyDescent="0.25">
      <c r="I609" s="101">
        <f t="shared" si="43"/>
        <v>24.28</v>
      </c>
      <c r="J609">
        <f t="shared" si="44"/>
        <v>0</v>
      </c>
      <c r="K609" s="76">
        <f t="shared" si="45"/>
        <v>1.0908900000000001</v>
      </c>
      <c r="L609" s="76">
        <f t="shared" si="46"/>
        <v>1.0908900000000001</v>
      </c>
    </row>
    <row r="610" spans="9:12" x14ac:dyDescent="0.25">
      <c r="I610" s="101">
        <f t="shared" si="43"/>
        <v>24.32</v>
      </c>
      <c r="J610">
        <f t="shared" si="44"/>
        <v>0</v>
      </c>
      <c r="K610" s="76">
        <f t="shared" si="45"/>
        <v>1.1021599999999998</v>
      </c>
      <c r="L610" s="76">
        <f t="shared" si="46"/>
        <v>1.1021599999999998</v>
      </c>
    </row>
    <row r="611" spans="9:12" x14ac:dyDescent="0.25">
      <c r="I611" s="101">
        <f t="shared" si="43"/>
        <v>24.36</v>
      </c>
      <c r="J611">
        <f t="shared" si="44"/>
        <v>0</v>
      </c>
      <c r="K611" s="76">
        <f t="shared" si="45"/>
        <v>1.1134300000000001</v>
      </c>
      <c r="L611" s="76">
        <f t="shared" si="46"/>
        <v>1.1134300000000001</v>
      </c>
    </row>
    <row r="612" spans="9:12" x14ac:dyDescent="0.25">
      <c r="I612" s="101">
        <f t="shared" si="43"/>
        <v>24.400000000000002</v>
      </c>
      <c r="J612">
        <f t="shared" si="44"/>
        <v>0</v>
      </c>
      <c r="K612" s="76">
        <f t="shared" si="45"/>
        <v>1.1247000000000007</v>
      </c>
      <c r="L612" s="76">
        <f t="shared" si="46"/>
        <v>1.1247000000000007</v>
      </c>
    </row>
    <row r="613" spans="9:12" x14ac:dyDescent="0.25">
      <c r="I613" s="101">
        <f t="shared" si="43"/>
        <v>24.44</v>
      </c>
      <c r="J613">
        <f t="shared" si="44"/>
        <v>0</v>
      </c>
      <c r="K613" s="76">
        <f t="shared" si="45"/>
        <v>1.1359700000000001</v>
      </c>
      <c r="L613" s="76">
        <f t="shared" si="46"/>
        <v>1.1359700000000001</v>
      </c>
    </row>
    <row r="614" spans="9:12" x14ac:dyDescent="0.25">
      <c r="I614" s="101">
        <f t="shared" si="43"/>
        <v>24.48</v>
      </c>
      <c r="J614">
        <f t="shared" si="44"/>
        <v>0</v>
      </c>
      <c r="K614" s="76">
        <f t="shared" si="45"/>
        <v>1.1472400000000007</v>
      </c>
      <c r="L614" s="76">
        <f t="shared" si="46"/>
        <v>1.1472400000000007</v>
      </c>
    </row>
    <row r="615" spans="9:12" x14ac:dyDescent="0.25">
      <c r="I615" s="101">
        <f t="shared" si="43"/>
        <v>24.52</v>
      </c>
      <c r="J615">
        <f t="shared" si="44"/>
        <v>0</v>
      </c>
      <c r="K615" s="76">
        <f t="shared" si="45"/>
        <v>1.1585100000000002</v>
      </c>
      <c r="L615" s="76">
        <f t="shared" si="46"/>
        <v>1.1585100000000002</v>
      </c>
    </row>
    <row r="616" spans="9:12" x14ac:dyDescent="0.25">
      <c r="I616" s="101">
        <f t="shared" si="43"/>
        <v>24.560000000000002</v>
      </c>
      <c r="J616">
        <f t="shared" si="44"/>
        <v>0</v>
      </c>
      <c r="K616" s="76">
        <f t="shared" si="45"/>
        <v>1.1697800000000007</v>
      </c>
      <c r="L616" s="76">
        <f t="shared" si="46"/>
        <v>1.1697800000000007</v>
      </c>
    </row>
    <row r="617" spans="9:12" x14ac:dyDescent="0.25">
      <c r="I617" s="101">
        <f t="shared" si="43"/>
        <v>24.6</v>
      </c>
      <c r="J617">
        <f t="shared" si="44"/>
        <v>0</v>
      </c>
      <c r="K617" s="76">
        <f t="shared" si="45"/>
        <v>1.1810499999999993</v>
      </c>
      <c r="L617" s="76">
        <f t="shared" si="46"/>
        <v>1.1810499999999993</v>
      </c>
    </row>
    <row r="618" spans="9:12" x14ac:dyDescent="0.25">
      <c r="I618" s="101">
        <f t="shared" si="43"/>
        <v>24.64</v>
      </c>
      <c r="J618">
        <f t="shared" si="44"/>
        <v>0</v>
      </c>
      <c r="K618" s="76">
        <f t="shared" si="45"/>
        <v>1.1923200000000007</v>
      </c>
      <c r="L618" s="76">
        <f t="shared" si="46"/>
        <v>1.1923200000000007</v>
      </c>
    </row>
    <row r="619" spans="9:12" x14ac:dyDescent="0.25">
      <c r="I619" s="101">
        <f t="shared" si="43"/>
        <v>24.68</v>
      </c>
      <c r="J619">
        <f t="shared" si="44"/>
        <v>0</v>
      </c>
      <c r="K619" s="76">
        <f t="shared" si="45"/>
        <v>1.2035899999999993</v>
      </c>
      <c r="L619" s="76">
        <f t="shared" si="46"/>
        <v>1.2035899999999993</v>
      </c>
    </row>
    <row r="620" spans="9:12" x14ac:dyDescent="0.25">
      <c r="I620" s="101">
        <f t="shared" si="43"/>
        <v>24.72</v>
      </c>
      <c r="J620">
        <f t="shared" si="44"/>
        <v>0</v>
      </c>
      <c r="K620" s="76">
        <f t="shared" si="45"/>
        <v>1.2148599999999996</v>
      </c>
      <c r="L620" s="76">
        <f t="shared" si="46"/>
        <v>1.2148599999999996</v>
      </c>
    </row>
    <row r="621" spans="9:12" x14ac:dyDescent="0.25">
      <c r="I621" s="101">
        <f t="shared" si="43"/>
        <v>24.76</v>
      </c>
      <c r="J621">
        <f t="shared" si="44"/>
        <v>0</v>
      </c>
      <c r="K621" s="76">
        <f t="shared" si="45"/>
        <v>1.2261299999999993</v>
      </c>
      <c r="L621" s="76">
        <f t="shared" si="46"/>
        <v>1.2261299999999993</v>
      </c>
    </row>
    <row r="622" spans="9:12" x14ac:dyDescent="0.25">
      <c r="I622" s="101">
        <f t="shared" si="43"/>
        <v>24.8</v>
      </c>
      <c r="J622">
        <f t="shared" si="44"/>
        <v>0</v>
      </c>
      <c r="K622" s="76">
        <f t="shared" si="45"/>
        <v>1.2373999999999996</v>
      </c>
      <c r="L622" s="76">
        <f t="shared" si="46"/>
        <v>1.2373999999999996</v>
      </c>
    </row>
    <row r="623" spans="9:12" x14ac:dyDescent="0.25">
      <c r="I623" s="101">
        <f t="shared" si="43"/>
        <v>24.84</v>
      </c>
      <c r="J623">
        <f t="shared" si="44"/>
        <v>0</v>
      </c>
      <c r="K623" s="76">
        <f t="shared" si="45"/>
        <v>1.2486700000000002</v>
      </c>
      <c r="L623" s="76">
        <f t="shared" si="46"/>
        <v>1.2486700000000002</v>
      </c>
    </row>
    <row r="624" spans="9:12" x14ac:dyDescent="0.25">
      <c r="I624" s="101">
        <f t="shared" si="43"/>
        <v>24.88</v>
      </c>
      <c r="J624">
        <f t="shared" si="44"/>
        <v>0</v>
      </c>
      <c r="K624" s="76">
        <f t="shared" si="45"/>
        <v>1.2599399999999996</v>
      </c>
      <c r="L624" s="76">
        <f t="shared" si="46"/>
        <v>1.2599399999999996</v>
      </c>
    </row>
    <row r="625" spans="9:12" x14ac:dyDescent="0.25">
      <c r="I625" s="101">
        <f t="shared" si="43"/>
        <v>24.92</v>
      </c>
      <c r="J625">
        <f t="shared" si="44"/>
        <v>0</v>
      </c>
      <c r="K625" s="76">
        <f t="shared" si="45"/>
        <v>1.2712100000000002</v>
      </c>
      <c r="L625" s="76">
        <f t="shared" si="46"/>
        <v>1.2712100000000002</v>
      </c>
    </row>
    <row r="626" spans="9:12" x14ac:dyDescent="0.25">
      <c r="I626" s="101">
        <f t="shared" si="43"/>
        <v>24.96</v>
      </c>
      <c r="J626">
        <f t="shared" si="44"/>
        <v>0</v>
      </c>
      <c r="K626" s="76">
        <f t="shared" si="45"/>
        <v>1.2824799999999996</v>
      </c>
      <c r="L626" s="76">
        <f t="shared" si="46"/>
        <v>1.2824799999999996</v>
      </c>
    </row>
    <row r="627" spans="9:12" x14ac:dyDescent="0.25">
      <c r="I627" s="101">
        <f t="shared" si="43"/>
        <v>25</v>
      </c>
      <c r="J627">
        <f t="shared" si="44"/>
        <v>0</v>
      </c>
      <c r="K627" s="76">
        <f t="shared" si="45"/>
        <v>1.2937500000000002</v>
      </c>
      <c r="L627" s="76">
        <f t="shared" si="46"/>
        <v>1.2937500000000002</v>
      </c>
    </row>
    <row r="628" spans="9:12" x14ac:dyDescent="0.25">
      <c r="I628" s="101">
        <f t="shared" si="43"/>
        <v>25.04</v>
      </c>
      <c r="J628">
        <f t="shared" si="44"/>
        <v>0</v>
      </c>
      <c r="K628" s="76">
        <f t="shared" si="45"/>
        <v>1.3050199999999996</v>
      </c>
      <c r="L628" s="76">
        <f t="shared" si="46"/>
        <v>1.3050199999999996</v>
      </c>
    </row>
    <row r="629" spans="9:12" x14ac:dyDescent="0.25">
      <c r="I629" s="101">
        <f t="shared" si="43"/>
        <v>25.080000000000002</v>
      </c>
      <c r="J629">
        <f t="shared" si="44"/>
        <v>0</v>
      </c>
      <c r="K629" s="76">
        <f t="shared" si="45"/>
        <v>1.3162900000000002</v>
      </c>
      <c r="L629" s="76">
        <f t="shared" si="46"/>
        <v>1.3162900000000002</v>
      </c>
    </row>
    <row r="630" spans="9:12" x14ac:dyDescent="0.25">
      <c r="I630" s="101">
        <f t="shared" si="43"/>
        <v>25.12</v>
      </c>
      <c r="J630">
        <f t="shared" si="44"/>
        <v>0</v>
      </c>
      <c r="K630" s="76">
        <f t="shared" si="45"/>
        <v>1.3275599999999996</v>
      </c>
      <c r="L630" s="76">
        <f t="shared" si="46"/>
        <v>1.3275599999999996</v>
      </c>
    </row>
    <row r="631" spans="9:12" x14ac:dyDescent="0.25">
      <c r="I631" s="101">
        <f t="shared" si="43"/>
        <v>25.16</v>
      </c>
      <c r="J631">
        <f t="shared" si="44"/>
        <v>0</v>
      </c>
      <c r="K631" s="76">
        <f t="shared" si="45"/>
        <v>1.3388300000000002</v>
      </c>
      <c r="L631" s="76">
        <f t="shared" si="46"/>
        <v>1.3388300000000002</v>
      </c>
    </row>
    <row r="632" spans="9:12" x14ac:dyDescent="0.25">
      <c r="I632" s="101">
        <f t="shared" si="43"/>
        <v>25.2</v>
      </c>
      <c r="J632">
        <f t="shared" si="44"/>
        <v>0</v>
      </c>
      <c r="K632" s="76">
        <f t="shared" si="45"/>
        <v>1.3500999999999996</v>
      </c>
      <c r="L632" s="76">
        <f t="shared" si="46"/>
        <v>1.3500999999999996</v>
      </c>
    </row>
    <row r="633" spans="9:12" x14ac:dyDescent="0.25">
      <c r="I633" s="101">
        <f t="shared" si="43"/>
        <v>25.240000000000002</v>
      </c>
      <c r="J633">
        <f t="shared" si="44"/>
        <v>0</v>
      </c>
      <c r="K633" s="76">
        <f t="shared" si="45"/>
        <v>1.3613700000000004</v>
      </c>
      <c r="L633" s="76">
        <f t="shared" si="46"/>
        <v>1.3613700000000004</v>
      </c>
    </row>
    <row r="634" spans="9:12" x14ac:dyDescent="0.25">
      <c r="I634" s="101">
        <f t="shared" si="43"/>
        <v>25.28</v>
      </c>
      <c r="J634">
        <f t="shared" si="44"/>
        <v>0</v>
      </c>
      <c r="K634" s="76">
        <f t="shared" si="45"/>
        <v>1.3726399999999996</v>
      </c>
      <c r="L634" s="76">
        <f t="shared" si="46"/>
        <v>1.3726399999999996</v>
      </c>
    </row>
    <row r="635" spans="9:12" x14ac:dyDescent="0.25">
      <c r="I635" s="101">
        <f t="shared" si="43"/>
        <v>25.32</v>
      </c>
      <c r="J635">
        <f t="shared" si="44"/>
        <v>0</v>
      </c>
      <c r="K635" s="76">
        <f t="shared" si="45"/>
        <v>1.3839099999999991</v>
      </c>
      <c r="L635" s="76">
        <f t="shared" si="46"/>
        <v>1.3839099999999991</v>
      </c>
    </row>
    <row r="636" spans="9:12" x14ac:dyDescent="0.25">
      <c r="I636" s="101">
        <f t="shared" si="43"/>
        <v>25.36</v>
      </c>
      <c r="J636">
        <f t="shared" si="44"/>
        <v>0</v>
      </c>
      <c r="K636" s="76">
        <f t="shared" si="45"/>
        <v>1.3951800000000008</v>
      </c>
      <c r="L636" s="76">
        <f t="shared" si="46"/>
        <v>1.3951800000000008</v>
      </c>
    </row>
    <row r="637" spans="9:12" x14ac:dyDescent="0.25">
      <c r="I637" s="101">
        <f t="shared" si="43"/>
        <v>25.400000000000002</v>
      </c>
      <c r="J637">
        <f t="shared" si="44"/>
        <v>0</v>
      </c>
      <c r="K637" s="76">
        <f t="shared" si="45"/>
        <v>1.4064500000000004</v>
      </c>
      <c r="L637" s="76">
        <f t="shared" si="46"/>
        <v>1.4064500000000004</v>
      </c>
    </row>
    <row r="638" spans="9:12" x14ac:dyDescent="0.25">
      <c r="I638" s="101">
        <f t="shared" si="43"/>
        <v>25.44</v>
      </c>
      <c r="J638">
        <f t="shared" si="44"/>
        <v>0</v>
      </c>
      <c r="K638" s="76">
        <f t="shared" si="45"/>
        <v>1.4177200000000008</v>
      </c>
      <c r="L638" s="76">
        <f t="shared" si="46"/>
        <v>1.4177200000000008</v>
      </c>
    </row>
    <row r="639" spans="9:12" x14ac:dyDescent="0.25">
      <c r="I639" s="101">
        <f t="shared" si="43"/>
        <v>25.48</v>
      </c>
      <c r="J639">
        <f t="shared" si="44"/>
        <v>0</v>
      </c>
      <c r="K639" s="76">
        <f t="shared" si="45"/>
        <v>1.4289899999999993</v>
      </c>
      <c r="L639" s="76">
        <f t="shared" si="46"/>
        <v>1.4289899999999993</v>
      </c>
    </row>
    <row r="640" spans="9:12" x14ac:dyDescent="0.25">
      <c r="I640" s="101">
        <f t="shared" si="43"/>
        <v>25.52</v>
      </c>
      <c r="J640">
        <f t="shared" si="44"/>
        <v>0</v>
      </c>
      <c r="K640" s="76">
        <f t="shared" si="45"/>
        <v>1.4402600000000008</v>
      </c>
      <c r="L640" s="76">
        <f t="shared" si="46"/>
        <v>1.4402600000000008</v>
      </c>
    </row>
    <row r="641" spans="9:12" x14ac:dyDescent="0.25">
      <c r="I641" s="101">
        <f t="shared" si="43"/>
        <v>25.560000000000002</v>
      </c>
      <c r="J641">
        <f t="shared" si="44"/>
        <v>0</v>
      </c>
      <c r="K641" s="76">
        <f t="shared" si="45"/>
        <v>1.4515300000000004</v>
      </c>
      <c r="L641" s="76">
        <f t="shared" si="46"/>
        <v>1.4515300000000004</v>
      </c>
    </row>
    <row r="642" spans="9:12" x14ac:dyDescent="0.25">
      <c r="I642" s="101">
        <f t="shared" si="43"/>
        <v>25.6</v>
      </c>
      <c r="J642">
        <f t="shared" si="44"/>
        <v>0</v>
      </c>
      <c r="K642" s="76">
        <f t="shared" si="45"/>
        <v>1.4628000000000008</v>
      </c>
      <c r="L642" s="76">
        <f t="shared" si="46"/>
        <v>1.4628000000000008</v>
      </c>
    </row>
    <row r="643" spans="9:12" x14ac:dyDescent="0.25">
      <c r="I643" s="101">
        <f t="shared" si="43"/>
        <v>25.64</v>
      </c>
      <c r="J643">
        <f t="shared" si="44"/>
        <v>0</v>
      </c>
      <c r="K643" s="76">
        <f t="shared" si="45"/>
        <v>1.4740700000000002</v>
      </c>
      <c r="L643" s="76">
        <f t="shared" si="46"/>
        <v>1.4740700000000002</v>
      </c>
    </row>
    <row r="644" spans="9:12" x14ac:dyDescent="0.25">
      <c r="I644" s="101">
        <f t="shared" ref="I644:I707" si="47">IF((ROW(A642)*$F$2)&lt;=$D$5, ROW(A642)*$F$2,NA())</f>
        <v>25.68</v>
      </c>
      <c r="J644">
        <f t="shared" ref="J644:J707" si="48">D$29*($I644/1000)+D$18*(($I644/1000)-($D$8/1000))*(($I644/1000)&gt;($D$8/1000))+D$19*(($I644/1000)-($D$9/1000))*(($I644/1000)&gt;($D$9/1000))+D$20*(($I644/1000)-($D$10/1000))*(($I644/1000)&gt;($D$10/1000))+D$21*(($I644/1000)-($D$11/1000))*(($I644/1000)&gt;($D$11/1000))</f>
        <v>0</v>
      </c>
      <c r="K644" s="76">
        <f t="shared" ref="K644:K707" si="49">E$29*($I644/1000)+E$18*(($I644/1000)-($D$8/1000))*(($I644/1000)&gt;($D$8/1000))+E$19*(($I644/1000)-($D$9/1000))*(($I644/1000)&gt;($D$9/1000))+E$20*(($I644/1000)-($D$10/1000))*(($I644/1000)&gt;($D$10/1000))+E$21*(($I644/1000)-($D$11/1000))*(($I644/1000)&gt;($D$11/1000))</f>
        <v>1.4853399999999997</v>
      </c>
      <c r="L644" s="76">
        <f t="shared" ref="L644:L707" si="50">SQRT((J644^2)+(K644^2))</f>
        <v>1.4853399999999997</v>
      </c>
    </row>
    <row r="645" spans="9:12" x14ac:dyDescent="0.25">
      <c r="I645" s="101">
        <f t="shared" si="47"/>
        <v>25.72</v>
      </c>
      <c r="J645">
        <f t="shared" si="48"/>
        <v>0</v>
      </c>
      <c r="K645" s="76">
        <f t="shared" si="49"/>
        <v>1.4966099999999982</v>
      </c>
      <c r="L645" s="76">
        <f t="shared" si="50"/>
        <v>1.4966099999999982</v>
      </c>
    </row>
    <row r="646" spans="9:12" x14ac:dyDescent="0.25">
      <c r="I646" s="101">
        <f t="shared" si="47"/>
        <v>25.76</v>
      </c>
      <c r="J646">
        <f t="shared" si="48"/>
        <v>0</v>
      </c>
      <c r="K646" s="76">
        <f t="shared" si="49"/>
        <v>1.5078800000000017</v>
      </c>
      <c r="L646" s="76">
        <f t="shared" si="50"/>
        <v>1.5078800000000017</v>
      </c>
    </row>
    <row r="647" spans="9:12" x14ac:dyDescent="0.25">
      <c r="I647" s="101">
        <f t="shared" si="47"/>
        <v>25.8</v>
      </c>
      <c r="J647">
        <f t="shared" si="48"/>
        <v>0</v>
      </c>
      <c r="K647" s="76">
        <f t="shared" si="49"/>
        <v>1.5191500000000002</v>
      </c>
      <c r="L647" s="76">
        <f t="shared" si="50"/>
        <v>1.5191500000000002</v>
      </c>
    </row>
    <row r="648" spans="9:12" x14ac:dyDescent="0.25">
      <c r="I648" s="101">
        <f t="shared" si="47"/>
        <v>25.84</v>
      </c>
      <c r="J648">
        <f t="shared" si="48"/>
        <v>0</v>
      </c>
      <c r="K648" s="76">
        <f t="shared" si="49"/>
        <v>1.5304200000000006</v>
      </c>
      <c r="L648" s="76">
        <f t="shared" si="50"/>
        <v>1.5304200000000006</v>
      </c>
    </row>
    <row r="649" spans="9:12" x14ac:dyDescent="0.25">
      <c r="I649" s="101">
        <f t="shared" si="47"/>
        <v>25.88</v>
      </c>
      <c r="J649">
        <f t="shared" si="48"/>
        <v>0</v>
      </c>
      <c r="K649" s="76">
        <f t="shared" si="49"/>
        <v>1.5416899999999991</v>
      </c>
      <c r="L649" s="76">
        <f t="shared" si="50"/>
        <v>1.5416899999999991</v>
      </c>
    </row>
    <row r="650" spans="9:12" x14ac:dyDescent="0.25">
      <c r="I650" s="101">
        <f t="shared" si="47"/>
        <v>25.92</v>
      </c>
      <c r="J650">
        <f t="shared" si="48"/>
        <v>0</v>
      </c>
      <c r="K650" s="76">
        <f t="shared" si="49"/>
        <v>1.5529600000000017</v>
      </c>
      <c r="L650" s="76">
        <f t="shared" si="50"/>
        <v>1.5529600000000017</v>
      </c>
    </row>
    <row r="651" spans="9:12" x14ac:dyDescent="0.25">
      <c r="I651" s="101">
        <f t="shared" si="47"/>
        <v>25.96</v>
      </c>
      <c r="J651">
        <f t="shared" si="48"/>
        <v>0</v>
      </c>
      <c r="K651" s="76">
        <f t="shared" si="49"/>
        <v>1.5642300000000011</v>
      </c>
      <c r="L651" s="76">
        <f t="shared" si="50"/>
        <v>1.5642300000000011</v>
      </c>
    </row>
    <row r="652" spans="9:12" x14ac:dyDescent="0.25">
      <c r="I652" s="101">
        <f t="shared" si="47"/>
        <v>26</v>
      </c>
      <c r="J652">
        <f t="shared" si="48"/>
        <v>0</v>
      </c>
      <c r="K652" s="76">
        <f t="shared" si="49"/>
        <v>1.5755000000000006</v>
      </c>
      <c r="L652" s="76">
        <f t="shared" si="50"/>
        <v>1.5755000000000006</v>
      </c>
    </row>
    <row r="653" spans="9:12" x14ac:dyDescent="0.25">
      <c r="I653" s="101">
        <f t="shared" si="47"/>
        <v>26.04</v>
      </c>
      <c r="J653">
        <f t="shared" si="48"/>
        <v>0</v>
      </c>
      <c r="K653" s="76">
        <f t="shared" si="49"/>
        <v>1.5867699999999991</v>
      </c>
      <c r="L653" s="76">
        <f t="shared" si="50"/>
        <v>1.5867699999999991</v>
      </c>
    </row>
    <row r="654" spans="9:12" x14ac:dyDescent="0.25">
      <c r="I654" s="101">
        <f t="shared" si="47"/>
        <v>26.080000000000002</v>
      </c>
      <c r="J654">
        <f t="shared" si="48"/>
        <v>0</v>
      </c>
      <c r="K654" s="76">
        <f t="shared" si="49"/>
        <v>1.5980400000000028</v>
      </c>
      <c r="L654" s="76">
        <f t="shared" si="50"/>
        <v>1.5980400000000028</v>
      </c>
    </row>
    <row r="655" spans="9:12" x14ac:dyDescent="0.25">
      <c r="I655" s="101">
        <f t="shared" si="47"/>
        <v>26.12</v>
      </c>
      <c r="J655">
        <f t="shared" si="48"/>
        <v>0</v>
      </c>
      <c r="K655" s="76">
        <f t="shared" si="49"/>
        <v>1.6093100000000002</v>
      </c>
      <c r="L655" s="76">
        <f t="shared" si="50"/>
        <v>1.6093100000000002</v>
      </c>
    </row>
    <row r="656" spans="9:12" x14ac:dyDescent="0.25">
      <c r="I656" s="101">
        <f t="shared" si="47"/>
        <v>26.16</v>
      </c>
      <c r="J656">
        <f t="shared" si="48"/>
        <v>0</v>
      </c>
      <c r="K656" s="76">
        <f t="shared" si="49"/>
        <v>1.6205800000000006</v>
      </c>
      <c r="L656" s="76">
        <f t="shared" si="50"/>
        <v>1.6205800000000006</v>
      </c>
    </row>
    <row r="657" spans="9:12" x14ac:dyDescent="0.25">
      <c r="I657" s="101">
        <f t="shared" si="47"/>
        <v>26.2</v>
      </c>
      <c r="J657">
        <f t="shared" si="48"/>
        <v>0</v>
      </c>
      <c r="K657" s="76">
        <f t="shared" si="49"/>
        <v>1.63185</v>
      </c>
      <c r="L657" s="76">
        <f t="shared" si="50"/>
        <v>1.63185</v>
      </c>
    </row>
    <row r="658" spans="9:12" x14ac:dyDescent="0.25">
      <c r="I658" s="101">
        <f t="shared" si="47"/>
        <v>26.240000000000002</v>
      </c>
      <c r="J658">
        <f t="shared" si="48"/>
        <v>0</v>
      </c>
      <c r="K658" s="76">
        <f t="shared" si="49"/>
        <v>1.6431200000000019</v>
      </c>
      <c r="L658" s="76">
        <f t="shared" si="50"/>
        <v>1.6431200000000019</v>
      </c>
    </row>
    <row r="659" spans="9:12" x14ac:dyDescent="0.25">
      <c r="I659" s="101">
        <f t="shared" si="47"/>
        <v>26.28</v>
      </c>
      <c r="J659">
        <f t="shared" si="48"/>
        <v>0</v>
      </c>
      <c r="K659" s="76">
        <f t="shared" si="49"/>
        <v>1.6543900000000005</v>
      </c>
      <c r="L659" s="76">
        <f t="shared" si="50"/>
        <v>1.6543900000000005</v>
      </c>
    </row>
    <row r="660" spans="9:12" x14ac:dyDescent="0.25">
      <c r="I660" s="101">
        <f t="shared" si="47"/>
        <v>26.32</v>
      </c>
      <c r="J660">
        <f t="shared" si="48"/>
        <v>0</v>
      </c>
      <c r="K660" s="76">
        <f t="shared" si="49"/>
        <v>1.6656600000000008</v>
      </c>
      <c r="L660" s="76">
        <f t="shared" si="50"/>
        <v>1.6656600000000008</v>
      </c>
    </row>
    <row r="661" spans="9:12" x14ac:dyDescent="0.25">
      <c r="I661" s="101">
        <f t="shared" si="47"/>
        <v>26.36</v>
      </c>
      <c r="J661">
        <f t="shared" si="48"/>
        <v>0</v>
      </c>
      <c r="K661" s="76">
        <f t="shared" si="49"/>
        <v>1.67693</v>
      </c>
      <c r="L661" s="76">
        <f t="shared" si="50"/>
        <v>1.67693</v>
      </c>
    </row>
    <row r="662" spans="9:12" x14ac:dyDescent="0.25">
      <c r="I662" s="101">
        <f t="shared" si="47"/>
        <v>26.400000000000002</v>
      </c>
      <c r="J662">
        <f t="shared" si="48"/>
        <v>0</v>
      </c>
      <c r="K662" s="76">
        <f t="shared" si="49"/>
        <v>1.6882000000000019</v>
      </c>
      <c r="L662" s="76">
        <f t="shared" si="50"/>
        <v>1.6882000000000019</v>
      </c>
    </row>
    <row r="663" spans="9:12" x14ac:dyDescent="0.25">
      <c r="I663" s="101">
        <f t="shared" si="47"/>
        <v>26.44</v>
      </c>
      <c r="J663">
        <f t="shared" si="48"/>
        <v>0</v>
      </c>
      <c r="K663" s="76">
        <f t="shared" si="49"/>
        <v>1.6994700000000023</v>
      </c>
      <c r="L663" s="76">
        <f t="shared" si="50"/>
        <v>1.6994700000000023</v>
      </c>
    </row>
    <row r="664" spans="9:12" x14ac:dyDescent="0.25">
      <c r="I664" s="101">
        <f t="shared" si="47"/>
        <v>26.48</v>
      </c>
      <c r="J664">
        <f t="shared" si="48"/>
        <v>0</v>
      </c>
      <c r="K664" s="76">
        <f t="shared" si="49"/>
        <v>1.7107400000000008</v>
      </c>
      <c r="L664" s="76">
        <f t="shared" si="50"/>
        <v>1.7107400000000008</v>
      </c>
    </row>
    <row r="665" spans="9:12" x14ac:dyDescent="0.25">
      <c r="I665" s="101">
        <f t="shared" si="47"/>
        <v>26.52</v>
      </c>
      <c r="J665">
        <f t="shared" si="48"/>
        <v>0</v>
      </c>
      <c r="K665" s="76">
        <f t="shared" si="49"/>
        <v>1.7220100000000003</v>
      </c>
      <c r="L665" s="76">
        <f t="shared" si="50"/>
        <v>1.7220100000000003</v>
      </c>
    </row>
    <row r="666" spans="9:12" x14ac:dyDescent="0.25">
      <c r="I666" s="101">
        <f t="shared" si="47"/>
        <v>26.560000000000002</v>
      </c>
      <c r="J666">
        <f t="shared" si="48"/>
        <v>0</v>
      </c>
      <c r="K666" s="76">
        <f t="shared" si="49"/>
        <v>1.7332800000000019</v>
      </c>
      <c r="L666" s="76">
        <f t="shared" si="50"/>
        <v>1.7332800000000019</v>
      </c>
    </row>
    <row r="667" spans="9:12" x14ac:dyDescent="0.25">
      <c r="I667" s="101">
        <f t="shared" si="47"/>
        <v>26.6</v>
      </c>
      <c r="J667">
        <f t="shared" si="48"/>
        <v>0</v>
      </c>
      <c r="K667" s="76">
        <f t="shared" si="49"/>
        <v>1.7445500000000023</v>
      </c>
      <c r="L667" s="76">
        <f t="shared" si="50"/>
        <v>1.7445500000000023</v>
      </c>
    </row>
    <row r="668" spans="9:12" x14ac:dyDescent="0.25">
      <c r="I668" s="101">
        <f t="shared" si="47"/>
        <v>26.64</v>
      </c>
      <c r="J668">
        <f t="shared" si="48"/>
        <v>0</v>
      </c>
      <c r="K668" s="76">
        <f t="shared" si="49"/>
        <v>1.7558199999999999</v>
      </c>
      <c r="L668" s="76">
        <f t="shared" si="50"/>
        <v>1.7558199999999999</v>
      </c>
    </row>
    <row r="669" spans="9:12" x14ac:dyDescent="0.25">
      <c r="I669" s="101">
        <f t="shared" si="47"/>
        <v>26.68</v>
      </c>
      <c r="J669">
        <f t="shared" si="48"/>
        <v>0</v>
      </c>
      <c r="K669" s="76">
        <f t="shared" si="49"/>
        <v>1.7670900000000003</v>
      </c>
      <c r="L669" s="76">
        <f t="shared" si="50"/>
        <v>1.7670900000000003</v>
      </c>
    </row>
    <row r="670" spans="9:12" x14ac:dyDescent="0.25">
      <c r="I670" s="101">
        <f t="shared" si="47"/>
        <v>26.72</v>
      </c>
      <c r="J670">
        <f t="shared" si="48"/>
        <v>0</v>
      </c>
      <c r="K670" s="76">
        <f t="shared" si="49"/>
        <v>1.7783600000000006</v>
      </c>
      <c r="L670" s="76">
        <f t="shared" si="50"/>
        <v>1.7783600000000006</v>
      </c>
    </row>
    <row r="671" spans="9:12" x14ac:dyDescent="0.25">
      <c r="I671" s="101">
        <f t="shared" si="47"/>
        <v>26.76</v>
      </c>
      <c r="J671">
        <f t="shared" si="48"/>
        <v>0</v>
      </c>
      <c r="K671" s="76">
        <f t="shared" si="49"/>
        <v>1.7896300000000023</v>
      </c>
      <c r="L671" s="76">
        <f t="shared" si="50"/>
        <v>1.7896300000000023</v>
      </c>
    </row>
    <row r="672" spans="9:12" x14ac:dyDescent="0.25">
      <c r="I672" s="101">
        <f t="shared" si="47"/>
        <v>26.8</v>
      </c>
      <c r="J672">
        <f t="shared" si="48"/>
        <v>0</v>
      </c>
      <c r="K672" s="76">
        <f t="shared" si="49"/>
        <v>1.8008999999999999</v>
      </c>
      <c r="L672" s="76">
        <f t="shared" si="50"/>
        <v>1.8008999999999999</v>
      </c>
    </row>
    <row r="673" spans="9:12" x14ac:dyDescent="0.25">
      <c r="I673" s="101">
        <f t="shared" si="47"/>
        <v>26.84</v>
      </c>
      <c r="J673">
        <f t="shared" si="48"/>
        <v>0</v>
      </c>
      <c r="K673" s="76">
        <f t="shared" si="49"/>
        <v>1.8121700000000003</v>
      </c>
      <c r="L673" s="76">
        <f t="shared" si="50"/>
        <v>1.8121700000000003</v>
      </c>
    </row>
    <row r="674" spans="9:12" x14ac:dyDescent="0.25">
      <c r="I674" s="101">
        <f t="shared" si="47"/>
        <v>26.88</v>
      </c>
      <c r="J674">
        <f t="shared" si="48"/>
        <v>0</v>
      </c>
      <c r="K674" s="76">
        <f t="shared" si="49"/>
        <v>1.8234400000000006</v>
      </c>
      <c r="L674" s="76">
        <f t="shared" si="50"/>
        <v>1.8234400000000006</v>
      </c>
    </row>
    <row r="675" spans="9:12" x14ac:dyDescent="0.25">
      <c r="I675" s="101">
        <f t="shared" si="47"/>
        <v>26.92</v>
      </c>
      <c r="J675">
        <f t="shared" si="48"/>
        <v>0</v>
      </c>
      <c r="K675" s="76">
        <f t="shared" si="49"/>
        <v>1.8347100000000023</v>
      </c>
      <c r="L675" s="76">
        <f t="shared" si="50"/>
        <v>1.8347100000000023</v>
      </c>
    </row>
    <row r="676" spans="9:12" x14ac:dyDescent="0.25">
      <c r="I676" s="101">
        <f t="shared" si="47"/>
        <v>26.96</v>
      </c>
      <c r="J676">
        <f t="shared" si="48"/>
        <v>0</v>
      </c>
      <c r="K676" s="76">
        <f t="shared" si="49"/>
        <v>1.8459800000000017</v>
      </c>
      <c r="L676" s="76">
        <f t="shared" si="50"/>
        <v>1.8459800000000017</v>
      </c>
    </row>
    <row r="677" spans="9:12" x14ac:dyDescent="0.25">
      <c r="I677" s="101">
        <f t="shared" si="47"/>
        <v>27</v>
      </c>
      <c r="J677">
        <f t="shared" si="48"/>
        <v>0</v>
      </c>
      <c r="K677" s="76">
        <f t="shared" si="49"/>
        <v>1.8572500000000003</v>
      </c>
      <c r="L677" s="76">
        <f t="shared" si="50"/>
        <v>1.8572500000000003</v>
      </c>
    </row>
    <row r="678" spans="9:12" x14ac:dyDescent="0.25">
      <c r="I678" s="101">
        <f t="shared" si="47"/>
        <v>27.04</v>
      </c>
      <c r="J678">
        <f t="shared" si="48"/>
        <v>0</v>
      </c>
      <c r="K678" s="76">
        <f t="shared" si="49"/>
        <v>1.8685199999999997</v>
      </c>
      <c r="L678" s="76">
        <f t="shared" si="50"/>
        <v>1.8685199999999997</v>
      </c>
    </row>
    <row r="679" spans="9:12" x14ac:dyDescent="0.25">
      <c r="I679" s="101">
        <f t="shared" si="47"/>
        <v>27.080000000000002</v>
      </c>
      <c r="J679">
        <f t="shared" si="48"/>
        <v>0</v>
      </c>
      <c r="K679" s="76">
        <f t="shared" si="49"/>
        <v>1.8797900000000023</v>
      </c>
      <c r="L679" s="76">
        <f t="shared" si="50"/>
        <v>1.8797900000000023</v>
      </c>
    </row>
    <row r="680" spans="9:12" x14ac:dyDescent="0.25">
      <c r="I680" s="101">
        <f t="shared" si="47"/>
        <v>27.12</v>
      </c>
      <c r="J680">
        <f t="shared" si="48"/>
        <v>0</v>
      </c>
      <c r="K680" s="76">
        <f t="shared" si="49"/>
        <v>1.8910600000000017</v>
      </c>
      <c r="L680" s="76">
        <f t="shared" si="50"/>
        <v>1.8910600000000017</v>
      </c>
    </row>
    <row r="681" spans="9:12" x14ac:dyDescent="0.25">
      <c r="I681" s="101">
        <f t="shared" si="47"/>
        <v>27.16</v>
      </c>
      <c r="J681">
        <f t="shared" si="48"/>
        <v>0</v>
      </c>
      <c r="K681" s="76">
        <f t="shared" si="49"/>
        <v>1.9023300000000003</v>
      </c>
      <c r="L681" s="76">
        <f t="shared" si="50"/>
        <v>1.9023300000000003</v>
      </c>
    </row>
    <row r="682" spans="9:12" x14ac:dyDescent="0.25">
      <c r="I682" s="101">
        <f t="shared" si="47"/>
        <v>27.2</v>
      </c>
      <c r="J682">
        <f t="shared" si="48"/>
        <v>0</v>
      </c>
      <c r="K682" s="76">
        <f t="shared" si="49"/>
        <v>1.9135999999999997</v>
      </c>
      <c r="L682" s="76">
        <f t="shared" si="50"/>
        <v>1.9135999999999997</v>
      </c>
    </row>
    <row r="683" spans="9:12" x14ac:dyDescent="0.25">
      <c r="I683" s="101">
        <f t="shared" si="47"/>
        <v>27.240000000000002</v>
      </c>
      <c r="J683">
        <f t="shared" si="48"/>
        <v>0</v>
      </c>
      <c r="K683" s="76">
        <f t="shared" si="49"/>
        <v>1.9248699999999992</v>
      </c>
      <c r="L683" s="76">
        <f t="shared" si="50"/>
        <v>1.9248699999999992</v>
      </c>
    </row>
    <row r="684" spans="9:12" x14ac:dyDescent="0.25">
      <c r="I684" s="101">
        <f t="shared" si="47"/>
        <v>27.28</v>
      </c>
      <c r="J684">
        <f t="shared" si="48"/>
        <v>0</v>
      </c>
      <c r="K684" s="76">
        <f t="shared" si="49"/>
        <v>1.9361400000000017</v>
      </c>
      <c r="L684" s="76">
        <f t="shared" si="50"/>
        <v>1.9361400000000017</v>
      </c>
    </row>
    <row r="685" spans="9:12" x14ac:dyDescent="0.25">
      <c r="I685" s="101">
        <f t="shared" si="47"/>
        <v>27.32</v>
      </c>
      <c r="J685">
        <f t="shared" si="48"/>
        <v>0</v>
      </c>
      <c r="K685" s="76">
        <f t="shared" si="49"/>
        <v>1.9474100000000003</v>
      </c>
      <c r="L685" s="76">
        <f t="shared" si="50"/>
        <v>1.9474100000000003</v>
      </c>
    </row>
    <row r="686" spans="9:12" x14ac:dyDescent="0.25">
      <c r="I686" s="101">
        <f t="shared" si="47"/>
        <v>27.36</v>
      </c>
      <c r="J686">
        <f t="shared" si="48"/>
        <v>0</v>
      </c>
      <c r="K686" s="76">
        <f t="shared" si="49"/>
        <v>1.9586799999999998</v>
      </c>
      <c r="L686" s="76">
        <f t="shared" si="50"/>
        <v>1.9586799999999998</v>
      </c>
    </row>
    <row r="687" spans="9:12" x14ac:dyDescent="0.25">
      <c r="I687" s="101">
        <f t="shared" si="47"/>
        <v>27.400000000000002</v>
      </c>
      <c r="J687">
        <f t="shared" si="48"/>
        <v>0</v>
      </c>
      <c r="K687" s="76">
        <f t="shared" si="49"/>
        <v>1.9699499999999992</v>
      </c>
      <c r="L687" s="76">
        <f t="shared" si="50"/>
        <v>1.9699499999999992</v>
      </c>
    </row>
    <row r="688" spans="9:12" x14ac:dyDescent="0.25">
      <c r="I688" s="101">
        <f t="shared" si="47"/>
        <v>27.44</v>
      </c>
      <c r="J688">
        <f t="shared" si="48"/>
        <v>0</v>
      </c>
      <c r="K688" s="76">
        <f t="shared" si="49"/>
        <v>1.9812200000000026</v>
      </c>
      <c r="L688" s="76">
        <f t="shared" si="50"/>
        <v>1.9812200000000026</v>
      </c>
    </row>
    <row r="689" spans="9:12" x14ac:dyDescent="0.25">
      <c r="I689" s="101">
        <f t="shared" si="47"/>
        <v>27.48</v>
      </c>
      <c r="J689">
        <f t="shared" si="48"/>
        <v>0</v>
      </c>
      <c r="K689" s="76">
        <f t="shared" si="49"/>
        <v>1.9924900000000021</v>
      </c>
      <c r="L689" s="76">
        <f t="shared" si="50"/>
        <v>1.9924900000000021</v>
      </c>
    </row>
    <row r="690" spans="9:12" x14ac:dyDescent="0.25">
      <c r="I690" s="101">
        <f t="shared" si="47"/>
        <v>27.52</v>
      </c>
      <c r="J690">
        <f t="shared" si="48"/>
        <v>0</v>
      </c>
      <c r="K690" s="76">
        <f t="shared" si="49"/>
        <v>2.0037599999999998</v>
      </c>
      <c r="L690" s="76">
        <f t="shared" si="50"/>
        <v>2.0037599999999998</v>
      </c>
    </row>
    <row r="691" spans="9:12" x14ac:dyDescent="0.25">
      <c r="I691" s="101">
        <f t="shared" si="47"/>
        <v>27.560000000000002</v>
      </c>
      <c r="J691">
        <f t="shared" si="48"/>
        <v>0</v>
      </c>
      <c r="K691" s="76">
        <f t="shared" si="49"/>
        <v>2.0150299999999994</v>
      </c>
      <c r="L691" s="76">
        <f t="shared" si="50"/>
        <v>2.0150299999999994</v>
      </c>
    </row>
    <row r="692" spans="9:12" x14ac:dyDescent="0.25">
      <c r="I692" s="101">
        <f t="shared" si="47"/>
        <v>27.6</v>
      </c>
      <c r="J692">
        <f t="shared" si="48"/>
        <v>0</v>
      </c>
      <c r="K692" s="76">
        <f t="shared" si="49"/>
        <v>2.0263000000000027</v>
      </c>
      <c r="L692" s="76">
        <f t="shared" si="50"/>
        <v>2.0263000000000027</v>
      </c>
    </row>
    <row r="693" spans="9:12" x14ac:dyDescent="0.25">
      <c r="I693" s="101">
        <f t="shared" si="47"/>
        <v>27.64</v>
      </c>
      <c r="J693">
        <f t="shared" si="48"/>
        <v>0</v>
      </c>
      <c r="K693" s="76">
        <f t="shared" si="49"/>
        <v>2.0375700000000023</v>
      </c>
      <c r="L693" s="76">
        <f t="shared" si="50"/>
        <v>2.0375700000000023</v>
      </c>
    </row>
    <row r="694" spans="9:12" x14ac:dyDescent="0.25">
      <c r="I694" s="101">
        <f t="shared" si="47"/>
        <v>27.68</v>
      </c>
      <c r="J694">
        <f t="shared" si="48"/>
        <v>0</v>
      </c>
      <c r="K694" s="76">
        <f t="shared" si="49"/>
        <v>2.0488399999999998</v>
      </c>
      <c r="L694" s="76">
        <f t="shared" si="50"/>
        <v>2.0488399999999998</v>
      </c>
    </row>
    <row r="695" spans="9:12" x14ac:dyDescent="0.25">
      <c r="I695" s="101">
        <f t="shared" si="47"/>
        <v>27.72</v>
      </c>
      <c r="J695">
        <f t="shared" si="48"/>
        <v>0</v>
      </c>
      <c r="K695" s="76">
        <f t="shared" si="49"/>
        <v>2.060109999999999</v>
      </c>
      <c r="L695" s="76">
        <f t="shared" si="50"/>
        <v>2.060109999999999</v>
      </c>
    </row>
    <row r="696" spans="9:12" x14ac:dyDescent="0.25">
      <c r="I696" s="101">
        <f t="shared" si="47"/>
        <v>27.76</v>
      </c>
      <c r="J696">
        <f t="shared" si="48"/>
        <v>0</v>
      </c>
      <c r="K696" s="76">
        <f t="shared" si="49"/>
        <v>2.0713799999999987</v>
      </c>
      <c r="L696" s="76">
        <f t="shared" si="50"/>
        <v>2.0713799999999987</v>
      </c>
    </row>
    <row r="697" spans="9:12" x14ac:dyDescent="0.25">
      <c r="I697" s="101">
        <f t="shared" si="47"/>
        <v>27.8</v>
      </c>
      <c r="J697">
        <f t="shared" si="48"/>
        <v>0</v>
      </c>
      <c r="K697" s="76">
        <f t="shared" si="49"/>
        <v>2.0826500000000019</v>
      </c>
      <c r="L697" s="76">
        <f t="shared" si="50"/>
        <v>2.0826500000000019</v>
      </c>
    </row>
    <row r="698" spans="9:12" x14ac:dyDescent="0.25">
      <c r="I698" s="101">
        <f t="shared" si="47"/>
        <v>27.84</v>
      </c>
      <c r="J698">
        <f t="shared" si="48"/>
        <v>0</v>
      </c>
      <c r="K698" s="76">
        <f t="shared" si="49"/>
        <v>2.0939200000000016</v>
      </c>
      <c r="L698" s="76">
        <f t="shared" si="50"/>
        <v>2.0939200000000016</v>
      </c>
    </row>
    <row r="699" spans="9:12" x14ac:dyDescent="0.25">
      <c r="I699" s="101">
        <f t="shared" si="47"/>
        <v>27.88</v>
      </c>
      <c r="J699">
        <f t="shared" si="48"/>
        <v>0</v>
      </c>
      <c r="K699" s="76">
        <f t="shared" si="49"/>
        <v>2.1051899999999995</v>
      </c>
      <c r="L699" s="76">
        <f t="shared" si="50"/>
        <v>2.1051899999999995</v>
      </c>
    </row>
    <row r="700" spans="9:12" x14ac:dyDescent="0.25">
      <c r="I700" s="101">
        <f t="shared" si="47"/>
        <v>27.92</v>
      </c>
      <c r="J700">
        <f t="shared" si="48"/>
        <v>0</v>
      </c>
      <c r="K700" s="76">
        <f t="shared" si="49"/>
        <v>2.1164599999999987</v>
      </c>
      <c r="L700" s="76">
        <f t="shared" si="50"/>
        <v>2.1164599999999987</v>
      </c>
    </row>
    <row r="701" spans="9:12" x14ac:dyDescent="0.25">
      <c r="I701" s="101">
        <f t="shared" si="47"/>
        <v>27.96</v>
      </c>
      <c r="J701">
        <f t="shared" si="48"/>
        <v>0</v>
      </c>
      <c r="K701" s="76">
        <f t="shared" si="49"/>
        <v>2.1277300000000023</v>
      </c>
      <c r="L701" s="76">
        <f t="shared" si="50"/>
        <v>2.1277300000000023</v>
      </c>
    </row>
    <row r="702" spans="9:12" x14ac:dyDescent="0.25">
      <c r="I702" s="101">
        <f t="shared" si="47"/>
        <v>28</v>
      </c>
      <c r="J702">
        <f t="shared" si="48"/>
        <v>0</v>
      </c>
      <c r="K702" s="76">
        <f t="shared" si="49"/>
        <v>2.1390000000000016</v>
      </c>
      <c r="L702" s="76">
        <f t="shared" si="50"/>
        <v>2.1390000000000016</v>
      </c>
    </row>
    <row r="703" spans="9:12" x14ac:dyDescent="0.25">
      <c r="I703" s="101">
        <f t="shared" si="47"/>
        <v>28.04</v>
      </c>
      <c r="J703">
        <f t="shared" si="48"/>
        <v>0</v>
      </c>
      <c r="K703" s="76">
        <f t="shared" si="49"/>
        <v>2.1318700000000002</v>
      </c>
      <c r="L703" s="76">
        <f t="shared" si="50"/>
        <v>2.1318700000000002</v>
      </c>
    </row>
    <row r="704" spans="9:12" x14ac:dyDescent="0.25">
      <c r="I704" s="101">
        <f t="shared" si="47"/>
        <v>28.080000000000002</v>
      </c>
      <c r="J704">
        <f t="shared" si="48"/>
        <v>0</v>
      </c>
      <c r="K704" s="76">
        <f t="shared" si="49"/>
        <v>2.1247399999999987</v>
      </c>
      <c r="L704" s="76">
        <f t="shared" si="50"/>
        <v>2.1247399999999987</v>
      </c>
    </row>
    <row r="705" spans="9:12" x14ac:dyDescent="0.25">
      <c r="I705" s="101">
        <f t="shared" si="47"/>
        <v>28.12</v>
      </c>
      <c r="J705">
        <f t="shared" si="48"/>
        <v>0</v>
      </c>
      <c r="K705" s="76">
        <f t="shared" si="49"/>
        <v>2.1176100000000009</v>
      </c>
      <c r="L705" s="76">
        <f t="shared" si="50"/>
        <v>2.1176100000000009</v>
      </c>
    </row>
    <row r="706" spans="9:12" x14ac:dyDescent="0.25">
      <c r="I706" s="101">
        <f t="shared" si="47"/>
        <v>28.16</v>
      </c>
      <c r="J706">
        <f t="shared" si="48"/>
        <v>0</v>
      </c>
      <c r="K706" s="76">
        <f t="shared" si="49"/>
        <v>2.1104800000000017</v>
      </c>
      <c r="L706" s="76">
        <f t="shared" si="50"/>
        <v>2.1104800000000017</v>
      </c>
    </row>
    <row r="707" spans="9:12" x14ac:dyDescent="0.25">
      <c r="I707" s="101">
        <f t="shared" si="47"/>
        <v>28.2</v>
      </c>
      <c r="J707">
        <f t="shared" si="48"/>
        <v>0</v>
      </c>
      <c r="K707" s="76">
        <f t="shared" si="49"/>
        <v>2.1033499999999998</v>
      </c>
      <c r="L707" s="76">
        <f t="shared" si="50"/>
        <v>2.1033499999999998</v>
      </c>
    </row>
    <row r="708" spans="9:12" x14ac:dyDescent="0.25">
      <c r="I708" s="101">
        <f t="shared" ref="I708:I771" si="51">IF((ROW(A706)*$F$2)&lt;=$D$5, ROW(A706)*$F$2,NA())</f>
        <v>28.240000000000002</v>
      </c>
      <c r="J708">
        <f t="shared" ref="J708:J771" si="52">D$29*($I708/1000)+D$18*(($I708/1000)-($D$8/1000))*(($I708/1000)&gt;($D$8/1000))+D$19*(($I708/1000)-($D$9/1000))*(($I708/1000)&gt;($D$9/1000))+D$20*(($I708/1000)-($D$10/1000))*(($I708/1000)&gt;($D$10/1000))+D$21*(($I708/1000)-($D$11/1000))*(($I708/1000)&gt;($D$11/1000))</f>
        <v>0</v>
      </c>
      <c r="K708" s="76">
        <f t="shared" ref="K708:K771" si="53">E$29*($I708/1000)+E$18*(($I708/1000)-($D$8/1000))*(($I708/1000)&gt;($D$8/1000))+E$19*(($I708/1000)-($D$9/1000))*(($I708/1000)&gt;($D$9/1000))+E$20*(($I708/1000)-($D$10/1000))*(($I708/1000)&gt;($D$10/1000))+E$21*(($I708/1000)-($D$11/1000))*(($I708/1000)&gt;($D$11/1000))</f>
        <v>2.0962199999999984</v>
      </c>
      <c r="L708" s="76">
        <f t="shared" ref="L708:L771" si="54">SQRT((J708^2)+(K708^2))</f>
        <v>2.0962199999999984</v>
      </c>
    </row>
    <row r="709" spans="9:12" x14ac:dyDescent="0.25">
      <c r="I709" s="101">
        <f t="shared" si="51"/>
        <v>28.28</v>
      </c>
      <c r="J709">
        <f t="shared" si="52"/>
        <v>0</v>
      </c>
      <c r="K709" s="76">
        <f t="shared" si="53"/>
        <v>2.0890899999999983</v>
      </c>
      <c r="L709" s="76">
        <f t="shared" si="54"/>
        <v>2.0890899999999983</v>
      </c>
    </row>
    <row r="710" spans="9:12" x14ac:dyDescent="0.25">
      <c r="I710" s="101">
        <f t="shared" si="51"/>
        <v>28.32</v>
      </c>
      <c r="J710">
        <f t="shared" si="52"/>
        <v>0</v>
      </c>
      <c r="K710" s="76">
        <f t="shared" si="53"/>
        <v>2.0819600000000009</v>
      </c>
      <c r="L710" s="76">
        <f t="shared" si="54"/>
        <v>2.0819600000000009</v>
      </c>
    </row>
    <row r="711" spans="9:12" x14ac:dyDescent="0.25">
      <c r="I711" s="101">
        <f t="shared" si="51"/>
        <v>28.36</v>
      </c>
      <c r="J711">
        <f t="shared" si="52"/>
        <v>0</v>
      </c>
      <c r="K711" s="76">
        <f t="shared" si="53"/>
        <v>2.0748300000000013</v>
      </c>
      <c r="L711" s="76">
        <f t="shared" si="54"/>
        <v>2.0748300000000013</v>
      </c>
    </row>
    <row r="712" spans="9:12" x14ac:dyDescent="0.25">
      <c r="I712" s="101">
        <f t="shared" si="51"/>
        <v>28.400000000000002</v>
      </c>
      <c r="J712">
        <f t="shared" si="52"/>
        <v>0</v>
      </c>
      <c r="K712" s="76">
        <f t="shared" si="53"/>
        <v>2.0676999999999981</v>
      </c>
      <c r="L712" s="76">
        <f t="shared" si="54"/>
        <v>2.0676999999999981</v>
      </c>
    </row>
    <row r="713" spans="9:12" x14ac:dyDescent="0.25">
      <c r="I713" s="101">
        <f t="shared" si="51"/>
        <v>28.44</v>
      </c>
      <c r="J713">
        <f t="shared" si="52"/>
        <v>0</v>
      </c>
      <c r="K713" s="76">
        <f t="shared" si="53"/>
        <v>2.0605699999999989</v>
      </c>
      <c r="L713" s="76">
        <f t="shared" si="54"/>
        <v>2.0605699999999989</v>
      </c>
    </row>
    <row r="714" spans="9:12" x14ac:dyDescent="0.25">
      <c r="I714" s="101">
        <f t="shared" si="51"/>
        <v>28.48</v>
      </c>
      <c r="J714">
        <f t="shared" si="52"/>
        <v>0</v>
      </c>
      <c r="K714" s="76">
        <f t="shared" si="53"/>
        <v>2.053440000000001</v>
      </c>
      <c r="L714" s="76">
        <f t="shared" si="54"/>
        <v>2.053440000000001</v>
      </c>
    </row>
    <row r="715" spans="9:12" x14ac:dyDescent="0.25">
      <c r="I715" s="101">
        <f t="shared" si="51"/>
        <v>28.52</v>
      </c>
      <c r="J715">
        <f t="shared" si="52"/>
        <v>0</v>
      </c>
      <c r="K715" s="76">
        <f t="shared" si="53"/>
        <v>2.0463100000000014</v>
      </c>
      <c r="L715" s="76">
        <f t="shared" si="54"/>
        <v>2.0463100000000014</v>
      </c>
    </row>
    <row r="716" spans="9:12" x14ac:dyDescent="0.25">
      <c r="I716" s="101">
        <f t="shared" si="51"/>
        <v>28.560000000000002</v>
      </c>
      <c r="J716">
        <f t="shared" si="52"/>
        <v>0</v>
      </c>
      <c r="K716" s="76">
        <f t="shared" si="53"/>
        <v>2.0391799999999978</v>
      </c>
      <c r="L716" s="76">
        <f t="shared" si="54"/>
        <v>2.0391799999999978</v>
      </c>
    </row>
    <row r="717" spans="9:12" x14ac:dyDescent="0.25">
      <c r="I717" s="101">
        <f t="shared" si="51"/>
        <v>28.6</v>
      </c>
      <c r="J717">
        <f t="shared" si="52"/>
        <v>0</v>
      </c>
      <c r="K717" s="76">
        <f t="shared" si="53"/>
        <v>2.0320499999999981</v>
      </c>
      <c r="L717" s="76">
        <f t="shared" si="54"/>
        <v>2.0320499999999981</v>
      </c>
    </row>
    <row r="718" spans="9:12" x14ac:dyDescent="0.25">
      <c r="I718" s="101">
        <f t="shared" si="51"/>
        <v>28.64</v>
      </c>
      <c r="J718">
        <f t="shared" si="52"/>
        <v>0</v>
      </c>
      <c r="K718" s="76">
        <f t="shared" si="53"/>
        <v>2.0249200000000012</v>
      </c>
      <c r="L718" s="76">
        <f t="shared" si="54"/>
        <v>2.0249200000000012</v>
      </c>
    </row>
    <row r="719" spans="9:12" x14ac:dyDescent="0.25">
      <c r="I719" s="101">
        <f t="shared" si="51"/>
        <v>28.68</v>
      </c>
      <c r="J719">
        <f t="shared" si="52"/>
        <v>0</v>
      </c>
      <c r="K719" s="76">
        <f t="shared" si="53"/>
        <v>2.0177900000000015</v>
      </c>
      <c r="L719" s="76">
        <f t="shared" si="54"/>
        <v>2.0177900000000015</v>
      </c>
    </row>
    <row r="720" spans="9:12" x14ac:dyDescent="0.25">
      <c r="I720" s="101">
        <f t="shared" si="51"/>
        <v>28.72</v>
      </c>
      <c r="J720">
        <f t="shared" si="52"/>
        <v>0</v>
      </c>
      <c r="K720" s="76">
        <f t="shared" si="53"/>
        <v>2.0106600000000014</v>
      </c>
      <c r="L720" s="76">
        <f t="shared" si="54"/>
        <v>2.0106600000000014</v>
      </c>
    </row>
    <row r="721" spans="9:12" x14ac:dyDescent="0.25">
      <c r="I721" s="101">
        <f t="shared" si="51"/>
        <v>28.76</v>
      </c>
      <c r="J721">
        <f t="shared" si="52"/>
        <v>0</v>
      </c>
      <c r="K721" s="76">
        <f t="shared" si="53"/>
        <v>2.0035299999999983</v>
      </c>
      <c r="L721" s="76">
        <f t="shared" si="54"/>
        <v>2.0035299999999983</v>
      </c>
    </row>
    <row r="722" spans="9:12" x14ac:dyDescent="0.25">
      <c r="I722" s="101">
        <f t="shared" si="51"/>
        <v>28.8</v>
      </c>
      <c r="J722">
        <f t="shared" si="52"/>
        <v>0</v>
      </c>
      <c r="K722" s="76">
        <f t="shared" si="53"/>
        <v>1.9964000000000002</v>
      </c>
      <c r="L722" s="76">
        <f t="shared" si="54"/>
        <v>1.9964000000000002</v>
      </c>
    </row>
    <row r="723" spans="9:12" x14ac:dyDescent="0.25">
      <c r="I723" s="101">
        <f t="shared" si="51"/>
        <v>28.84</v>
      </c>
      <c r="J723">
        <f t="shared" si="52"/>
        <v>0</v>
      </c>
      <c r="K723" s="76">
        <f t="shared" si="53"/>
        <v>1.989270000000001</v>
      </c>
      <c r="L723" s="76">
        <f t="shared" si="54"/>
        <v>1.989270000000001</v>
      </c>
    </row>
    <row r="724" spans="9:12" x14ac:dyDescent="0.25">
      <c r="I724" s="101">
        <f t="shared" si="51"/>
        <v>28.88</v>
      </c>
      <c r="J724">
        <f t="shared" si="52"/>
        <v>0</v>
      </c>
      <c r="K724" s="76">
        <f t="shared" si="53"/>
        <v>1.9821400000000016</v>
      </c>
      <c r="L724" s="76">
        <f t="shared" si="54"/>
        <v>1.9821400000000016</v>
      </c>
    </row>
    <row r="725" spans="9:12" x14ac:dyDescent="0.25">
      <c r="I725" s="101">
        <f t="shared" si="51"/>
        <v>28.92</v>
      </c>
      <c r="J725">
        <f t="shared" si="52"/>
        <v>0</v>
      </c>
      <c r="K725" s="76">
        <f t="shared" si="53"/>
        <v>1.9750099999999979</v>
      </c>
      <c r="L725" s="76">
        <f t="shared" si="54"/>
        <v>1.9750099999999979</v>
      </c>
    </row>
    <row r="726" spans="9:12" x14ac:dyDescent="0.25">
      <c r="I726" s="101">
        <f t="shared" si="51"/>
        <v>28.96</v>
      </c>
      <c r="J726">
        <f t="shared" si="52"/>
        <v>0</v>
      </c>
      <c r="K726" s="76">
        <f t="shared" si="53"/>
        <v>1.9678799999999983</v>
      </c>
      <c r="L726" s="76">
        <f t="shared" si="54"/>
        <v>1.9678799999999983</v>
      </c>
    </row>
    <row r="727" spans="9:12" x14ac:dyDescent="0.25">
      <c r="I727" s="101">
        <f t="shared" si="51"/>
        <v>29</v>
      </c>
      <c r="J727">
        <f t="shared" si="52"/>
        <v>0</v>
      </c>
      <c r="K727" s="76">
        <f t="shared" si="53"/>
        <v>1.9607500000000009</v>
      </c>
      <c r="L727" s="76">
        <f t="shared" si="54"/>
        <v>1.9607500000000009</v>
      </c>
    </row>
    <row r="728" spans="9:12" x14ac:dyDescent="0.25">
      <c r="I728" s="101">
        <f t="shared" si="51"/>
        <v>29.04</v>
      </c>
      <c r="J728">
        <f t="shared" si="52"/>
        <v>0</v>
      </c>
      <c r="K728" s="76">
        <f t="shared" si="53"/>
        <v>1.953620000000001</v>
      </c>
      <c r="L728" s="76">
        <f t="shared" si="54"/>
        <v>1.953620000000001</v>
      </c>
    </row>
    <row r="729" spans="9:12" x14ac:dyDescent="0.25">
      <c r="I729" s="101">
        <f t="shared" si="51"/>
        <v>29.080000000000002</v>
      </c>
      <c r="J729">
        <f t="shared" si="52"/>
        <v>0</v>
      </c>
      <c r="K729" s="76">
        <f t="shared" si="53"/>
        <v>1.9464899999999981</v>
      </c>
      <c r="L729" s="76">
        <f t="shared" si="54"/>
        <v>1.9464899999999981</v>
      </c>
    </row>
    <row r="730" spans="9:12" x14ac:dyDescent="0.25">
      <c r="I730" s="101">
        <f t="shared" si="51"/>
        <v>29.12</v>
      </c>
      <c r="J730">
        <f t="shared" si="52"/>
        <v>0</v>
      </c>
      <c r="K730" s="76">
        <f t="shared" si="53"/>
        <v>1.9393599999999982</v>
      </c>
      <c r="L730" s="76">
        <f t="shared" si="54"/>
        <v>1.9393599999999982</v>
      </c>
    </row>
    <row r="731" spans="9:12" x14ac:dyDescent="0.25">
      <c r="I731" s="101">
        <f t="shared" si="51"/>
        <v>29.16</v>
      </c>
      <c r="J731">
        <f t="shared" si="52"/>
        <v>0</v>
      </c>
      <c r="K731" s="76">
        <f t="shared" si="53"/>
        <v>1.9322300000000001</v>
      </c>
      <c r="L731" s="76">
        <f t="shared" si="54"/>
        <v>1.9322300000000001</v>
      </c>
    </row>
    <row r="732" spans="9:12" x14ac:dyDescent="0.25">
      <c r="I732" s="101">
        <f t="shared" si="51"/>
        <v>29.2</v>
      </c>
      <c r="J732">
        <f t="shared" si="52"/>
        <v>0</v>
      </c>
      <c r="K732" s="76">
        <f t="shared" si="53"/>
        <v>1.9251000000000009</v>
      </c>
      <c r="L732" s="76">
        <f t="shared" si="54"/>
        <v>1.9251000000000009</v>
      </c>
    </row>
    <row r="733" spans="9:12" x14ac:dyDescent="0.25">
      <c r="I733" s="101">
        <f t="shared" si="51"/>
        <v>29.240000000000002</v>
      </c>
      <c r="J733">
        <f t="shared" si="52"/>
        <v>0</v>
      </c>
      <c r="K733" s="76">
        <f t="shared" si="53"/>
        <v>1.9179699999999977</v>
      </c>
      <c r="L733" s="76">
        <f t="shared" si="54"/>
        <v>1.9179699999999977</v>
      </c>
    </row>
    <row r="734" spans="9:12" x14ac:dyDescent="0.25">
      <c r="I734" s="101">
        <f t="shared" si="51"/>
        <v>29.28</v>
      </c>
      <c r="J734">
        <f t="shared" si="52"/>
        <v>0</v>
      </c>
      <c r="K734" s="76">
        <f t="shared" si="53"/>
        <v>1.9108399999999977</v>
      </c>
      <c r="L734" s="76">
        <f t="shared" si="54"/>
        <v>1.9108399999999977</v>
      </c>
    </row>
    <row r="735" spans="9:12" x14ac:dyDescent="0.25">
      <c r="I735" s="101">
        <f t="shared" si="51"/>
        <v>29.32</v>
      </c>
      <c r="J735">
        <f t="shared" si="52"/>
        <v>0</v>
      </c>
      <c r="K735" s="76">
        <f t="shared" si="53"/>
        <v>1.9037099999999998</v>
      </c>
      <c r="L735" s="76">
        <f t="shared" si="54"/>
        <v>1.9037099999999998</v>
      </c>
    </row>
    <row r="736" spans="9:12" x14ac:dyDescent="0.25">
      <c r="I736" s="101">
        <f t="shared" si="51"/>
        <v>29.36</v>
      </c>
      <c r="J736">
        <f t="shared" si="52"/>
        <v>0</v>
      </c>
      <c r="K736" s="76">
        <f t="shared" si="53"/>
        <v>1.8965800000000006</v>
      </c>
      <c r="L736" s="76">
        <f t="shared" si="54"/>
        <v>1.8965800000000006</v>
      </c>
    </row>
    <row r="737" spans="9:12" x14ac:dyDescent="0.25">
      <c r="I737" s="101">
        <f t="shared" si="51"/>
        <v>29.400000000000002</v>
      </c>
      <c r="J737">
        <f t="shared" si="52"/>
        <v>0</v>
      </c>
      <c r="K737" s="76">
        <f t="shared" si="53"/>
        <v>1.8894499999999994</v>
      </c>
      <c r="L737" s="76">
        <f t="shared" si="54"/>
        <v>1.8894499999999994</v>
      </c>
    </row>
    <row r="738" spans="9:12" x14ac:dyDescent="0.25">
      <c r="I738" s="101">
        <f t="shared" si="51"/>
        <v>29.44</v>
      </c>
      <c r="J738">
        <f t="shared" si="52"/>
        <v>0</v>
      </c>
      <c r="K738" s="76">
        <f t="shared" si="53"/>
        <v>1.882319999999998</v>
      </c>
      <c r="L738" s="76">
        <f t="shared" si="54"/>
        <v>1.882319999999998</v>
      </c>
    </row>
    <row r="739" spans="9:12" x14ac:dyDescent="0.25">
      <c r="I739" s="101">
        <f t="shared" si="51"/>
        <v>29.48</v>
      </c>
      <c r="J739">
        <f t="shared" si="52"/>
        <v>0</v>
      </c>
      <c r="K739" s="76">
        <f t="shared" si="53"/>
        <v>1.8751899999999997</v>
      </c>
      <c r="L739" s="76">
        <f t="shared" si="54"/>
        <v>1.8751899999999997</v>
      </c>
    </row>
    <row r="740" spans="9:12" x14ac:dyDescent="0.25">
      <c r="I740" s="101">
        <f t="shared" si="51"/>
        <v>29.52</v>
      </c>
      <c r="J740">
        <f t="shared" si="52"/>
        <v>0</v>
      </c>
      <c r="K740" s="76">
        <f t="shared" si="53"/>
        <v>1.8680600000000009</v>
      </c>
      <c r="L740" s="76">
        <f t="shared" si="54"/>
        <v>1.8680600000000009</v>
      </c>
    </row>
    <row r="741" spans="9:12" x14ac:dyDescent="0.25">
      <c r="I741" s="101">
        <f t="shared" si="51"/>
        <v>29.560000000000002</v>
      </c>
      <c r="J741">
        <f t="shared" si="52"/>
        <v>0</v>
      </c>
      <c r="K741" s="76">
        <f t="shared" si="53"/>
        <v>1.8609299999999991</v>
      </c>
      <c r="L741" s="76">
        <f t="shared" si="54"/>
        <v>1.8609299999999991</v>
      </c>
    </row>
    <row r="742" spans="9:12" x14ac:dyDescent="0.25">
      <c r="I742" s="101">
        <f t="shared" si="51"/>
        <v>29.6</v>
      </c>
      <c r="J742">
        <f t="shared" si="52"/>
        <v>0</v>
      </c>
      <c r="K742" s="76">
        <f t="shared" si="53"/>
        <v>1.8537999999999972</v>
      </c>
      <c r="L742" s="76">
        <f t="shared" si="54"/>
        <v>1.8537999999999972</v>
      </c>
    </row>
    <row r="743" spans="9:12" x14ac:dyDescent="0.25">
      <c r="I743" s="101">
        <f t="shared" si="51"/>
        <v>29.64</v>
      </c>
      <c r="J743">
        <f t="shared" si="52"/>
        <v>0</v>
      </c>
      <c r="K743" s="76">
        <f t="shared" si="53"/>
        <v>1.8466699999999994</v>
      </c>
      <c r="L743" s="76">
        <f t="shared" si="54"/>
        <v>1.8466699999999994</v>
      </c>
    </row>
    <row r="744" spans="9:12" x14ac:dyDescent="0.25">
      <c r="I744" s="101">
        <f t="shared" si="51"/>
        <v>29.68</v>
      </c>
      <c r="J744">
        <f t="shared" si="52"/>
        <v>0</v>
      </c>
      <c r="K744" s="76">
        <f t="shared" si="53"/>
        <v>1.83954</v>
      </c>
      <c r="L744" s="76">
        <f t="shared" si="54"/>
        <v>1.83954</v>
      </c>
    </row>
    <row r="745" spans="9:12" x14ac:dyDescent="0.25">
      <c r="I745" s="101">
        <f t="shared" si="51"/>
        <v>29.72</v>
      </c>
      <c r="J745">
        <f t="shared" si="52"/>
        <v>0</v>
      </c>
      <c r="K745" s="76">
        <f t="shared" si="53"/>
        <v>1.8324100000000023</v>
      </c>
      <c r="L745" s="76">
        <f t="shared" si="54"/>
        <v>1.8324100000000023</v>
      </c>
    </row>
    <row r="746" spans="9:12" x14ac:dyDescent="0.25">
      <c r="I746" s="101">
        <f t="shared" si="51"/>
        <v>29.76</v>
      </c>
      <c r="J746">
        <f t="shared" si="52"/>
        <v>0</v>
      </c>
      <c r="K746" s="76">
        <f t="shared" si="53"/>
        <v>1.8252799999999976</v>
      </c>
      <c r="L746" s="76">
        <f t="shared" si="54"/>
        <v>1.8252799999999976</v>
      </c>
    </row>
    <row r="747" spans="9:12" x14ac:dyDescent="0.25">
      <c r="I747" s="101">
        <f t="shared" si="51"/>
        <v>29.8</v>
      </c>
      <c r="J747">
        <f t="shared" si="52"/>
        <v>0</v>
      </c>
      <c r="K747" s="76">
        <f t="shared" si="53"/>
        <v>1.8181499999999995</v>
      </c>
      <c r="L747" s="76">
        <f t="shared" si="54"/>
        <v>1.8181499999999995</v>
      </c>
    </row>
    <row r="748" spans="9:12" x14ac:dyDescent="0.25">
      <c r="I748" s="101">
        <f t="shared" si="51"/>
        <v>29.84</v>
      </c>
      <c r="J748">
        <f t="shared" si="52"/>
        <v>0</v>
      </c>
      <c r="K748" s="76">
        <f t="shared" si="53"/>
        <v>1.8110199999999994</v>
      </c>
      <c r="L748" s="76">
        <f t="shared" si="54"/>
        <v>1.8110199999999994</v>
      </c>
    </row>
    <row r="749" spans="9:12" x14ac:dyDescent="0.25">
      <c r="I749" s="101">
        <f t="shared" si="51"/>
        <v>29.88</v>
      </c>
      <c r="J749">
        <f t="shared" si="52"/>
        <v>0</v>
      </c>
      <c r="K749" s="76">
        <f t="shared" si="53"/>
        <v>1.8038900000000022</v>
      </c>
      <c r="L749" s="76">
        <f t="shared" si="54"/>
        <v>1.8038900000000022</v>
      </c>
    </row>
    <row r="750" spans="9:12" x14ac:dyDescent="0.25">
      <c r="I750" s="101">
        <f t="shared" si="51"/>
        <v>29.92</v>
      </c>
      <c r="J750">
        <f t="shared" si="52"/>
        <v>0</v>
      </c>
      <c r="K750" s="76">
        <f t="shared" si="53"/>
        <v>1.7967599999999986</v>
      </c>
      <c r="L750" s="76">
        <f t="shared" si="54"/>
        <v>1.7967599999999986</v>
      </c>
    </row>
    <row r="751" spans="9:12" x14ac:dyDescent="0.25">
      <c r="I751" s="101">
        <f t="shared" si="51"/>
        <v>29.96</v>
      </c>
      <c r="J751">
        <f t="shared" si="52"/>
        <v>0</v>
      </c>
      <c r="K751" s="76">
        <f t="shared" si="53"/>
        <v>1.7896299999999992</v>
      </c>
      <c r="L751" s="76">
        <f t="shared" si="54"/>
        <v>1.7896299999999992</v>
      </c>
    </row>
    <row r="752" spans="9:12" x14ac:dyDescent="0.25">
      <c r="I752" s="101">
        <f t="shared" si="51"/>
        <v>30</v>
      </c>
      <c r="J752">
        <f t="shared" si="52"/>
        <v>0</v>
      </c>
      <c r="K752" s="76">
        <f t="shared" si="53"/>
        <v>1.7824999999999995</v>
      </c>
      <c r="L752" s="76">
        <f t="shared" si="54"/>
        <v>1.7824999999999995</v>
      </c>
    </row>
    <row r="753" spans="9:12" x14ac:dyDescent="0.25">
      <c r="I753" s="101">
        <f t="shared" si="51"/>
        <v>30.04</v>
      </c>
      <c r="J753">
        <f t="shared" si="52"/>
        <v>0</v>
      </c>
      <c r="K753" s="76">
        <f t="shared" si="53"/>
        <v>1.7753700000000019</v>
      </c>
      <c r="L753" s="76">
        <f t="shared" si="54"/>
        <v>1.7753700000000019</v>
      </c>
    </row>
    <row r="754" spans="9:12" x14ac:dyDescent="0.25">
      <c r="I754" s="101">
        <f t="shared" si="51"/>
        <v>30.080000000000002</v>
      </c>
      <c r="J754">
        <f t="shared" si="52"/>
        <v>0</v>
      </c>
      <c r="K754" s="76">
        <f t="shared" si="53"/>
        <v>1.7682399999999991</v>
      </c>
      <c r="L754" s="76">
        <f t="shared" si="54"/>
        <v>1.7682399999999991</v>
      </c>
    </row>
    <row r="755" spans="9:12" x14ac:dyDescent="0.25">
      <c r="I755" s="101">
        <f t="shared" si="51"/>
        <v>30.12</v>
      </c>
      <c r="J755">
        <f t="shared" si="52"/>
        <v>0</v>
      </c>
      <c r="K755" s="76">
        <f t="shared" si="53"/>
        <v>1.7611099999999991</v>
      </c>
      <c r="L755" s="76">
        <f t="shared" si="54"/>
        <v>1.7611099999999991</v>
      </c>
    </row>
    <row r="756" spans="9:12" x14ac:dyDescent="0.25">
      <c r="I756" s="101">
        <f t="shared" si="51"/>
        <v>30.16</v>
      </c>
      <c r="J756">
        <f t="shared" si="52"/>
        <v>0</v>
      </c>
      <c r="K756" s="76">
        <f t="shared" si="53"/>
        <v>1.753979999999999</v>
      </c>
      <c r="L756" s="76">
        <f t="shared" si="54"/>
        <v>1.753979999999999</v>
      </c>
    </row>
    <row r="757" spans="9:12" x14ac:dyDescent="0.25">
      <c r="I757" s="101">
        <f t="shared" si="51"/>
        <v>30.2</v>
      </c>
      <c r="J757">
        <f t="shared" si="52"/>
        <v>0</v>
      </c>
      <c r="K757" s="76">
        <f t="shared" si="53"/>
        <v>1.7468499999999993</v>
      </c>
      <c r="L757" s="76">
        <f t="shared" si="54"/>
        <v>1.7468499999999993</v>
      </c>
    </row>
    <row r="758" spans="9:12" x14ac:dyDescent="0.25">
      <c r="I758" s="101">
        <f t="shared" si="51"/>
        <v>30.240000000000002</v>
      </c>
      <c r="J758">
        <f t="shared" si="52"/>
        <v>0</v>
      </c>
      <c r="K758" s="76">
        <f t="shared" si="53"/>
        <v>1.7397199999999984</v>
      </c>
      <c r="L758" s="76">
        <f t="shared" si="54"/>
        <v>1.7397199999999984</v>
      </c>
    </row>
    <row r="759" spans="9:12" x14ac:dyDescent="0.25">
      <c r="I759" s="101">
        <f t="shared" si="51"/>
        <v>30.28</v>
      </c>
      <c r="J759">
        <f t="shared" si="52"/>
        <v>0</v>
      </c>
      <c r="K759" s="76">
        <f t="shared" si="53"/>
        <v>1.7325900000000005</v>
      </c>
      <c r="L759" s="76">
        <f t="shared" si="54"/>
        <v>1.7325900000000005</v>
      </c>
    </row>
    <row r="760" spans="9:12" x14ac:dyDescent="0.25">
      <c r="I760" s="101">
        <f t="shared" si="51"/>
        <v>30.32</v>
      </c>
      <c r="J760">
        <f t="shared" si="52"/>
        <v>0</v>
      </c>
      <c r="K760" s="76">
        <f t="shared" si="53"/>
        <v>1.7254599999999991</v>
      </c>
      <c r="L760" s="76">
        <f t="shared" si="54"/>
        <v>1.7254599999999991</v>
      </c>
    </row>
    <row r="761" spans="9:12" x14ac:dyDescent="0.25">
      <c r="I761" s="101">
        <f t="shared" si="51"/>
        <v>30.36</v>
      </c>
      <c r="J761">
        <f t="shared" si="52"/>
        <v>0</v>
      </c>
      <c r="K761" s="76">
        <f t="shared" si="53"/>
        <v>1.718329999999999</v>
      </c>
      <c r="L761" s="76">
        <f t="shared" si="54"/>
        <v>1.718329999999999</v>
      </c>
    </row>
    <row r="762" spans="9:12" x14ac:dyDescent="0.25">
      <c r="I762" s="101">
        <f t="shared" si="51"/>
        <v>30.400000000000002</v>
      </c>
      <c r="J762">
        <f t="shared" si="52"/>
        <v>0</v>
      </c>
      <c r="K762" s="76">
        <f t="shared" si="53"/>
        <v>1.7111999999999987</v>
      </c>
      <c r="L762" s="76">
        <f t="shared" si="54"/>
        <v>1.7111999999999987</v>
      </c>
    </row>
    <row r="763" spans="9:12" x14ac:dyDescent="0.25">
      <c r="I763" s="101">
        <f t="shared" si="51"/>
        <v>30.44</v>
      </c>
      <c r="J763">
        <f t="shared" si="52"/>
        <v>0</v>
      </c>
      <c r="K763" s="76">
        <f t="shared" si="53"/>
        <v>1.7040699999999986</v>
      </c>
      <c r="L763" s="76">
        <f t="shared" si="54"/>
        <v>1.7040699999999986</v>
      </c>
    </row>
    <row r="764" spans="9:12" x14ac:dyDescent="0.25">
      <c r="I764" s="101">
        <f t="shared" si="51"/>
        <v>30.48</v>
      </c>
      <c r="J764">
        <f t="shared" si="52"/>
        <v>0</v>
      </c>
      <c r="K764" s="76">
        <f t="shared" si="53"/>
        <v>1.6969399999999986</v>
      </c>
      <c r="L764" s="76">
        <f t="shared" si="54"/>
        <v>1.6969399999999986</v>
      </c>
    </row>
    <row r="765" spans="9:12" x14ac:dyDescent="0.25">
      <c r="I765" s="101">
        <f t="shared" si="51"/>
        <v>30.52</v>
      </c>
      <c r="J765">
        <f t="shared" si="52"/>
        <v>0</v>
      </c>
      <c r="K765" s="76">
        <f t="shared" si="53"/>
        <v>1.6898099999999991</v>
      </c>
      <c r="L765" s="76">
        <f t="shared" si="54"/>
        <v>1.6898099999999991</v>
      </c>
    </row>
    <row r="766" spans="9:12" x14ac:dyDescent="0.25">
      <c r="I766" s="101">
        <f t="shared" si="51"/>
        <v>30.560000000000002</v>
      </c>
      <c r="J766">
        <f t="shared" si="52"/>
        <v>0</v>
      </c>
      <c r="K766" s="76">
        <f t="shared" si="53"/>
        <v>1.682679999999998</v>
      </c>
      <c r="L766" s="76">
        <f t="shared" si="54"/>
        <v>1.682679999999998</v>
      </c>
    </row>
    <row r="767" spans="9:12" x14ac:dyDescent="0.25">
      <c r="I767" s="101">
        <f t="shared" si="51"/>
        <v>30.6</v>
      </c>
      <c r="J767">
        <f t="shared" si="52"/>
        <v>0</v>
      </c>
      <c r="K767" s="76">
        <f t="shared" si="53"/>
        <v>1.6755499999999983</v>
      </c>
      <c r="L767" s="76">
        <f t="shared" si="54"/>
        <v>1.6755499999999983</v>
      </c>
    </row>
    <row r="768" spans="9:12" x14ac:dyDescent="0.25">
      <c r="I768" s="101">
        <f t="shared" si="51"/>
        <v>30.64</v>
      </c>
      <c r="J768">
        <f t="shared" si="52"/>
        <v>0</v>
      </c>
      <c r="K768" s="76">
        <f t="shared" si="53"/>
        <v>1.6684199999999989</v>
      </c>
      <c r="L768" s="76">
        <f t="shared" si="54"/>
        <v>1.6684199999999989</v>
      </c>
    </row>
    <row r="769" spans="9:12" x14ac:dyDescent="0.25">
      <c r="I769" s="101">
        <f t="shared" si="51"/>
        <v>30.68</v>
      </c>
      <c r="J769">
        <f t="shared" si="52"/>
        <v>0</v>
      </c>
      <c r="K769" s="76">
        <f t="shared" si="53"/>
        <v>1.6612899999999988</v>
      </c>
      <c r="L769" s="76">
        <f t="shared" si="54"/>
        <v>1.6612899999999988</v>
      </c>
    </row>
    <row r="770" spans="9:12" x14ac:dyDescent="0.25">
      <c r="I770" s="101">
        <f t="shared" si="51"/>
        <v>30.72</v>
      </c>
      <c r="J770">
        <f t="shared" si="52"/>
        <v>0</v>
      </c>
      <c r="K770" s="76">
        <f t="shared" si="53"/>
        <v>1.6541599999999987</v>
      </c>
      <c r="L770" s="76">
        <f t="shared" si="54"/>
        <v>1.6541599999999987</v>
      </c>
    </row>
    <row r="771" spans="9:12" x14ac:dyDescent="0.25">
      <c r="I771" s="101">
        <f t="shared" si="51"/>
        <v>30.76</v>
      </c>
      <c r="J771">
        <f t="shared" si="52"/>
        <v>0</v>
      </c>
      <c r="K771" s="76">
        <f t="shared" si="53"/>
        <v>1.6470299999999982</v>
      </c>
      <c r="L771" s="76">
        <f t="shared" si="54"/>
        <v>1.6470299999999982</v>
      </c>
    </row>
    <row r="772" spans="9:12" x14ac:dyDescent="0.25">
      <c r="I772" s="101">
        <f t="shared" ref="I772:I835" si="55">IF((ROW(A770)*$F$2)&lt;=$D$5, ROW(A770)*$F$2,NA())</f>
        <v>30.8</v>
      </c>
      <c r="J772">
        <f t="shared" ref="J772:J835" si="56">D$29*($I772/1000)+D$18*(($I772/1000)-($D$8/1000))*(($I772/1000)&gt;($D$8/1000))+D$19*(($I772/1000)-($D$9/1000))*(($I772/1000)&gt;($D$9/1000))+D$20*(($I772/1000)-($D$10/1000))*(($I772/1000)&gt;($D$10/1000))+D$21*(($I772/1000)-($D$11/1000))*(($I772/1000)&gt;($D$11/1000))</f>
        <v>0</v>
      </c>
      <c r="K772" s="76">
        <f t="shared" ref="K772:K835" si="57">E$29*($I772/1000)+E$18*(($I772/1000)-($D$8/1000))*(($I772/1000)&gt;($D$8/1000))+E$19*(($I772/1000)-($D$9/1000))*(($I772/1000)&gt;($D$9/1000))+E$20*(($I772/1000)-($D$10/1000))*(($I772/1000)&gt;($D$10/1000))+E$21*(($I772/1000)-($D$11/1000))*(($I772/1000)&gt;($D$11/1000))</f>
        <v>1.6398999999999999</v>
      </c>
      <c r="L772" s="76">
        <f t="shared" ref="L772:L835" si="58">SQRT((J772^2)+(K772^2))</f>
        <v>1.6398999999999999</v>
      </c>
    </row>
    <row r="773" spans="9:12" x14ac:dyDescent="0.25">
      <c r="I773" s="101">
        <f t="shared" si="55"/>
        <v>30.84</v>
      </c>
      <c r="J773">
        <f t="shared" si="56"/>
        <v>0</v>
      </c>
      <c r="K773" s="76">
        <f t="shared" si="57"/>
        <v>1.6327699999999987</v>
      </c>
      <c r="L773" s="76">
        <f t="shared" si="58"/>
        <v>1.6327699999999987</v>
      </c>
    </row>
    <row r="774" spans="9:12" x14ac:dyDescent="0.25">
      <c r="I774" s="101">
        <f t="shared" si="55"/>
        <v>30.88</v>
      </c>
      <c r="J774">
        <f t="shared" si="56"/>
        <v>0</v>
      </c>
      <c r="K774" s="76">
        <f t="shared" si="57"/>
        <v>1.6256399999999991</v>
      </c>
      <c r="L774" s="76">
        <f t="shared" si="58"/>
        <v>1.6256399999999991</v>
      </c>
    </row>
    <row r="775" spans="9:12" x14ac:dyDescent="0.25">
      <c r="I775" s="101">
        <f t="shared" si="55"/>
        <v>30.92</v>
      </c>
      <c r="J775">
        <f t="shared" si="56"/>
        <v>0</v>
      </c>
      <c r="K775" s="76">
        <f t="shared" si="57"/>
        <v>1.6185099999999979</v>
      </c>
      <c r="L775" s="76">
        <f t="shared" si="58"/>
        <v>1.6185099999999979</v>
      </c>
    </row>
    <row r="776" spans="9:12" x14ac:dyDescent="0.25">
      <c r="I776" s="101">
        <f t="shared" si="55"/>
        <v>30.96</v>
      </c>
      <c r="J776">
        <f t="shared" si="56"/>
        <v>0</v>
      </c>
      <c r="K776" s="76">
        <f t="shared" si="57"/>
        <v>1.6113800000000003</v>
      </c>
      <c r="L776" s="76">
        <f t="shared" si="58"/>
        <v>1.6113800000000003</v>
      </c>
    </row>
    <row r="777" spans="9:12" x14ac:dyDescent="0.25">
      <c r="I777" s="101">
        <f t="shared" si="55"/>
        <v>31</v>
      </c>
      <c r="J777">
        <f t="shared" si="56"/>
        <v>0</v>
      </c>
      <c r="K777" s="76">
        <f t="shared" si="57"/>
        <v>1.6042499999999984</v>
      </c>
      <c r="L777" s="76">
        <f t="shared" si="58"/>
        <v>1.6042499999999984</v>
      </c>
    </row>
    <row r="778" spans="9:12" x14ac:dyDescent="0.25">
      <c r="I778" s="101">
        <f t="shared" si="55"/>
        <v>31.04</v>
      </c>
      <c r="J778">
        <f t="shared" si="56"/>
        <v>0</v>
      </c>
      <c r="K778" s="76">
        <f t="shared" si="57"/>
        <v>1.5971199999999983</v>
      </c>
      <c r="L778" s="76">
        <f t="shared" si="58"/>
        <v>1.5971199999999983</v>
      </c>
    </row>
    <row r="779" spans="9:12" x14ac:dyDescent="0.25">
      <c r="I779" s="101">
        <f t="shared" si="55"/>
        <v>31.080000000000002</v>
      </c>
      <c r="J779">
        <f t="shared" si="56"/>
        <v>0</v>
      </c>
      <c r="K779" s="76">
        <f t="shared" si="57"/>
        <v>1.5899899999999985</v>
      </c>
      <c r="L779" s="76">
        <f t="shared" si="58"/>
        <v>1.5899899999999985</v>
      </c>
    </row>
    <row r="780" spans="9:12" x14ac:dyDescent="0.25">
      <c r="I780" s="101">
        <f t="shared" si="55"/>
        <v>31.12</v>
      </c>
      <c r="J780">
        <f t="shared" si="56"/>
        <v>0</v>
      </c>
      <c r="K780" s="76">
        <f t="shared" si="57"/>
        <v>1.5828600000000002</v>
      </c>
      <c r="L780" s="76">
        <f t="shared" si="58"/>
        <v>1.5828600000000002</v>
      </c>
    </row>
    <row r="781" spans="9:12" x14ac:dyDescent="0.25">
      <c r="I781" s="101">
        <f t="shared" si="55"/>
        <v>31.16</v>
      </c>
      <c r="J781">
        <f t="shared" si="56"/>
        <v>0</v>
      </c>
      <c r="K781" s="76">
        <f t="shared" si="57"/>
        <v>1.5757299999999983</v>
      </c>
      <c r="L781" s="76">
        <f t="shared" si="58"/>
        <v>1.5757299999999983</v>
      </c>
    </row>
    <row r="782" spans="9:12" x14ac:dyDescent="0.25">
      <c r="I782" s="101">
        <f t="shared" si="55"/>
        <v>31.2</v>
      </c>
      <c r="J782">
        <f t="shared" si="56"/>
        <v>0</v>
      </c>
      <c r="K782" s="76">
        <f t="shared" si="57"/>
        <v>1.5685999999999987</v>
      </c>
      <c r="L782" s="76">
        <f t="shared" si="58"/>
        <v>1.5685999999999987</v>
      </c>
    </row>
    <row r="783" spans="9:12" x14ac:dyDescent="0.25">
      <c r="I783" s="101">
        <f t="shared" si="55"/>
        <v>31.240000000000002</v>
      </c>
      <c r="J783">
        <f t="shared" si="56"/>
        <v>0</v>
      </c>
      <c r="K783" s="76">
        <f t="shared" si="57"/>
        <v>1.5614700000000012</v>
      </c>
      <c r="L783" s="76">
        <f t="shared" si="58"/>
        <v>1.5614700000000012</v>
      </c>
    </row>
    <row r="784" spans="9:12" x14ac:dyDescent="0.25">
      <c r="I784" s="101">
        <f t="shared" si="55"/>
        <v>31.28</v>
      </c>
      <c r="J784">
        <f t="shared" si="56"/>
        <v>0</v>
      </c>
      <c r="K784" s="76">
        <f t="shared" si="57"/>
        <v>1.5543399999999998</v>
      </c>
      <c r="L784" s="76">
        <f t="shared" si="58"/>
        <v>1.5543399999999998</v>
      </c>
    </row>
    <row r="785" spans="9:12" x14ac:dyDescent="0.25">
      <c r="I785" s="101">
        <f t="shared" si="55"/>
        <v>31.32</v>
      </c>
      <c r="J785">
        <f t="shared" si="56"/>
        <v>0</v>
      </c>
      <c r="K785" s="76">
        <f t="shared" si="57"/>
        <v>1.5472100000000002</v>
      </c>
      <c r="L785" s="76">
        <f t="shared" si="58"/>
        <v>1.5472100000000002</v>
      </c>
    </row>
    <row r="786" spans="9:12" x14ac:dyDescent="0.25">
      <c r="I786" s="101">
        <f t="shared" si="55"/>
        <v>31.36</v>
      </c>
      <c r="J786">
        <f t="shared" si="56"/>
        <v>0</v>
      </c>
      <c r="K786" s="76">
        <f t="shared" si="57"/>
        <v>1.5400799999999983</v>
      </c>
      <c r="L786" s="76">
        <f t="shared" si="58"/>
        <v>1.5400799999999983</v>
      </c>
    </row>
    <row r="787" spans="9:12" x14ac:dyDescent="0.25">
      <c r="I787" s="101">
        <f t="shared" si="55"/>
        <v>31.400000000000002</v>
      </c>
      <c r="J787">
        <f t="shared" si="56"/>
        <v>0</v>
      </c>
      <c r="K787" s="76">
        <f t="shared" si="57"/>
        <v>1.532949999999998</v>
      </c>
      <c r="L787" s="76">
        <f t="shared" si="58"/>
        <v>1.532949999999998</v>
      </c>
    </row>
    <row r="788" spans="9:12" x14ac:dyDescent="0.25">
      <c r="I788" s="101">
        <f t="shared" si="55"/>
        <v>31.44</v>
      </c>
      <c r="J788">
        <f t="shared" si="56"/>
        <v>0</v>
      </c>
      <c r="K788" s="76">
        <f t="shared" si="57"/>
        <v>1.5258199999999997</v>
      </c>
      <c r="L788" s="76">
        <f t="shared" si="58"/>
        <v>1.5258199999999997</v>
      </c>
    </row>
    <row r="789" spans="9:12" x14ac:dyDescent="0.25">
      <c r="I789" s="101">
        <f t="shared" si="55"/>
        <v>31.48</v>
      </c>
      <c r="J789">
        <f t="shared" si="56"/>
        <v>0</v>
      </c>
      <c r="K789" s="76">
        <f t="shared" si="57"/>
        <v>1.5186899999999997</v>
      </c>
      <c r="L789" s="76">
        <f t="shared" si="58"/>
        <v>1.5186899999999997</v>
      </c>
    </row>
    <row r="790" spans="9:12" x14ac:dyDescent="0.25">
      <c r="I790" s="101">
        <f t="shared" si="55"/>
        <v>31.52</v>
      </c>
      <c r="J790">
        <f t="shared" si="56"/>
        <v>0</v>
      </c>
      <c r="K790" s="76">
        <f t="shared" si="57"/>
        <v>1.5115599999999985</v>
      </c>
      <c r="L790" s="76">
        <f t="shared" si="58"/>
        <v>1.5115599999999985</v>
      </c>
    </row>
    <row r="791" spans="9:12" x14ac:dyDescent="0.25">
      <c r="I791" s="101">
        <f t="shared" si="55"/>
        <v>31.560000000000002</v>
      </c>
      <c r="J791">
        <f t="shared" si="56"/>
        <v>0</v>
      </c>
      <c r="K791" s="76">
        <f t="shared" si="57"/>
        <v>1.5044299999999973</v>
      </c>
      <c r="L791" s="76">
        <f t="shared" si="58"/>
        <v>1.5044299999999973</v>
      </c>
    </row>
    <row r="792" spans="9:12" x14ac:dyDescent="0.25">
      <c r="I792" s="101">
        <f t="shared" si="55"/>
        <v>31.6</v>
      </c>
      <c r="J792">
        <f t="shared" si="56"/>
        <v>0</v>
      </c>
      <c r="K792" s="76">
        <f t="shared" si="57"/>
        <v>1.4972999999999994</v>
      </c>
      <c r="L792" s="76">
        <f t="shared" si="58"/>
        <v>1.4972999999999994</v>
      </c>
    </row>
    <row r="793" spans="9:12" x14ac:dyDescent="0.25">
      <c r="I793" s="101">
        <f t="shared" si="55"/>
        <v>31.64</v>
      </c>
      <c r="J793">
        <f t="shared" si="56"/>
        <v>0</v>
      </c>
      <c r="K793" s="76">
        <f t="shared" si="57"/>
        <v>1.49017</v>
      </c>
      <c r="L793" s="76">
        <f t="shared" si="58"/>
        <v>1.49017</v>
      </c>
    </row>
    <row r="794" spans="9:12" x14ac:dyDescent="0.25">
      <c r="I794" s="101">
        <f t="shared" si="55"/>
        <v>31.68</v>
      </c>
      <c r="J794">
        <f t="shared" si="56"/>
        <v>0</v>
      </c>
      <c r="K794" s="76">
        <f t="shared" si="57"/>
        <v>1.4830399999999981</v>
      </c>
      <c r="L794" s="76">
        <f t="shared" si="58"/>
        <v>1.4830399999999981</v>
      </c>
    </row>
    <row r="795" spans="9:12" x14ac:dyDescent="0.25">
      <c r="I795" s="101">
        <f t="shared" si="55"/>
        <v>31.720000000000002</v>
      </c>
      <c r="J795">
        <f t="shared" si="56"/>
        <v>0</v>
      </c>
      <c r="K795" s="76">
        <f t="shared" si="57"/>
        <v>1.4759099999999976</v>
      </c>
      <c r="L795" s="76">
        <f t="shared" si="58"/>
        <v>1.4759099999999976</v>
      </c>
    </row>
    <row r="796" spans="9:12" x14ac:dyDescent="0.25">
      <c r="I796" s="101">
        <f t="shared" si="55"/>
        <v>31.76</v>
      </c>
      <c r="J796">
        <f t="shared" si="56"/>
        <v>0</v>
      </c>
      <c r="K796" s="76">
        <f t="shared" si="57"/>
        <v>1.4687799999999993</v>
      </c>
      <c r="L796" s="76">
        <f t="shared" si="58"/>
        <v>1.4687799999999993</v>
      </c>
    </row>
    <row r="797" spans="9:12" x14ac:dyDescent="0.25">
      <c r="I797" s="101">
        <f t="shared" si="55"/>
        <v>31.8</v>
      </c>
      <c r="J797">
        <f t="shared" si="56"/>
        <v>0</v>
      </c>
      <c r="K797" s="76">
        <f t="shared" si="57"/>
        <v>1.4616499999999992</v>
      </c>
      <c r="L797" s="76">
        <f t="shared" si="58"/>
        <v>1.4616499999999992</v>
      </c>
    </row>
    <row r="798" spans="9:12" x14ac:dyDescent="0.25">
      <c r="I798" s="101">
        <f t="shared" si="55"/>
        <v>31.84</v>
      </c>
      <c r="J798">
        <f t="shared" si="56"/>
        <v>0</v>
      </c>
      <c r="K798" s="76">
        <f t="shared" si="57"/>
        <v>1.4545199999999998</v>
      </c>
      <c r="L798" s="76">
        <f t="shared" si="58"/>
        <v>1.4545199999999998</v>
      </c>
    </row>
    <row r="799" spans="9:12" x14ac:dyDescent="0.25">
      <c r="I799" s="101">
        <f t="shared" si="55"/>
        <v>31.88</v>
      </c>
      <c r="J799">
        <f t="shared" si="56"/>
        <v>0</v>
      </c>
      <c r="K799" s="76">
        <f t="shared" si="57"/>
        <v>1.4473899999999984</v>
      </c>
      <c r="L799" s="76">
        <f t="shared" si="58"/>
        <v>1.4473899999999984</v>
      </c>
    </row>
    <row r="800" spans="9:12" x14ac:dyDescent="0.25">
      <c r="I800" s="101">
        <f t="shared" si="55"/>
        <v>31.92</v>
      </c>
      <c r="J800">
        <f t="shared" si="56"/>
        <v>0</v>
      </c>
      <c r="K800" s="76">
        <f t="shared" si="57"/>
        <v>1.440259999999999</v>
      </c>
      <c r="L800" s="76">
        <f t="shared" si="58"/>
        <v>1.440259999999999</v>
      </c>
    </row>
    <row r="801" spans="9:12" x14ac:dyDescent="0.25">
      <c r="I801" s="101">
        <f t="shared" si="55"/>
        <v>31.96</v>
      </c>
      <c r="J801">
        <f t="shared" si="56"/>
        <v>0</v>
      </c>
      <c r="K801" s="76">
        <f t="shared" si="57"/>
        <v>1.4331299999999996</v>
      </c>
      <c r="L801" s="76">
        <f t="shared" si="58"/>
        <v>1.4331299999999996</v>
      </c>
    </row>
    <row r="802" spans="9:12" x14ac:dyDescent="0.25">
      <c r="I802" s="101">
        <f t="shared" si="55"/>
        <v>32</v>
      </c>
      <c r="J802">
        <f t="shared" si="56"/>
        <v>0</v>
      </c>
      <c r="K802" s="76">
        <f t="shared" si="57"/>
        <v>1.4259999999999995</v>
      </c>
      <c r="L802" s="76">
        <f t="shared" si="58"/>
        <v>1.4259999999999995</v>
      </c>
    </row>
    <row r="803" spans="9:12" x14ac:dyDescent="0.25">
      <c r="I803" s="101">
        <f t="shared" si="55"/>
        <v>32.04</v>
      </c>
      <c r="J803">
        <f t="shared" si="56"/>
        <v>0</v>
      </c>
      <c r="K803" s="76">
        <f t="shared" si="57"/>
        <v>1.4188699999999976</v>
      </c>
      <c r="L803" s="76">
        <f t="shared" si="58"/>
        <v>1.4188699999999976</v>
      </c>
    </row>
    <row r="804" spans="9:12" x14ac:dyDescent="0.25">
      <c r="I804" s="101">
        <f t="shared" si="55"/>
        <v>32.08</v>
      </c>
      <c r="J804">
        <f t="shared" si="56"/>
        <v>0</v>
      </c>
      <c r="K804" s="76">
        <f t="shared" si="57"/>
        <v>1.41174</v>
      </c>
      <c r="L804" s="76">
        <f t="shared" si="58"/>
        <v>1.41174</v>
      </c>
    </row>
    <row r="805" spans="9:12" x14ac:dyDescent="0.25">
      <c r="I805" s="101">
        <f t="shared" si="55"/>
        <v>32.119999999999997</v>
      </c>
      <c r="J805">
        <f t="shared" si="56"/>
        <v>0</v>
      </c>
      <c r="K805" s="76">
        <f t="shared" si="57"/>
        <v>1.4046100000000004</v>
      </c>
      <c r="L805" s="76">
        <f t="shared" si="58"/>
        <v>1.4046100000000004</v>
      </c>
    </row>
    <row r="806" spans="9:12" x14ac:dyDescent="0.25">
      <c r="I806" s="101">
        <f t="shared" si="55"/>
        <v>32.160000000000004</v>
      </c>
      <c r="J806">
        <f t="shared" si="56"/>
        <v>0</v>
      </c>
      <c r="K806" s="76">
        <f t="shared" si="57"/>
        <v>1.3974799999999994</v>
      </c>
      <c r="L806" s="76">
        <f t="shared" si="58"/>
        <v>1.3974799999999994</v>
      </c>
    </row>
    <row r="807" spans="9:12" x14ac:dyDescent="0.25">
      <c r="I807" s="101">
        <f t="shared" si="55"/>
        <v>32.200000000000003</v>
      </c>
      <c r="J807">
        <f t="shared" si="56"/>
        <v>0</v>
      </c>
      <c r="K807" s="76">
        <f t="shared" si="57"/>
        <v>1.390349999999998</v>
      </c>
      <c r="L807" s="76">
        <f t="shared" si="58"/>
        <v>1.390349999999998</v>
      </c>
    </row>
    <row r="808" spans="9:12" x14ac:dyDescent="0.25">
      <c r="I808" s="101">
        <f t="shared" si="55"/>
        <v>32.24</v>
      </c>
      <c r="J808">
        <f t="shared" si="56"/>
        <v>0</v>
      </c>
      <c r="K808" s="76">
        <f t="shared" si="57"/>
        <v>1.383219999999997</v>
      </c>
      <c r="L808" s="76">
        <f t="shared" si="58"/>
        <v>1.383219999999997</v>
      </c>
    </row>
    <row r="809" spans="9:12" x14ac:dyDescent="0.25">
      <c r="I809" s="101">
        <f t="shared" si="55"/>
        <v>32.28</v>
      </c>
      <c r="J809">
        <f t="shared" si="56"/>
        <v>0</v>
      </c>
      <c r="K809" s="76">
        <f t="shared" si="57"/>
        <v>1.3760899999999991</v>
      </c>
      <c r="L809" s="76">
        <f t="shared" si="58"/>
        <v>1.3760899999999991</v>
      </c>
    </row>
    <row r="810" spans="9:12" x14ac:dyDescent="0.25">
      <c r="I810" s="101">
        <f t="shared" si="55"/>
        <v>32.32</v>
      </c>
      <c r="J810">
        <f t="shared" si="56"/>
        <v>0</v>
      </c>
      <c r="K810" s="76">
        <f t="shared" si="57"/>
        <v>1.3689599999999991</v>
      </c>
      <c r="L810" s="76">
        <f t="shared" si="58"/>
        <v>1.3689599999999991</v>
      </c>
    </row>
    <row r="811" spans="9:12" x14ac:dyDescent="0.25">
      <c r="I811" s="101">
        <f t="shared" si="55"/>
        <v>32.36</v>
      </c>
      <c r="J811">
        <f t="shared" si="56"/>
        <v>0</v>
      </c>
      <c r="K811" s="76">
        <f t="shared" si="57"/>
        <v>1.361829999999999</v>
      </c>
      <c r="L811" s="76">
        <f t="shared" si="58"/>
        <v>1.361829999999999</v>
      </c>
    </row>
    <row r="812" spans="9:12" x14ac:dyDescent="0.25">
      <c r="I812" s="101">
        <f t="shared" si="55"/>
        <v>32.4</v>
      </c>
      <c r="J812">
        <f t="shared" si="56"/>
        <v>0</v>
      </c>
      <c r="K812" s="76">
        <f t="shared" si="57"/>
        <v>1.3546999999999996</v>
      </c>
      <c r="L812" s="76">
        <f t="shared" si="58"/>
        <v>1.3546999999999996</v>
      </c>
    </row>
    <row r="813" spans="9:12" x14ac:dyDescent="0.25">
      <c r="I813" s="101">
        <f t="shared" si="55"/>
        <v>32.44</v>
      </c>
      <c r="J813">
        <f t="shared" si="56"/>
        <v>0</v>
      </c>
      <c r="K813" s="76">
        <f t="shared" si="57"/>
        <v>1.3475699999999999</v>
      </c>
      <c r="L813" s="76">
        <f t="shared" si="58"/>
        <v>1.3475699999999999</v>
      </c>
    </row>
    <row r="814" spans="9:12" x14ac:dyDescent="0.25">
      <c r="I814" s="101">
        <f t="shared" si="55"/>
        <v>32.480000000000004</v>
      </c>
      <c r="J814">
        <f t="shared" si="56"/>
        <v>0</v>
      </c>
      <c r="K814" s="76">
        <f t="shared" si="57"/>
        <v>1.340439999999999</v>
      </c>
      <c r="L814" s="76">
        <f t="shared" si="58"/>
        <v>1.340439999999999</v>
      </c>
    </row>
    <row r="815" spans="9:12" x14ac:dyDescent="0.25">
      <c r="I815" s="101">
        <f t="shared" si="55"/>
        <v>32.520000000000003</v>
      </c>
      <c r="J815">
        <f t="shared" si="56"/>
        <v>0</v>
      </c>
      <c r="K815" s="76">
        <f t="shared" si="57"/>
        <v>1.3333099999999996</v>
      </c>
      <c r="L815" s="76">
        <f t="shared" si="58"/>
        <v>1.3333099999999996</v>
      </c>
    </row>
    <row r="816" spans="9:12" x14ac:dyDescent="0.25">
      <c r="I816" s="101">
        <f t="shared" si="55"/>
        <v>32.56</v>
      </c>
      <c r="J816">
        <f t="shared" si="56"/>
        <v>0</v>
      </c>
      <c r="K816" s="76">
        <f t="shared" si="57"/>
        <v>1.3261799999999966</v>
      </c>
      <c r="L816" s="76">
        <f t="shared" si="58"/>
        <v>1.3261799999999966</v>
      </c>
    </row>
    <row r="817" spans="9:12" x14ac:dyDescent="0.25">
      <c r="I817" s="101">
        <f t="shared" si="55"/>
        <v>32.6</v>
      </c>
      <c r="J817">
        <f t="shared" si="56"/>
        <v>0</v>
      </c>
      <c r="K817" s="76">
        <f t="shared" si="57"/>
        <v>1.3190499999999987</v>
      </c>
      <c r="L817" s="76">
        <f t="shared" si="58"/>
        <v>1.3190499999999987</v>
      </c>
    </row>
    <row r="818" spans="9:12" x14ac:dyDescent="0.25">
      <c r="I818" s="101">
        <f t="shared" si="55"/>
        <v>32.64</v>
      </c>
      <c r="J818">
        <f t="shared" si="56"/>
        <v>0</v>
      </c>
      <c r="K818" s="76">
        <f t="shared" si="57"/>
        <v>1.3119199999999989</v>
      </c>
      <c r="L818" s="76">
        <f t="shared" si="58"/>
        <v>1.3119199999999989</v>
      </c>
    </row>
    <row r="819" spans="9:12" x14ac:dyDescent="0.25">
      <c r="I819" s="101">
        <f t="shared" si="55"/>
        <v>32.68</v>
      </c>
      <c r="J819">
        <f t="shared" si="56"/>
        <v>0</v>
      </c>
      <c r="K819" s="76">
        <f t="shared" si="57"/>
        <v>1.3047899999999988</v>
      </c>
      <c r="L819" s="76">
        <f t="shared" si="58"/>
        <v>1.3047899999999988</v>
      </c>
    </row>
    <row r="820" spans="9:12" x14ac:dyDescent="0.25">
      <c r="I820" s="101">
        <f t="shared" si="55"/>
        <v>32.72</v>
      </c>
      <c r="J820">
        <f t="shared" si="56"/>
        <v>0</v>
      </c>
      <c r="K820" s="76">
        <f t="shared" si="57"/>
        <v>1.2976600000000009</v>
      </c>
      <c r="L820" s="76">
        <f t="shared" si="58"/>
        <v>1.2976600000000009</v>
      </c>
    </row>
    <row r="821" spans="9:12" x14ac:dyDescent="0.25">
      <c r="I821" s="101">
        <f t="shared" si="55"/>
        <v>32.76</v>
      </c>
      <c r="J821">
        <f t="shared" si="56"/>
        <v>0</v>
      </c>
      <c r="K821" s="76">
        <f t="shared" si="57"/>
        <v>1.2905299999999995</v>
      </c>
      <c r="L821" s="76">
        <f t="shared" si="58"/>
        <v>1.2905299999999995</v>
      </c>
    </row>
    <row r="822" spans="9:12" x14ac:dyDescent="0.25">
      <c r="I822" s="101">
        <f t="shared" si="55"/>
        <v>32.799999999999997</v>
      </c>
      <c r="J822">
        <f t="shared" si="56"/>
        <v>0</v>
      </c>
      <c r="K822" s="76">
        <f t="shared" si="57"/>
        <v>1.2833999999999994</v>
      </c>
      <c r="L822" s="76">
        <f t="shared" si="58"/>
        <v>1.2833999999999994</v>
      </c>
    </row>
    <row r="823" spans="9:12" x14ac:dyDescent="0.25">
      <c r="I823" s="101">
        <f t="shared" si="55"/>
        <v>32.840000000000003</v>
      </c>
      <c r="J823">
        <f t="shared" si="56"/>
        <v>0</v>
      </c>
      <c r="K823" s="76">
        <f t="shared" si="57"/>
        <v>1.2762699999999991</v>
      </c>
      <c r="L823" s="76">
        <f t="shared" si="58"/>
        <v>1.2762699999999991</v>
      </c>
    </row>
    <row r="824" spans="9:12" x14ac:dyDescent="0.25">
      <c r="I824" s="101">
        <f t="shared" si="55"/>
        <v>32.880000000000003</v>
      </c>
      <c r="J824">
        <f t="shared" si="56"/>
        <v>0</v>
      </c>
      <c r="K824" s="76">
        <f t="shared" si="57"/>
        <v>1.269139999999999</v>
      </c>
      <c r="L824" s="76">
        <f t="shared" si="58"/>
        <v>1.269139999999999</v>
      </c>
    </row>
    <row r="825" spans="9:12" x14ac:dyDescent="0.25">
      <c r="I825" s="101">
        <f t="shared" si="55"/>
        <v>32.92</v>
      </c>
      <c r="J825">
        <f t="shared" si="56"/>
        <v>0</v>
      </c>
      <c r="K825" s="76">
        <f t="shared" si="57"/>
        <v>1.2620099999999983</v>
      </c>
      <c r="L825" s="76">
        <f t="shared" si="58"/>
        <v>1.2620099999999983</v>
      </c>
    </row>
    <row r="826" spans="9:12" x14ac:dyDescent="0.25">
      <c r="I826" s="101">
        <f t="shared" si="55"/>
        <v>32.96</v>
      </c>
      <c r="J826">
        <f t="shared" si="56"/>
        <v>0</v>
      </c>
      <c r="K826" s="76">
        <f t="shared" si="57"/>
        <v>1.2548799999999989</v>
      </c>
      <c r="L826" s="76">
        <f t="shared" si="58"/>
        <v>1.2548799999999989</v>
      </c>
    </row>
    <row r="827" spans="9:12" x14ac:dyDescent="0.25">
      <c r="I827" s="101">
        <f t="shared" si="55"/>
        <v>33</v>
      </c>
      <c r="J827">
        <f t="shared" si="56"/>
        <v>0</v>
      </c>
      <c r="K827" s="76">
        <f t="shared" si="57"/>
        <v>1.2477499999999984</v>
      </c>
      <c r="L827" s="76">
        <f t="shared" si="58"/>
        <v>1.2477499999999984</v>
      </c>
    </row>
    <row r="828" spans="9:12" x14ac:dyDescent="0.25">
      <c r="I828" s="101">
        <f t="shared" si="55"/>
        <v>33.04</v>
      </c>
      <c r="J828">
        <f t="shared" si="56"/>
        <v>0</v>
      </c>
      <c r="K828" s="76">
        <f t="shared" si="57"/>
        <v>1.2406199999999989</v>
      </c>
      <c r="L828" s="76">
        <f t="shared" si="58"/>
        <v>1.2406199999999989</v>
      </c>
    </row>
    <row r="829" spans="9:12" x14ac:dyDescent="0.25">
      <c r="I829" s="101">
        <f t="shared" si="55"/>
        <v>33.08</v>
      </c>
      <c r="J829">
        <f t="shared" si="56"/>
        <v>0</v>
      </c>
      <c r="K829" s="76">
        <f t="shared" si="57"/>
        <v>1.2334899999999993</v>
      </c>
      <c r="L829" s="76">
        <f t="shared" si="58"/>
        <v>1.2334899999999993</v>
      </c>
    </row>
    <row r="830" spans="9:12" x14ac:dyDescent="0.25">
      <c r="I830" s="101">
        <f t="shared" si="55"/>
        <v>33.119999999999997</v>
      </c>
      <c r="J830">
        <f t="shared" si="56"/>
        <v>0</v>
      </c>
      <c r="K830" s="76">
        <f t="shared" si="57"/>
        <v>1.2263599999999995</v>
      </c>
      <c r="L830" s="76">
        <f t="shared" si="58"/>
        <v>1.2263599999999995</v>
      </c>
    </row>
    <row r="831" spans="9:12" x14ac:dyDescent="0.25">
      <c r="I831" s="101">
        <f t="shared" si="55"/>
        <v>33.160000000000004</v>
      </c>
      <c r="J831">
        <f t="shared" si="56"/>
        <v>0</v>
      </c>
      <c r="K831" s="76">
        <f t="shared" si="57"/>
        <v>1.2192299999999987</v>
      </c>
      <c r="L831" s="76">
        <f t="shared" si="58"/>
        <v>1.2192299999999987</v>
      </c>
    </row>
    <row r="832" spans="9:12" x14ac:dyDescent="0.25">
      <c r="I832" s="101">
        <f t="shared" si="55"/>
        <v>33.200000000000003</v>
      </c>
      <c r="J832">
        <f t="shared" si="56"/>
        <v>0</v>
      </c>
      <c r="K832" s="76">
        <f t="shared" si="57"/>
        <v>1.2120999999999984</v>
      </c>
      <c r="L832" s="76">
        <f t="shared" si="58"/>
        <v>1.2120999999999984</v>
      </c>
    </row>
    <row r="833" spans="9:12" x14ac:dyDescent="0.25">
      <c r="I833" s="101">
        <f t="shared" si="55"/>
        <v>33.24</v>
      </c>
      <c r="J833">
        <f t="shared" si="56"/>
        <v>0</v>
      </c>
      <c r="K833" s="76">
        <f t="shared" si="57"/>
        <v>1.2049700000000003</v>
      </c>
      <c r="L833" s="76">
        <f t="shared" si="58"/>
        <v>1.2049700000000003</v>
      </c>
    </row>
    <row r="834" spans="9:12" x14ac:dyDescent="0.25">
      <c r="I834" s="101">
        <f t="shared" si="55"/>
        <v>33.28</v>
      </c>
      <c r="J834">
        <f t="shared" si="56"/>
        <v>0</v>
      </c>
      <c r="K834" s="76">
        <f t="shared" si="57"/>
        <v>1.1978399999999985</v>
      </c>
      <c r="L834" s="76">
        <f t="shared" si="58"/>
        <v>1.1978399999999985</v>
      </c>
    </row>
    <row r="835" spans="9:12" x14ac:dyDescent="0.25">
      <c r="I835" s="101">
        <f t="shared" si="55"/>
        <v>33.32</v>
      </c>
      <c r="J835">
        <f t="shared" si="56"/>
        <v>0</v>
      </c>
      <c r="K835" s="76">
        <f t="shared" si="57"/>
        <v>1.1907099999999986</v>
      </c>
      <c r="L835" s="76">
        <f t="shared" si="58"/>
        <v>1.1907099999999986</v>
      </c>
    </row>
    <row r="836" spans="9:12" x14ac:dyDescent="0.25">
      <c r="I836" s="101">
        <f t="shared" ref="I836:I899" si="59">IF((ROW(A834)*$F$2)&lt;=$D$5, ROW(A834)*$F$2,NA())</f>
        <v>33.36</v>
      </c>
      <c r="J836">
        <f t="shared" ref="J836:J899" si="60">D$29*($I836/1000)+D$18*(($I836/1000)-($D$8/1000))*(($I836/1000)&gt;($D$8/1000))+D$19*(($I836/1000)-($D$9/1000))*(($I836/1000)&gt;($D$9/1000))+D$20*(($I836/1000)-($D$10/1000))*(($I836/1000)&gt;($D$10/1000))+D$21*(($I836/1000)-($D$11/1000))*(($I836/1000)&gt;($D$11/1000))</f>
        <v>0</v>
      </c>
      <c r="K836" s="76">
        <f t="shared" ref="K836:K899" si="61">E$29*($I836/1000)+E$18*(($I836/1000)-($D$8/1000))*(($I836/1000)&gt;($D$8/1000))+E$19*(($I836/1000)-($D$9/1000))*(($I836/1000)&gt;($D$9/1000))+E$20*(($I836/1000)-($D$10/1000))*(($I836/1000)&gt;($D$10/1000))+E$21*(($I836/1000)-($D$11/1000))*(($I836/1000)&gt;($D$11/1000))</f>
        <v>1.1835799999999983</v>
      </c>
      <c r="L836" s="76">
        <f t="shared" ref="L836:L899" si="62">SQRT((J836^2)+(K836^2))</f>
        <v>1.1835799999999983</v>
      </c>
    </row>
    <row r="837" spans="9:12" x14ac:dyDescent="0.25">
      <c r="I837" s="101">
        <f t="shared" si="59"/>
        <v>33.4</v>
      </c>
      <c r="J837">
        <f t="shared" si="60"/>
        <v>0</v>
      </c>
      <c r="K837" s="76">
        <f t="shared" si="61"/>
        <v>1.1764500000000009</v>
      </c>
      <c r="L837" s="76">
        <f t="shared" si="62"/>
        <v>1.1764500000000009</v>
      </c>
    </row>
    <row r="838" spans="9:12" x14ac:dyDescent="0.25">
      <c r="I838" s="101">
        <f t="shared" si="59"/>
        <v>33.44</v>
      </c>
      <c r="J838">
        <f t="shared" si="60"/>
        <v>0</v>
      </c>
      <c r="K838" s="76">
        <f t="shared" si="61"/>
        <v>1.1693199999999988</v>
      </c>
      <c r="L838" s="76">
        <f t="shared" si="62"/>
        <v>1.1693199999999988</v>
      </c>
    </row>
    <row r="839" spans="9:12" x14ac:dyDescent="0.25">
      <c r="I839" s="101">
        <f t="shared" si="59"/>
        <v>33.480000000000004</v>
      </c>
      <c r="J839">
        <f t="shared" si="60"/>
        <v>0</v>
      </c>
      <c r="K839" s="76">
        <f t="shared" si="61"/>
        <v>1.1621899999999981</v>
      </c>
      <c r="L839" s="76">
        <f t="shared" si="62"/>
        <v>1.1621899999999981</v>
      </c>
    </row>
    <row r="840" spans="9:12" x14ac:dyDescent="0.25">
      <c r="I840" s="101">
        <f t="shared" si="59"/>
        <v>33.520000000000003</v>
      </c>
      <c r="J840">
        <f t="shared" si="60"/>
        <v>0</v>
      </c>
      <c r="K840" s="76">
        <f t="shared" si="61"/>
        <v>1.1550599999999989</v>
      </c>
      <c r="L840" s="76">
        <f t="shared" si="62"/>
        <v>1.1550599999999989</v>
      </c>
    </row>
    <row r="841" spans="9:12" x14ac:dyDescent="0.25">
      <c r="I841" s="101">
        <f t="shared" si="59"/>
        <v>33.56</v>
      </c>
      <c r="J841">
        <f t="shared" si="60"/>
        <v>0</v>
      </c>
      <c r="K841" s="76">
        <f t="shared" si="61"/>
        <v>1.1479300000000003</v>
      </c>
      <c r="L841" s="76">
        <f t="shared" si="62"/>
        <v>1.1479300000000003</v>
      </c>
    </row>
    <row r="842" spans="9:12" x14ac:dyDescent="0.25">
      <c r="I842" s="101">
        <f t="shared" si="59"/>
        <v>33.6</v>
      </c>
      <c r="J842">
        <f t="shared" si="60"/>
        <v>0</v>
      </c>
      <c r="K842" s="76">
        <f t="shared" si="61"/>
        <v>1.1407999999999983</v>
      </c>
      <c r="L842" s="76">
        <f t="shared" si="62"/>
        <v>1.1407999999999983</v>
      </c>
    </row>
    <row r="843" spans="9:12" x14ac:dyDescent="0.25">
      <c r="I843" s="101">
        <f t="shared" si="59"/>
        <v>33.64</v>
      </c>
      <c r="J843">
        <f t="shared" si="60"/>
        <v>0</v>
      </c>
      <c r="K843" s="76">
        <f t="shared" si="61"/>
        <v>1.1336699999999982</v>
      </c>
      <c r="L843" s="76">
        <f t="shared" si="62"/>
        <v>1.1336699999999982</v>
      </c>
    </row>
    <row r="844" spans="9:12" x14ac:dyDescent="0.25">
      <c r="I844" s="101">
        <f t="shared" si="59"/>
        <v>33.68</v>
      </c>
      <c r="J844">
        <f t="shared" si="60"/>
        <v>0</v>
      </c>
      <c r="K844" s="76">
        <f t="shared" si="61"/>
        <v>1.1265399999999983</v>
      </c>
      <c r="L844" s="76">
        <f t="shared" si="62"/>
        <v>1.1265399999999983</v>
      </c>
    </row>
    <row r="845" spans="9:12" x14ac:dyDescent="0.25">
      <c r="I845" s="101">
        <f t="shared" si="59"/>
        <v>33.72</v>
      </c>
      <c r="J845">
        <f t="shared" si="60"/>
        <v>0</v>
      </c>
      <c r="K845" s="76">
        <f t="shared" si="61"/>
        <v>1.1194100000000002</v>
      </c>
      <c r="L845" s="76">
        <f t="shared" si="62"/>
        <v>1.1194100000000002</v>
      </c>
    </row>
    <row r="846" spans="9:12" x14ac:dyDescent="0.25">
      <c r="I846" s="101">
        <f t="shared" si="59"/>
        <v>33.76</v>
      </c>
      <c r="J846">
        <f t="shared" si="60"/>
        <v>0</v>
      </c>
      <c r="K846" s="76">
        <f t="shared" si="61"/>
        <v>1.1122800000000008</v>
      </c>
      <c r="L846" s="76">
        <f t="shared" si="62"/>
        <v>1.1122800000000008</v>
      </c>
    </row>
    <row r="847" spans="9:12" x14ac:dyDescent="0.25">
      <c r="I847" s="101">
        <f t="shared" si="59"/>
        <v>33.799999999999997</v>
      </c>
      <c r="J847">
        <f t="shared" si="60"/>
        <v>0</v>
      </c>
      <c r="K847" s="76">
        <f t="shared" si="61"/>
        <v>1.1051499999999987</v>
      </c>
      <c r="L847" s="76">
        <f t="shared" si="62"/>
        <v>1.1051499999999987</v>
      </c>
    </row>
    <row r="848" spans="9:12" x14ac:dyDescent="0.25">
      <c r="I848" s="101">
        <f t="shared" si="59"/>
        <v>33.840000000000003</v>
      </c>
      <c r="J848">
        <f t="shared" si="60"/>
        <v>0</v>
      </c>
      <c r="K848" s="76">
        <f t="shared" si="61"/>
        <v>1.0980199999999982</v>
      </c>
      <c r="L848" s="76">
        <f t="shared" si="62"/>
        <v>1.0980199999999982</v>
      </c>
    </row>
    <row r="849" spans="9:12" x14ac:dyDescent="0.25">
      <c r="I849" s="101">
        <f t="shared" si="59"/>
        <v>33.880000000000003</v>
      </c>
      <c r="J849">
        <f t="shared" si="60"/>
        <v>0</v>
      </c>
      <c r="K849" s="76">
        <f t="shared" si="61"/>
        <v>1.0908900000000001</v>
      </c>
      <c r="L849" s="76">
        <f t="shared" si="62"/>
        <v>1.0908900000000001</v>
      </c>
    </row>
    <row r="850" spans="9:12" x14ac:dyDescent="0.25">
      <c r="I850" s="101">
        <f t="shared" si="59"/>
        <v>33.92</v>
      </c>
      <c r="J850">
        <f t="shared" si="60"/>
        <v>0</v>
      </c>
      <c r="K850" s="76">
        <f t="shared" si="61"/>
        <v>1.0837599999999998</v>
      </c>
      <c r="L850" s="76">
        <f t="shared" si="62"/>
        <v>1.0837599999999998</v>
      </c>
    </row>
    <row r="851" spans="9:12" x14ac:dyDescent="0.25">
      <c r="I851" s="101">
        <f t="shared" si="59"/>
        <v>33.96</v>
      </c>
      <c r="J851">
        <f t="shared" si="60"/>
        <v>0</v>
      </c>
      <c r="K851" s="76">
        <f t="shared" si="61"/>
        <v>1.076629999999998</v>
      </c>
      <c r="L851" s="76">
        <f t="shared" si="62"/>
        <v>1.076629999999998</v>
      </c>
    </row>
    <row r="852" spans="9:12" x14ac:dyDescent="0.25">
      <c r="I852" s="101">
        <f t="shared" si="59"/>
        <v>34</v>
      </c>
      <c r="J852">
        <f t="shared" si="60"/>
        <v>0</v>
      </c>
      <c r="K852" s="76">
        <f t="shared" si="61"/>
        <v>1.0694999999999977</v>
      </c>
      <c r="L852" s="76">
        <f t="shared" si="62"/>
        <v>1.0694999999999977</v>
      </c>
    </row>
    <row r="853" spans="9:12" x14ac:dyDescent="0.25">
      <c r="I853" s="101">
        <f t="shared" si="59"/>
        <v>34.04</v>
      </c>
      <c r="J853">
        <f t="shared" si="60"/>
        <v>0</v>
      </c>
      <c r="K853" s="76">
        <f t="shared" si="61"/>
        <v>1.06237</v>
      </c>
      <c r="L853" s="76">
        <f t="shared" si="62"/>
        <v>1.06237</v>
      </c>
    </row>
    <row r="854" spans="9:12" x14ac:dyDescent="0.25">
      <c r="I854" s="101">
        <f t="shared" si="59"/>
        <v>34.08</v>
      </c>
      <c r="J854">
        <f t="shared" si="60"/>
        <v>0</v>
      </c>
      <c r="K854" s="76">
        <f t="shared" si="61"/>
        <v>1.0552400000000004</v>
      </c>
      <c r="L854" s="76">
        <f t="shared" si="62"/>
        <v>1.0552400000000004</v>
      </c>
    </row>
    <row r="855" spans="9:12" x14ac:dyDescent="0.25">
      <c r="I855" s="101">
        <f t="shared" si="59"/>
        <v>34.119999999999997</v>
      </c>
      <c r="J855">
        <f t="shared" si="60"/>
        <v>0</v>
      </c>
      <c r="K855" s="76">
        <f t="shared" si="61"/>
        <v>1.0481099999999988</v>
      </c>
      <c r="L855" s="76">
        <f t="shared" si="62"/>
        <v>1.0481099999999988</v>
      </c>
    </row>
    <row r="856" spans="9:12" x14ac:dyDescent="0.25">
      <c r="I856" s="101">
        <f t="shared" si="59"/>
        <v>34.160000000000004</v>
      </c>
      <c r="J856">
        <f t="shared" si="60"/>
        <v>0</v>
      </c>
      <c r="K856" s="76">
        <f t="shared" si="61"/>
        <v>1.040979999999998</v>
      </c>
      <c r="L856" s="76">
        <f t="shared" si="62"/>
        <v>1.040979999999998</v>
      </c>
    </row>
    <row r="857" spans="9:12" x14ac:dyDescent="0.25">
      <c r="I857" s="101">
        <f t="shared" si="59"/>
        <v>34.200000000000003</v>
      </c>
      <c r="J857">
        <f t="shared" si="60"/>
        <v>0</v>
      </c>
      <c r="K857" s="76">
        <f t="shared" si="61"/>
        <v>1.0338499999999995</v>
      </c>
      <c r="L857" s="76">
        <f t="shared" si="62"/>
        <v>1.0338499999999995</v>
      </c>
    </row>
    <row r="858" spans="9:12" x14ac:dyDescent="0.25">
      <c r="I858" s="101">
        <f t="shared" si="59"/>
        <v>34.24</v>
      </c>
      <c r="J858">
        <f t="shared" si="60"/>
        <v>0</v>
      </c>
      <c r="K858" s="76">
        <f t="shared" si="61"/>
        <v>1.0267199999999996</v>
      </c>
      <c r="L858" s="76">
        <f t="shared" si="62"/>
        <v>1.0267199999999996</v>
      </c>
    </row>
    <row r="859" spans="9:12" x14ac:dyDescent="0.25">
      <c r="I859" s="101">
        <f t="shared" si="59"/>
        <v>34.28</v>
      </c>
      <c r="J859">
        <f t="shared" si="60"/>
        <v>0</v>
      </c>
      <c r="K859" s="76">
        <f t="shared" si="61"/>
        <v>1.01959</v>
      </c>
      <c r="L859" s="76">
        <f t="shared" si="62"/>
        <v>1.01959</v>
      </c>
    </row>
    <row r="860" spans="9:12" x14ac:dyDescent="0.25">
      <c r="I860" s="101">
        <f t="shared" si="59"/>
        <v>34.32</v>
      </c>
      <c r="J860">
        <f t="shared" si="60"/>
        <v>0</v>
      </c>
      <c r="K860" s="76">
        <f t="shared" si="61"/>
        <v>1.0124599999999975</v>
      </c>
      <c r="L860" s="76">
        <f t="shared" si="62"/>
        <v>1.0124599999999975</v>
      </c>
    </row>
    <row r="861" spans="9:12" x14ac:dyDescent="0.25">
      <c r="I861" s="101">
        <f t="shared" si="59"/>
        <v>34.36</v>
      </c>
      <c r="J861">
        <f t="shared" si="60"/>
        <v>0</v>
      </c>
      <c r="K861" s="76">
        <f t="shared" si="61"/>
        <v>1.0053299999999994</v>
      </c>
      <c r="L861" s="76">
        <f t="shared" si="62"/>
        <v>1.0053299999999994</v>
      </c>
    </row>
    <row r="862" spans="9:12" x14ac:dyDescent="0.25">
      <c r="I862" s="101">
        <f t="shared" si="59"/>
        <v>34.4</v>
      </c>
      <c r="J862">
        <f t="shared" si="60"/>
        <v>0</v>
      </c>
      <c r="K862" s="76">
        <f t="shared" si="61"/>
        <v>0.9982000000000002</v>
      </c>
      <c r="L862" s="76">
        <f t="shared" si="62"/>
        <v>0.9982000000000002</v>
      </c>
    </row>
    <row r="863" spans="9:12" x14ac:dyDescent="0.25">
      <c r="I863" s="101">
        <f t="shared" si="59"/>
        <v>34.44</v>
      </c>
      <c r="J863">
        <f t="shared" si="60"/>
        <v>0</v>
      </c>
      <c r="K863" s="76">
        <f t="shared" si="61"/>
        <v>0.9910699999999999</v>
      </c>
      <c r="L863" s="76">
        <f t="shared" si="62"/>
        <v>0.9910699999999999</v>
      </c>
    </row>
    <row r="864" spans="9:12" x14ac:dyDescent="0.25">
      <c r="I864" s="101">
        <f t="shared" si="59"/>
        <v>34.480000000000004</v>
      </c>
      <c r="J864">
        <f t="shared" si="60"/>
        <v>0</v>
      </c>
      <c r="K864" s="76">
        <f t="shared" si="61"/>
        <v>0.98393999999999737</v>
      </c>
      <c r="L864" s="76">
        <f t="shared" si="62"/>
        <v>0.98393999999999737</v>
      </c>
    </row>
    <row r="865" spans="9:12" x14ac:dyDescent="0.25">
      <c r="I865" s="101">
        <f t="shared" si="59"/>
        <v>34.520000000000003</v>
      </c>
      <c r="J865">
        <f t="shared" si="60"/>
        <v>0</v>
      </c>
      <c r="K865" s="76">
        <f t="shared" si="61"/>
        <v>0.97680999999999762</v>
      </c>
      <c r="L865" s="76">
        <f t="shared" si="62"/>
        <v>0.97680999999999762</v>
      </c>
    </row>
    <row r="866" spans="9:12" x14ac:dyDescent="0.25">
      <c r="I866" s="101">
        <f t="shared" si="59"/>
        <v>34.56</v>
      </c>
      <c r="J866">
        <f t="shared" si="60"/>
        <v>0</v>
      </c>
      <c r="K866" s="76">
        <f t="shared" si="61"/>
        <v>0.96967999999999921</v>
      </c>
      <c r="L866" s="76">
        <f t="shared" si="62"/>
        <v>0.96967999999999921</v>
      </c>
    </row>
    <row r="867" spans="9:12" x14ac:dyDescent="0.25">
      <c r="I867" s="101">
        <f t="shared" si="59"/>
        <v>34.6</v>
      </c>
      <c r="J867">
        <f t="shared" si="60"/>
        <v>0</v>
      </c>
      <c r="K867" s="76">
        <f t="shared" si="61"/>
        <v>0.96254999999999979</v>
      </c>
      <c r="L867" s="76">
        <f t="shared" si="62"/>
        <v>0.96254999999999979</v>
      </c>
    </row>
    <row r="868" spans="9:12" x14ac:dyDescent="0.25">
      <c r="I868" s="101">
        <f t="shared" si="59"/>
        <v>34.64</v>
      </c>
      <c r="J868">
        <f t="shared" si="60"/>
        <v>0</v>
      </c>
      <c r="K868" s="76">
        <f t="shared" si="61"/>
        <v>0.95541999999999816</v>
      </c>
      <c r="L868" s="76">
        <f t="shared" si="62"/>
        <v>0.95541999999999816</v>
      </c>
    </row>
    <row r="869" spans="9:12" x14ac:dyDescent="0.25">
      <c r="I869" s="101">
        <f t="shared" si="59"/>
        <v>34.68</v>
      </c>
      <c r="J869">
        <f t="shared" si="60"/>
        <v>0</v>
      </c>
      <c r="K869" s="76">
        <f t="shared" si="61"/>
        <v>0.94828999999999763</v>
      </c>
      <c r="L869" s="76">
        <f t="shared" si="62"/>
        <v>0.94828999999999763</v>
      </c>
    </row>
    <row r="870" spans="9:12" x14ac:dyDescent="0.25">
      <c r="I870" s="101">
        <f t="shared" si="59"/>
        <v>34.72</v>
      </c>
      <c r="J870">
        <f t="shared" si="60"/>
        <v>0</v>
      </c>
      <c r="K870" s="76">
        <f t="shared" si="61"/>
        <v>0.94115999999999955</v>
      </c>
      <c r="L870" s="76">
        <f t="shared" si="62"/>
        <v>0.94115999999999955</v>
      </c>
    </row>
    <row r="871" spans="9:12" x14ac:dyDescent="0.25">
      <c r="I871" s="101">
        <f t="shared" si="59"/>
        <v>34.76</v>
      </c>
      <c r="J871">
        <f t="shared" si="60"/>
        <v>0</v>
      </c>
      <c r="K871" s="76">
        <f t="shared" si="61"/>
        <v>0.93402999999999925</v>
      </c>
      <c r="L871" s="76">
        <f t="shared" si="62"/>
        <v>0.93402999999999925</v>
      </c>
    </row>
    <row r="872" spans="9:12" x14ac:dyDescent="0.25">
      <c r="I872" s="101">
        <f t="shared" si="59"/>
        <v>34.800000000000004</v>
      </c>
      <c r="J872">
        <f t="shared" si="60"/>
        <v>0</v>
      </c>
      <c r="K872" s="76">
        <f t="shared" si="61"/>
        <v>0.92689999999999906</v>
      </c>
      <c r="L872" s="76">
        <f t="shared" si="62"/>
        <v>0.92689999999999906</v>
      </c>
    </row>
    <row r="873" spans="9:12" x14ac:dyDescent="0.25">
      <c r="I873" s="101">
        <f t="shared" si="59"/>
        <v>34.840000000000003</v>
      </c>
      <c r="J873">
        <f t="shared" si="60"/>
        <v>0</v>
      </c>
      <c r="K873" s="76">
        <f t="shared" si="61"/>
        <v>0.91976999999999665</v>
      </c>
      <c r="L873" s="76">
        <f t="shared" si="62"/>
        <v>0.91976999999999665</v>
      </c>
    </row>
    <row r="874" spans="9:12" x14ac:dyDescent="0.25">
      <c r="I874" s="101">
        <f t="shared" si="59"/>
        <v>34.880000000000003</v>
      </c>
      <c r="J874">
        <f t="shared" si="60"/>
        <v>0</v>
      </c>
      <c r="K874" s="76">
        <f t="shared" si="61"/>
        <v>0.91263999999999901</v>
      </c>
      <c r="L874" s="76">
        <f t="shared" si="62"/>
        <v>0.91263999999999901</v>
      </c>
    </row>
    <row r="875" spans="9:12" x14ac:dyDescent="0.25">
      <c r="I875" s="101">
        <f t="shared" si="59"/>
        <v>34.92</v>
      </c>
      <c r="J875">
        <f t="shared" si="60"/>
        <v>0</v>
      </c>
      <c r="K875" s="76">
        <f t="shared" si="61"/>
        <v>0.90550999999999915</v>
      </c>
      <c r="L875" s="76">
        <f t="shared" si="62"/>
        <v>0.90550999999999915</v>
      </c>
    </row>
    <row r="876" spans="9:12" x14ac:dyDescent="0.25">
      <c r="I876" s="101">
        <f t="shared" si="59"/>
        <v>34.96</v>
      </c>
      <c r="J876">
        <f t="shared" si="60"/>
        <v>0</v>
      </c>
      <c r="K876" s="76">
        <f t="shared" si="61"/>
        <v>0.89837999999999985</v>
      </c>
      <c r="L876" s="76">
        <f t="shared" si="62"/>
        <v>0.89837999999999985</v>
      </c>
    </row>
    <row r="877" spans="9:12" x14ac:dyDescent="0.25">
      <c r="I877" s="101">
        <f t="shared" si="59"/>
        <v>35</v>
      </c>
      <c r="J877">
        <f t="shared" si="60"/>
        <v>0</v>
      </c>
      <c r="K877" s="76">
        <f t="shared" si="61"/>
        <v>0.89124999999999699</v>
      </c>
      <c r="L877" s="76">
        <f t="shared" si="62"/>
        <v>0.89124999999999699</v>
      </c>
    </row>
    <row r="878" spans="9:12" x14ac:dyDescent="0.25">
      <c r="I878" s="101">
        <f t="shared" si="59"/>
        <v>35.04</v>
      </c>
      <c r="J878">
        <f t="shared" si="60"/>
        <v>0</v>
      </c>
      <c r="K878" s="76">
        <f t="shared" si="61"/>
        <v>0.88411999999999935</v>
      </c>
      <c r="L878" s="76">
        <f t="shared" si="62"/>
        <v>0.88411999999999935</v>
      </c>
    </row>
    <row r="879" spans="9:12" x14ac:dyDescent="0.25">
      <c r="I879" s="101">
        <f t="shared" si="59"/>
        <v>35.08</v>
      </c>
      <c r="J879">
        <f t="shared" si="60"/>
        <v>0</v>
      </c>
      <c r="K879" s="76">
        <f t="shared" si="61"/>
        <v>0.8769899999999996</v>
      </c>
      <c r="L879" s="76">
        <f t="shared" si="62"/>
        <v>0.8769899999999996</v>
      </c>
    </row>
    <row r="880" spans="9:12" x14ac:dyDescent="0.25">
      <c r="I880" s="101">
        <f t="shared" si="59"/>
        <v>35.119999999999997</v>
      </c>
      <c r="J880">
        <f t="shared" si="60"/>
        <v>0</v>
      </c>
      <c r="K880" s="76">
        <f t="shared" si="61"/>
        <v>0.86985999999999941</v>
      </c>
      <c r="L880" s="76">
        <f t="shared" si="62"/>
        <v>0.86985999999999941</v>
      </c>
    </row>
    <row r="881" spans="9:12" x14ac:dyDescent="0.25">
      <c r="I881" s="101">
        <f t="shared" si="59"/>
        <v>35.160000000000004</v>
      </c>
      <c r="J881">
        <f t="shared" si="60"/>
        <v>0</v>
      </c>
      <c r="K881" s="76">
        <f t="shared" si="61"/>
        <v>0.86272999999999733</v>
      </c>
      <c r="L881" s="76">
        <f t="shared" si="62"/>
        <v>0.86272999999999733</v>
      </c>
    </row>
    <row r="882" spans="9:12" x14ac:dyDescent="0.25">
      <c r="I882" s="101">
        <f t="shared" si="59"/>
        <v>35.200000000000003</v>
      </c>
      <c r="J882">
        <f t="shared" si="60"/>
        <v>0</v>
      </c>
      <c r="K882" s="76">
        <f t="shared" si="61"/>
        <v>0.85559999999999925</v>
      </c>
      <c r="L882" s="76">
        <f t="shared" si="62"/>
        <v>0.85559999999999925</v>
      </c>
    </row>
    <row r="883" spans="9:12" x14ac:dyDescent="0.25">
      <c r="I883" s="101">
        <f t="shared" si="59"/>
        <v>35.24</v>
      </c>
      <c r="J883">
        <f t="shared" si="60"/>
        <v>0</v>
      </c>
      <c r="K883" s="76">
        <f t="shared" si="61"/>
        <v>0.84846999999999906</v>
      </c>
      <c r="L883" s="76">
        <f t="shared" si="62"/>
        <v>0.84846999999999906</v>
      </c>
    </row>
    <row r="884" spans="9:12" x14ac:dyDescent="0.25">
      <c r="I884" s="101">
        <f t="shared" si="59"/>
        <v>35.28</v>
      </c>
      <c r="J884">
        <f t="shared" si="60"/>
        <v>0</v>
      </c>
      <c r="K884" s="76">
        <f t="shared" si="61"/>
        <v>0.84133999999999931</v>
      </c>
      <c r="L884" s="76">
        <f t="shared" si="62"/>
        <v>0.84133999999999931</v>
      </c>
    </row>
    <row r="885" spans="9:12" x14ac:dyDescent="0.25">
      <c r="I885" s="101">
        <f t="shared" si="59"/>
        <v>35.32</v>
      </c>
      <c r="J885">
        <f t="shared" si="60"/>
        <v>0</v>
      </c>
      <c r="K885" s="76">
        <f t="shared" si="61"/>
        <v>0.83420999999999901</v>
      </c>
      <c r="L885" s="76">
        <f t="shared" si="62"/>
        <v>0.83420999999999901</v>
      </c>
    </row>
    <row r="886" spans="9:12" x14ac:dyDescent="0.25">
      <c r="I886" s="101">
        <f t="shared" si="59"/>
        <v>35.36</v>
      </c>
      <c r="J886">
        <f t="shared" si="60"/>
        <v>0</v>
      </c>
      <c r="K886" s="76">
        <f t="shared" si="61"/>
        <v>0.82707999999999882</v>
      </c>
      <c r="L886" s="76">
        <f t="shared" si="62"/>
        <v>0.82707999999999882</v>
      </c>
    </row>
    <row r="887" spans="9:12" x14ac:dyDescent="0.25">
      <c r="I887" s="101">
        <f t="shared" si="59"/>
        <v>35.4</v>
      </c>
      <c r="J887">
        <f t="shared" si="60"/>
        <v>0</v>
      </c>
      <c r="K887" s="76">
        <f t="shared" si="61"/>
        <v>0.81994999999999951</v>
      </c>
      <c r="L887" s="76">
        <f t="shared" si="62"/>
        <v>0.81994999999999951</v>
      </c>
    </row>
    <row r="888" spans="9:12" x14ac:dyDescent="0.25">
      <c r="I888" s="101">
        <f t="shared" si="59"/>
        <v>35.44</v>
      </c>
      <c r="J888">
        <f t="shared" si="60"/>
        <v>0</v>
      </c>
      <c r="K888" s="76">
        <f t="shared" si="61"/>
        <v>0.81281999999999877</v>
      </c>
      <c r="L888" s="76">
        <f t="shared" si="62"/>
        <v>0.81281999999999877</v>
      </c>
    </row>
    <row r="889" spans="9:12" x14ac:dyDescent="0.25">
      <c r="I889" s="101">
        <f t="shared" si="59"/>
        <v>35.480000000000004</v>
      </c>
      <c r="J889">
        <f t="shared" si="60"/>
        <v>0</v>
      </c>
      <c r="K889" s="76">
        <f t="shared" si="61"/>
        <v>0.80568999999999846</v>
      </c>
      <c r="L889" s="76">
        <f t="shared" si="62"/>
        <v>0.80568999999999846</v>
      </c>
    </row>
    <row r="890" spans="9:12" x14ac:dyDescent="0.25">
      <c r="I890" s="101">
        <f t="shared" si="59"/>
        <v>35.520000000000003</v>
      </c>
      <c r="J890">
        <f t="shared" si="60"/>
        <v>0</v>
      </c>
      <c r="K890" s="76">
        <f t="shared" si="61"/>
        <v>0.79855999999999827</v>
      </c>
      <c r="L890" s="76">
        <f t="shared" si="62"/>
        <v>0.79855999999999827</v>
      </c>
    </row>
    <row r="891" spans="9:12" x14ac:dyDescent="0.25">
      <c r="I891" s="101">
        <f t="shared" si="59"/>
        <v>35.56</v>
      </c>
      <c r="J891">
        <f t="shared" si="60"/>
        <v>0</v>
      </c>
      <c r="K891" s="76">
        <f t="shared" si="61"/>
        <v>0.79142999999999852</v>
      </c>
      <c r="L891" s="76">
        <f t="shared" si="62"/>
        <v>0.79142999999999852</v>
      </c>
    </row>
    <row r="892" spans="9:12" x14ac:dyDescent="0.25">
      <c r="I892" s="101">
        <f t="shared" si="59"/>
        <v>35.6</v>
      </c>
      <c r="J892">
        <f t="shared" si="60"/>
        <v>0</v>
      </c>
      <c r="K892" s="76">
        <f t="shared" si="61"/>
        <v>0.78429999999999911</v>
      </c>
      <c r="L892" s="76">
        <f t="shared" si="62"/>
        <v>0.78429999999999911</v>
      </c>
    </row>
    <row r="893" spans="9:12" x14ac:dyDescent="0.25">
      <c r="I893" s="101">
        <f t="shared" si="59"/>
        <v>35.64</v>
      </c>
      <c r="J893">
        <f t="shared" si="60"/>
        <v>0</v>
      </c>
      <c r="K893" s="76">
        <f t="shared" si="61"/>
        <v>0.77716999999999925</v>
      </c>
      <c r="L893" s="76">
        <f t="shared" si="62"/>
        <v>0.77716999999999925</v>
      </c>
    </row>
    <row r="894" spans="9:12" x14ac:dyDescent="0.25">
      <c r="I894" s="101">
        <f t="shared" si="59"/>
        <v>35.68</v>
      </c>
      <c r="J894">
        <f t="shared" si="60"/>
        <v>0</v>
      </c>
      <c r="K894" s="76">
        <f t="shared" si="61"/>
        <v>0.77004000000000083</v>
      </c>
      <c r="L894" s="76">
        <f t="shared" si="62"/>
        <v>0.77004000000000083</v>
      </c>
    </row>
    <row r="895" spans="9:12" x14ac:dyDescent="0.25">
      <c r="I895" s="101">
        <f t="shared" si="59"/>
        <v>35.72</v>
      </c>
      <c r="J895">
        <f t="shared" si="60"/>
        <v>0</v>
      </c>
      <c r="K895" s="76">
        <f t="shared" si="61"/>
        <v>0.76290999999999887</v>
      </c>
      <c r="L895" s="76">
        <f t="shared" si="62"/>
        <v>0.76290999999999887</v>
      </c>
    </row>
    <row r="896" spans="9:12" x14ac:dyDescent="0.25">
      <c r="I896" s="101">
        <f t="shared" si="59"/>
        <v>35.76</v>
      </c>
      <c r="J896">
        <f t="shared" si="60"/>
        <v>0</v>
      </c>
      <c r="K896" s="76">
        <f t="shared" si="61"/>
        <v>0.75577999999999945</v>
      </c>
      <c r="L896" s="76">
        <f t="shared" si="62"/>
        <v>0.75577999999999945</v>
      </c>
    </row>
    <row r="897" spans="9:12" x14ac:dyDescent="0.25">
      <c r="I897" s="101">
        <f t="shared" si="59"/>
        <v>35.800000000000004</v>
      </c>
      <c r="J897">
        <f t="shared" si="60"/>
        <v>0</v>
      </c>
      <c r="K897" s="76">
        <f t="shared" si="61"/>
        <v>0.74864999999999837</v>
      </c>
      <c r="L897" s="76">
        <f t="shared" si="62"/>
        <v>0.74864999999999837</v>
      </c>
    </row>
    <row r="898" spans="9:12" x14ac:dyDescent="0.25">
      <c r="I898" s="101">
        <f t="shared" si="59"/>
        <v>35.840000000000003</v>
      </c>
      <c r="J898">
        <f t="shared" si="60"/>
        <v>0</v>
      </c>
      <c r="K898" s="76">
        <f t="shared" si="61"/>
        <v>0.7415200000000004</v>
      </c>
      <c r="L898" s="76">
        <f t="shared" si="62"/>
        <v>0.7415200000000004</v>
      </c>
    </row>
    <row r="899" spans="9:12" x14ac:dyDescent="0.25">
      <c r="I899" s="101">
        <f t="shared" si="59"/>
        <v>35.880000000000003</v>
      </c>
      <c r="J899">
        <f t="shared" si="60"/>
        <v>0</v>
      </c>
      <c r="K899" s="76">
        <f t="shared" si="61"/>
        <v>0.73438999999999832</v>
      </c>
      <c r="L899" s="76">
        <f t="shared" si="62"/>
        <v>0.73438999999999832</v>
      </c>
    </row>
    <row r="900" spans="9:12" x14ac:dyDescent="0.25">
      <c r="I900" s="101">
        <f t="shared" ref="I900:I963" si="63">IF((ROW(A898)*$F$2)&lt;=$D$5, ROW(A898)*$F$2,NA())</f>
        <v>35.92</v>
      </c>
      <c r="J900">
        <f t="shared" ref="J900:J963" si="64">D$29*($I900/1000)+D$18*(($I900/1000)-($D$8/1000))*(($I900/1000)&gt;($D$8/1000))+D$19*(($I900/1000)-($D$9/1000))*(($I900/1000)&gt;($D$9/1000))+D$20*(($I900/1000)-($D$10/1000))*(($I900/1000)&gt;($D$10/1000))+D$21*(($I900/1000)-($D$11/1000))*(($I900/1000)&gt;($D$11/1000))</f>
        <v>0</v>
      </c>
      <c r="K900" s="76">
        <f t="shared" ref="K900:K963" si="65">E$29*($I900/1000)+E$18*(($I900/1000)-($D$8/1000))*(($I900/1000)&gt;($D$8/1000))+E$19*(($I900/1000)-($D$9/1000))*(($I900/1000)&gt;($D$9/1000))+E$20*(($I900/1000)-($D$10/1000))*(($I900/1000)&gt;($D$10/1000))+E$21*(($I900/1000)-($D$11/1000))*(($I900/1000)&gt;($D$11/1000))</f>
        <v>0.72725999999999846</v>
      </c>
      <c r="L900" s="76">
        <f t="shared" ref="L900:L963" si="66">SQRT((J900^2)+(K900^2))</f>
        <v>0.72725999999999846</v>
      </c>
    </row>
    <row r="901" spans="9:12" x14ac:dyDescent="0.25">
      <c r="I901" s="101">
        <f t="shared" si="63"/>
        <v>35.96</v>
      </c>
      <c r="J901">
        <f t="shared" si="64"/>
        <v>0</v>
      </c>
      <c r="K901" s="76">
        <f t="shared" si="65"/>
        <v>0.72012999999999916</v>
      </c>
      <c r="L901" s="76">
        <f t="shared" si="66"/>
        <v>0.72012999999999916</v>
      </c>
    </row>
    <row r="902" spans="9:12" x14ac:dyDescent="0.25">
      <c r="I902" s="101">
        <f t="shared" si="63"/>
        <v>36</v>
      </c>
      <c r="J902">
        <f t="shared" si="64"/>
        <v>0</v>
      </c>
      <c r="K902" s="76">
        <f t="shared" si="65"/>
        <v>0.7130000000000003</v>
      </c>
      <c r="L902" s="76">
        <f t="shared" si="66"/>
        <v>0.7130000000000003</v>
      </c>
    </row>
    <row r="903" spans="9:12" x14ac:dyDescent="0.25">
      <c r="I903" s="101">
        <f t="shared" si="63"/>
        <v>36.04</v>
      </c>
      <c r="J903">
        <f t="shared" si="64"/>
        <v>0</v>
      </c>
      <c r="K903" s="76">
        <f t="shared" si="65"/>
        <v>0.70586999999999867</v>
      </c>
      <c r="L903" s="76">
        <f t="shared" si="66"/>
        <v>0.70586999999999867</v>
      </c>
    </row>
    <row r="904" spans="9:12" x14ac:dyDescent="0.25">
      <c r="I904" s="101">
        <f t="shared" si="63"/>
        <v>36.08</v>
      </c>
      <c r="J904">
        <f t="shared" si="64"/>
        <v>0</v>
      </c>
      <c r="K904" s="76">
        <f t="shared" si="65"/>
        <v>0.69873999999999803</v>
      </c>
      <c r="L904" s="76">
        <f t="shared" si="66"/>
        <v>0.69873999999999803</v>
      </c>
    </row>
    <row r="905" spans="9:12" x14ac:dyDescent="0.25">
      <c r="I905" s="101">
        <f t="shared" si="63"/>
        <v>36.119999999999997</v>
      </c>
      <c r="J905">
        <f t="shared" si="64"/>
        <v>0</v>
      </c>
      <c r="K905" s="76">
        <f t="shared" si="65"/>
        <v>0.69160999999999873</v>
      </c>
      <c r="L905" s="76">
        <f t="shared" si="66"/>
        <v>0.69160999999999873</v>
      </c>
    </row>
    <row r="906" spans="9:12" x14ac:dyDescent="0.25">
      <c r="I906" s="101">
        <f t="shared" si="63"/>
        <v>36.160000000000004</v>
      </c>
      <c r="J906">
        <f t="shared" si="64"/>
        <v>0</v>
      </c>
      <c r="K906" s="76">
        <f t="shared" si="65"/>
        <v>0.68447999999999753</v>
      </c>
      <c r="L906" s="76">
        <f t="shared" si="66"/>
        <v>0.68447999999999753</v>
      </c>
    </row>
    <row r="907" spans="9:12" x14ac:dyDescent="0.25">
      <c r="I907" s="101">
        <f t="shared" si="63"/>
        <v>36.200000000000003</v>
      </c>
      <c r="J907">
        <f t="shared" si="64"/>
        <v>0</v>
      </c>
      <c r="K907" s="76">
        <f t="shared" si="65"/>
        <v>0.67734999999999945</v>
      </c>
      <c r="L907" s="76">
        <f t="shared" si="66"/>
        <v>0.67734999999999945</v>
      </c>
    </row>
    <row r="908" spans="9:12" x14ac:dyDescent="0.25">
      <c r="I908" s="101">
        <f t="shared" si="63"/>
        <v>36.24</v>
      </c>
      <c r="J908">
        <f t="shared" si="64"/>
        <v>0</v>
      </c>
      <c r="K908" s="76">
        <f t="shared" si="65"/>
        <v>0.67021999999999837</v>
      </c>
      <c r="L908" s="76">
        <f t="shared" si="66"/>
        <v>0.67021999999999837</v>
      </c>
    </row>
    <row r="909" spans="9:12" x14ac:dyDescent="0.25">
      <c r="I909" s="101">
        <f t="shared" si="63"/>
        <v>36.28</v>
      </c>
      <c r="J909">
        <f t="shared" si="64"/>
        <v>0</v>
      </c>
      <c r="K909" s="76">
        <f t="shared" si="65"/>
        <v>0.66308999999999862</v>
      </c>
      <c r="L909" s="76">
        <f t="shared" si="66"/>
        <v>0.66308999999999862</v>
      </c>
    </row>
    <row r="910" spans="9:12" x14ac:dyDescent="0.25">
      <c r="I910" s="101">
        <f t="shared" si="63"/>
        <v>36.32</v>
      </c>
      <c r="J910">
        <f t="shared" si="64"/>
        <v>0</v>
      </c>
      <c r="K910" s="76">
        <f t="shared" si="65"/>
        <v>0.65596000000000099</v>
      </c>
      <c r="L910" s="76">
        <f t="shared" si="66"/>
        <v>0.65596000000000099</v>
      </c>
    </row>
    <row r="911" spans="9:12" x14ac:dyDescent="0.25">
      <c r="I911" s="101">
        <f t="shared" si="63"/>
        <v>36.36</v>
      </c>
      <c r="J911">
        <f t="shared" si="64"/>
        <v>0</v>
      </c>
      <c r="K911" s="76">
        <f t="shared" si="65"/>
        <v>0.64883000000000035</v>
      </c>
      <c r="L911" s="76">
        <f t="shared" si="66"/>
        <v>0.64883000000000035</v>
      </c>
    </row>
    <row r="912" spans="9:12" x14ac:dyDescent="0.25">
      <c r="I912" s="101">
        <f t="shared" si="63"/>
        <v>36.4</v>
      </c>
      <c r="J912">
        <f t="shared" si="64"/>
        <v>0</v>
      </c>
      <c r="K912" s="76">
        <f t="shared" si="65"/>
        <v>0.64169999999999872</v>
      </c>
      <c r="L912" s="76">
        <f t="shared" si="66"/>
        <v>0.64169999999999872</v>
      </c>
    </row>
    <row r="913" spans="9:12" x14ac:dyDescent="0.25">
      <c r="I913" s="101">
        <f t="shared" si="63"/>
        <v>36.44</v>
      </c>
      <c r="J913">
        <f t="shared" si="64"/>
        <v>0</v>
      </c>
      <c r="K913" s="76">
        <f t="shared" si="65"/>
        <v>0.63456999999999808</v>
      </c>
      <c r="L913" s="76">
        <f t="shared" si="66"/>
        <v>0.63456999999999808</v>
      </c>
    </row>
    <row r="914" spans="9:12" x14ac:dyDescent="0.25">
      <c r="I914" s="101">
        <f t="shared" si="63"/>
        <v>36.480000000000004</v>
      </c>
      <c r="J914">
        <f t="shared" si="64"/>
        <v>0</v>
      </c>
      <c r="K914" s="76">
        <f t="shared" si="65"/>
        <v>0.62743999999999789</v>
      </c>
      <c r="L914" s="76">
        <f t="shared" si="66"/>
        <v>0.62743999999999789</v>
      </c>
    </row>
    <row r="915" spans="9:12" x14ac:dyDescent="0.25">
      <c r="I915" s="101">
        <f t="shared" si="63"/>
        <v>36.520000000000003</v>
      </c>
      <c r="J915">
        <f t="shared" si="64"/>
        <v>0</v>
      </c>
      <c r="K915" s="76">
        <f t="shared" si="65"/>
        <v>0.62030999999999936</v>
      </c>
      <c r="L915" s="76">
        <f t="shared" si="66"/>
        <v>0.62030999999999936</v>
      </c>
    </row>
    <row r="916" spans="9:12" x14ac:dyDescent="0.25">
      <c r="I916" s="101">
        <f t="shared" si="63"/>
        <v>36.56</v>
      </c>
      <c r="J916">
        <f t="shared" si="64"/>
        <v>0</v>
      </c>
      <c r="K916" s="76">
        <f t="shared" si="65"/>
        <v>0.61317999999999784</v>
      </c>
      <c r="L916" s="76">
        <f t="shared" si="66"/>
        <v>0.61317999999999784</v>
      </c>
    </row>
    <row r="917" spans="9:12" x14ac:dyDescent="0.25">
      <c r="I917" s="101">
        <f t="shared" si="63"/>
        <v>36.6</v>
      </c>
      <c r="J917">
        <f t="shared" si="64"/>
        <v>0</v>
      </c>
      <c r="K917" s="76">
        <f t="shared" si="65"/>
        <v>0.60604999999999842</v>
      </c>
      <c r="L917" s="76">
        <f t="shared" si="66"/>
        <v>0.60604999999999842</v>
      </c>
    </row>
    <row r="918" spans="9:12" x14ac:dyDescent="0.25">
      <c r="I918" s="101">
        <f t="shared" si="63"/>
        <v>36.64</v>
      </c>
      <c r="J918">
        <f t="shared" si="64"/>
        <v>0</v>
      </c>
      <c r="K918" s="76">
        <f t="shared" si="65"/>
        <v>0.59891999999999956</v>
      </c>
      <c r="L918" s="76">
        <f t="shared" si="66"/>
        <v>0.59891999999999956</v>
      </c>
    </row>
    <row r="919" spans="9:12" x14ac:dyDescent="0.25">
      <c r="I919" s="101">
        <f t="shared" si="63"/>
        <v>36.68</v>
      </c>
      <c r="J919">
        <f t="shared" si="64"/>
        <v>0</v>
      </c>
      <c r="K919" s="76">
        <f t="shared" si="65"/>
        <v>0.59179000000000015</v>
      </c>
      <c r="L919" s="76">
        <f t="shared" si="66"/>
        <v>0.59179000000000015</v>
      </c>
    </row>
    <row r="920" spans="9:12" x14ac:dyDescent="0.25">
      <c r="I920" s="101">
        <f t="shared" si="63"/>
        <v>36.72</v>
      </c>
      <c r="J920">
        <f t="shared" si="64"/>
        <v>0</v>
      </c>
      <c r="K920" s="76">
        <f t="shared" si="65"/>
        <v>0.5846600000000004</v>
      </c>
      <c r="L920" s="76">
        <f t="shared" si="66"/>
        <v>0.5846600000000004</v>
      </c>
    </row>
    <row r="921" spans="9:12" x14ac:dyDescent="0.25">
      <c r="I921" s="101">
        <f t="shared" si="63"/>
        <v>36.76</v>
      </c>
      <c r="J921">
        <f t="shared" si="64"/>
        <v>0</v>
      </c>
      <c r="K921" s="76">
        <f t="shared" si="65"/>
        <v>0.57752999999999788</v>
      </c>
      <c r="L921" s="76">
        <f t="shared" si="66"/>
        <v>0.57752999999999788</v>
      </c>
    </row>
    <row r="922" spans="9:12" x14ac:dyDescent="0.25">
      <c r="I922" s="101">
        <f t="shared" si="63"/>
        <v>36.800000000000004</v>
      </c>
      <c r="J922">
        <f t="shared" si="64"/>
        <v>0</v>
      </c>
      <c r="K922" s="76">
        <f t="shared" si="65"/>
        <v>0.5703999999999968</v>
      </c>
      <c r="L922" s="76">
        <f t="shared" si="66"/>
        <v>0.5703999999999968</v>
      </c>
    </row>
    <row r="923" spans="9:12" x14ac:dyDescent="0.25">
      <c r="I923" s="101">
        <f t="shared" si="63"/>
        <v>36.840000000000003</v>
      </c>
      <c r="J923">
        <f t="shared" si="64"/>
        <v>0</v>
      </c>
      <c r="K923" s="76">
        <f t="shared" si="65"/>
        <v>0.56326999999999883</v>
      </c>
      <c r="L923" s="76">
        <f t="shared" si="66"/>
        <v>0.56326999999999883</v>
      </c>
    </row>
    <row r="924" spans="9:12" x14ac:dyDescent="0.25">
      <c r="I924" s="101">
        <f t="shared" si="63"/>
        <v>36.880000000000003</v>
      </c>
      <c r="J924">
        <f t="shared" si="64"/>
        <v>0</v>
      </c>
      <c r="K924" s="76">
        <f t="shared" si="65"/>
        <v>0.55613999999999941</v>
      </c>
      <c r="L924" s="76">
        <f t="shared" si="66"/>
        <v>0.55613999999999941</v>
      </c>
    </row>
    <row r="925" spans="9:12" x14ac:dyDescent="0.25">
      <c r="I925" s="101">
        <f t="shared" si="63"/>
        <v>36.92</v>
      </c>
      <c r="J925">
        <f t="shared" si="64"/>
        <v>0</v>
      </c>
      <c r="K925" s="76">
        <f t="shared" si="65"/>
        <v>0.54900999999999789</v>
      </c>
      <c r="L925" s="76">
        <f t="shared" si="66"/>
        <v>0.54900999999999789</v>
      </c>
    </row>
    <row r="926" spans="9:12" x14ac:dyDescent="0.25">
      <c r="I926" s="101">
        <f t="shared" si="63"/>
        <v>36.96</v>
      </c>
      <c r="J926">
        <f t="shared" si="64"/>
        <v>0</v>
      </c>
      <c r="K926" s="76">
        <f t="shared" si="65"/>
        <v>0.54187999999999847</v>
      </c>
      <c r="L926" s="76">
        <f t="shared" si="66"/>
        <v>0.54187999999999847</v>
      </c>
    </row>
    <row r="927" spans="9:12" x14ac:dyDescent="0.25">
      <c r="I927" s="101">
        <f t="shared" si="63"/>
        <v>37</v>
      </c>
      <c r="J927">
        <f t="shared" si="64"/>
        <v>0</v>
      </c>
      <c r="K927" s="76">
        <f t="shared" si="65"/>
        <v>0.5347500000000005</v>
      </c>
      <c r="L927" s="76">
        <f t="shared" si="66"/>
        <v>0.5347500000000005</v>
      </c>
    </row>
    <row r="928" spans="9:12" x14ac:dyDescent="0.25">
      <c r="I928" s="101">
        <f t="shared" si="63"/>
        <v>37.04</v>
      </c>
      <c r="J928">
        <f t="shared" si="64"/>
        <v>0</v>
      </c>
      <c r="K928" s="76">
        <f t="shared" si="65"/>
        <v>0.5276200000000002</v>
      </c>
      <c r="L928" s="76">
        <f t="shared" si="66"/>
        <v>0.5276200000000002</v>
      </c>
    </row>
    <row r="929" spans="9:12" x14ac:dyDescent="0.25">
      <c r="I929" s="101">
        <f t="shared" si="63"/>
        <v>37.08</v>
      </c>
      <c r="J929">
        <f t="shared" si="64"/>
        <v>0</v>
      </c>
      <c r="K929" s="76">
        <f t="shared" si="65"/>
        <v>0.52048999999999868</v>
      </c>
      <c r="L929" s="76">
        <f t="shared" si="66"/>
        <v>0.52048999999999868</v>
      </c>
    </row>
    <row r="930" spans="9:12" x14ac:dyDescent="0.25">
      <c r="I930" s="101">
        <f t="shared" si="63"/>
        <v>37.119999999999997</v>
      </c>
      <c r="J930">
        <f t="shared" si="64"/>
        <v>0</v>
      </c>
      <c r="K930" s="76">
        <f t="shared" si="65"/>
        <v>0.51335999999999793</v>
      </c>
      <c r="L930" s="76">
        <f t="shared" si="66"/>
        <v>0.51335999999999793</v>
      </c>
    </row>
    <row r="931" spans="9:12" x14ac:dyDescent="0.25">
      <c r="I931" s="101">
        <f t="shared" si="63"/>
        <v>37.160000000000004</v>
      </c>
      <c r="J931">
        <f t="shared" si="64"/>
        <v>0</v>
      </c>
      <c r="K931" s="76">
        <f t="shared" si="65"/>
        <v>0.50622999999999951</v>
      </c>
      <c r="L931" s="76">
        <f t="shared" si="66"/>
        <v>0.50622999999999951</v>
      </c>
    </row>
    <row r="932" spans="9:12" x14ac:dyDescent="0.25">
      <c r="I932" s="101">
        <f t="shared" si="63"/>
        <v>37.200000000000003</v>
      </c>
      <c r="J932">
        <f t="shared" si="64"/>
        <v>0</v>
      </c>
      <c r="K932" s="76">
        <f t="shared" si="65"/>
        <v>0.49909999999999888</v>
      </c>
      <c r="L932" s="76">
        <f t="shared" si="66"/>
        <v>0.49909999999999888</v>
      </c>
    </row>
    <row r="933" spans="9:12" x14ac:dyDescent="0.25">
      <c r="I933" s="101">
        <f t="shared" si="63"/>
        <v>37.24</v>
      </c>
      <c r="J933">
        <f t="shared" si="64"/>
        <v>0</v>
      </c>
      <c r="K933" s="76">
        <f t="shared" si="65"/>
        <v>0.49196999999999946</v>
      </c>
      <c r="L933" s="76">
        <f t="shared" si="66"/>
        <v>0.49196999999999946</v>
      </c>
    </row>
    <row r="934" spans="9:12" x14ac:dyDescent="0.25">
      <c r="I934" s="101">
        <f t="shared" si="63"/>
        <v>37.28</v>
      </c>
      <c r="J934">
        <f t="shared" si="64"/>
        <v>0</v>
      </c>
      <c r="K934" s="76">
        <f t="shared" si="65"/>
        <v>0.48483999999999705</v>
      </c>
      <c r="L934" s="76">
        <f t="shared" si="66"/>
        <v>0.48483999999999705</v>
      </c>
    </row>
    <row r="935" spans="9:12" x14ac:dyDescent="0.25">
      <c r="I935" s="101">
        <f t="shared" si="63"/>
        <v>37.32</v>
      </c>
      <c r="J935">
        <f t="shared" si="64"/>
        <v>0</v>
      </c>
      <c r="K935" s="76">
        <f t="shared" si="65"/>
        <v>0.47770999999999941</v>
      </c>
      <c r="L935" s="76">
        <f t="shared" si="66"/>
        <v>0.47770999999999941</v>
      </c>
    </row>
    <row r="936" spans="9:12" x14ac:dyDescent="0.25">
      <c r="I936" s="101">
        <f t="shared" si="63"/>
        <v>37.36</v>
      </c>
      <c r="J936">
        <f t="shared" si="64"/>
        <v>0</v>
      </c>
      <c r="K936" s="76">
        <f t="shared" si="65"/>
        <v>0.47057999999999967</v>
      </c>
      <c r="L936" s="76">
        <f t="shared" si="66"/>
        <v>0.47057999999999967</v>
      </c>
    </row>
    <row r="937" spans="9:12" x14ac:dyDescent="0.25">
      <c r="I937" s="101">
        <f t="shared" si="63"/>
        <v>37.4</v>
      </c>
      <c r="J937">
        <f t="shared" si="64"/>
        <v>0</v>
      </c>
      <c r="K937" s="76">
        <f t="shared" si="65"/>
        <v>0.46345000000000025</v>
      </c>
      <c r="L937" s="76">
        <f t="shared" si="66"/>
        <v>0.46345000000000025</v>
      </c>
    </row>
    <row r="938" spans="9:12" x14ac:dyDescent="0.25">
      <c r="I938" s="101">
        <f t="shared" si="63"/>
        <v>37.44</v>
      </c>
      <c r="J938">
        <f t="shared" si="64"/>
        <v>0</v>
      </c>
      <c r="K938" s="76">
        <f t="shared" si="65"/>
        <v>0.45631999999999739</v>
      </c>
      <c r="L938" s="76">
        <f t="shared" si="66"/>
        <v>0.45631999999999739</v>
      </c>
    </row>
    <row r="939" spans="9:12" x14ac:dyDescent="0.25">
      <c r="I939" s="101">
        <f t="shared" si="63"/>
        <v>37.480000000000004</v>
      </c>
      <c r="J939">
        <f t="shared" si="64"/>
        <v>0</v>
      </c>
      <c r="K939" s="76">
        <f t="shared" si="65"/>
        <v>0.44918999999999809</v>
      </c>
      <c r="L939" s="76">
        <f t="shared" si="66"/>
        <v>0.44918999999999809</v>
      </c>
    </row>
    <row r="940" spans="9:12" x14ac:dyDescent="0.25">
      <c r="I940" s="101">
        <f t="shared" si="63"/>
        <v>37.520000000000003</v>
      </c>
      <c r="J940">
        <f t="shared" si="64"/>
        <v>0</v>
      </c>
      <c r="K940" s="76">
        <f t="shared" si="65"/>
        <v>0.44205999999999868</v>
      </c>
      <c r="L940" s="76">
        <f t="shared" si="66"/>
        <v>0.44205999999999868</v>
      </c>
    </row>
    <row r="941" spans="9:12" x14ac:dyDescent="0.25">
      <c r="I941" s="101">
        <f t="shared" si="63"/>
        <v>37.56</v>
      </c>
      <c r="J941">
        <f t="shared" si="64"/>
        <v>0</v>
      </c>
      <c r="K941" s="76">
        <f t="shared" si="65"/>
        <v>0.43492999999999893</v>
      </c>
      <c r="L941" s="76">
        <f t="shared" si="66"/>
        <v>0.43492999999999893</v>
      </c>
    </row>
    <row r="942" spans="9:12" x14ac:dyDescent="0.25">
      <c r="I942" s="101">
        <f t="shared" si="63"/>
        <v>37.6</v>
      </c>
      <c r="J942">
        <f t="shared" si="64"/>
        <v>0</v>
      </c>
      <c r="K942" s="76">
        <f t="shared" si="65"/>
        <v>0.42779999999999774</v>
      </c>
      <c r="L942" s="76">
        <f t="shared" si="66"/>
        <v>0.42779999999999774</v>
      </c>
    </row>
    <row r="943" spans="9:12" x14ac:dyDescent="0.25">
      <c r="I943" s="101">
        <f t="shared" si="63"/>
        <v>37.64</v>
      </c>
      <c r="J943">
        <f t="shared" si="64"/>
        <v>0</v>
      </c>
      <c r="K943" s="76">
        <f t="shared" si="65"/>
        <v>0.42066999999999977</v>
      </c>
      <c r="L943" s="76">
        <f t="shared" si="66"/>
        <v>0.42066999999999977</v>
      </c>
    </row>
    <row r="944" spans="9:12" x14ac:dyDescent="0.25">
      <c r="I944" s="101">
        <f t="shared" si="63"/>
        <v>37.68</v>
      </c>
      <c r="J944">
        <f t="shared" si="64"/>
        <v>0</v>
      </c>
      <c r="K944" s="76">
        <f t="shared" si="65"/>
        <v>0.41353999999999946</v>
      </c>
      <c r="L944" s="76">
        <f t="shared" si="66"/>
        <v>0.41353999999999946</v>
      </c>
    </row>
    <row r="945" spans="9:12" x14ac:dyDescent="0.25">
      <c r="I945" s="101">
        <f t="shared" si="63"/>
        <v>37.72</v>
      </c>
      <c r="J945">
        <f t="shared" si="64"/>
        <v>0</v>
      </c>
      <c r="K945" s="76">
        <f t="shared" si="65"/>
        <v>0.40640999999999972</v>
      </c>
      <c r="L945" s="76">
        <f t="shared" si="66"/>
        <v>0.40640999999999972</v>
      </c>
    </row>
    <row r="946" spans="9:12" x14ac:dyDescent="0.25">
      <c r="I946" s="101">
        <f t="shared" si="63"/>
        <v>37.76</v>
      </c>
      <c r="J946">
        <f t="shared" si="64"/>
        <v>0</v>
      </c>
      <c r="K946" s="76">
        <f t="shared" si="65"/>
        <v>0.39927999999999941</v>
      </c>
      <c r="L946" s="76">
        <f t="shared" si="66"/>
        <v>0.39927999999999941</v>
      </c>
    </row>
    <row r="947" spans="9:12" x14ac:dyDescent="0.25">
      <c r="I947" s="101">
        <f t="shared" si="63"/>
        <v>37.800000000000004</v>
      </c>
      <c r="J947">
        <f t="shared" si="64"/>
        <v>0</v>
      </c>
      <c r="K947" s="76">
        <f t="shared" si="65"/>
        <v>0.392149999999997</v>
      </c>
      <c r="L947" s="76">
        <f t="shared" si="66"/>
        <v>0.392149999999997</v>
      </c>
    </row>
    <row r="948" spans="9:12" x14ac:dyDescent="0.25">
      <c r="I948" s="101">
        <f t="shared" si="63"/>
        <v>37.840000000000003</v>
      </c>
      <c r="J948">
        <f t="shared" si="64"/>
        <v>0</v>
      </c>
      <c r="K948" s="76">
        <f t="shared" si="65"/>
        <v>0.38501999999999814</v>
      </c>
      <c r="L948" s="76">
        <f t="shared" si="66"/>
        <v>0.38501999999999814</v>
      </c>
    </row>
    <row r="949" spans="9:12" x14ac:dyDescent="0.25">
      <c r="I949" s="101">
        <f t="shared" si="63"/>
        <v>37.880000000000003</v>
      </c>
      <c r="J949">
        <f t="shared" si="64"/>
        <v>0</v>
      </c>
      <c r="K949" s="76">
        <f t="shared" si="65"/>
        <v>0.37788999999999873</v>
      </c>
      <c r="L949" s="76">
        <f t="shared" si="66"/>
        <v>0.37788999999999873</v>
      </c>
    </row>
    <row r="950" spans="9:12" x14ac:dyDescent="0.25">
      <c r="I950" s="101">
        <f t="shared" si="63"/>
        <v>37.92</v>
      </c>
      <c r="J950">
        <f t="shared" si="64"/>
        <v>0</v>
      </c>
      <c r="K950" s="76">
        <f t="shared" si="65"/>
        <v>0.37075999999999809</v>
      </c>
      <c r="L950" s="76">
        <f t="shared" si="66"/>
        <v>0.37075999999999809</v>
      </c>
    </row>
    <row r="951" spans="9:12" x14ac:dyDescent="0.25">
      <c r="I951" s="101">
        <f t="shared" si="63"/>
        <v>37.96</v>
      </c>
      <c r="J951">
        <f t="shared" si="64"/>
        <v>0</v>
      </c>
      <c r="K951" s="76">
        <f t="shared" si="65"/>
        <v>0.36362999999999868</v>
      </c>
      <c r="L951" s="76">
        <f t="shared" si="66"/>
        <v>0.36362999999999868</v>
      </c>
    </row>
    <row r="952" spans="9:12" x14ac:dyDescent="0.25">
      <c r="I952" s="101">
        <f t="shared" si="63"/>
        <v>38</v>
      </c>
      <c r="J952">
        <f t="shared" si="64"/>
        <v>0</v>
      </c>
      <c r="K952" s="76">
        <f t="shared" si="65"/>
        <v>0.35649999999999893</v>
      </c>
      <c r="L952" s="76">
        <f t="shared" si="66"/>
        <v>0.35649999999999893</v>
      </c>
    </row>
    <row r="953" spans="9:12" x14ac:dyDescent="0.25">
      <c r="I953" s="101">
        <f t="shared" si="63"/>
        <v>38.04</v>
      </c>
      <c r="J953">
        <f t="shared" si="64"/>
        <v>0</v>
      </c>
      <c r="K953" s="76">
        <f t="shared" si="65"/>
        <v>0.34936999999999907</v>
      </c>
      <c r="L953" s="76">
        <f t="shared" si="66"/>
        <v>0.34936999999999907</v>
      </c>
    </row>
    <row r="954" spans="9:12" x14ac:dyDescent="0.25">
      <c r="I954" s="101">
        <f t="shared" si="63"/>
        <v>38.08</v>
      </c>
      <c r="J954">
        <f t="shared" si="64"/>
        <v>0</v>
      </c>
      <c r="K954" s="76">
        <f t="shared" si="65"/>
        <v>0.34223999999999977</v>
      </c>
      <c r="L954" s="76">
        <f t="shared" si="66"/>
        <v>0.34223999999999977</v>
      </c>
    </row>
    <row r="955" spans="9:12" x14ac:dyDescent="0.25">
      <c r="I955" s="101">
        <f t="shared" si="63"/>
        <v>38.119999999999997</v>
      </c>
      <c r="J955">
        <f t="shared" si="64"/>
        <v>0</v>
      </c>
      <c r="K955" s="76">
        <f t="shared" si="65"/>
        <v>0.33511000000000213</v>
      </c>
      <c r="L955" s="76">
        <f t="shared" si="66"/>
        <v>0.33511000000000213</v>
      </c>
    </row>
    <row r="956" spans="9:12" x14ac:dyDescent="0.25">
      <c r="I956" s="101">
        <f t="shared" si="63"/>
        <v>38.160000000000004</v>
      </c>
      <c r="J956">
        <f t="shared" si="64"/>
        <v>0</v>
      </c>
      <c r="K956" s="76">
        <f t="shared" si="65"/>
        <v>0.3279799999999975</v>
      </c>
      <c r="L956" s="76">
        <f t="shared" si="66"/>
        <v>0.3279799999999975</v>
      </c>
    </row>
    <row r="957" spans="9:12" x14ac:dyDescent="0.25">
      <c r="I957" s="101">
        <f t="shared" si="63"/>
        <v>38.200000000000003</v>
      </c>
      <c r="J957">
        <f t="shared" si="64"/>
        <v>0</v>
      </c>
      <c r="K957" s="76">
        <f t="shared" si="65"/>
        <v>0.32084999999999819</v>
      </c>
      <c r="L957" s="76">
        <f t="shared" si="66"/>
        <v>0.32084999999999819</v>
      </c>
    </row>
    <row r="958" spans="9:12" x14ac:dyDescent="0.25">
      <c r="I958" s="101">
        <f t="shared" si="63"/>
        <v>38.24</v>
      </c>
      <c r="J958">
        <f t="shared" si="64"/>
        <v>0</v>
      </c>
      <c r="K958" s="76">
        <f t="shared" si="65"/>
        <v>0.31371999999999878</v>
      </c>
      <c r="L958" s="76">
        <f t="shared" si="66"/>
        <v>0.31371999999999878</v>
      </c>
    </row>
    <row r="959" spans="9:12" x14ac:dyDescent="0.25">
      <c r="I959" s="101">
        <f t="shared" si="63"/>
        <v>38.28</v>
      </c>
      <c r="J959">
        <f t="shared" si="64"/>
        <v>0</v>
      </c>
      <c r="K959" s="76">
        <f t="shared" si="65"/>
        <v>0.30659000000000125</v>
      </c>
      <c r="L959" s="76">
        <f t="shared" si="66"/>
        <v>0.30659000000000125</v>
      </c>
    </row>
    <row r="960" spans="9:12" x14ac:dyDescent="0.25">
      <c r="I960" s="101">
        <f t="shared" si="63"/>
        <v>38.32</v>
      </c>
      <c r="J960">
        <f t="shared" si="64"/>
        <v>0</v>
      </c>
      <c r="K960" s="76">
        <f t="shared" si="65"/>
        <v>0.29945999999999828</v>
      </c>
      <c r="L960" s="76">
        <f t="shared" si="66"/>
        <v>0.29945999999999828</v>
      </c>
    </row>
    <row r="961" spans="9:12" x14ac:dyDescent="0.25">
      <c r="I961" s="101">
        <f t="shared" si="63"/>
        <v>38.36</v>
      </c>
      <c r="J961">
        <f t="shared" si="64"/>
        <v>0</v>
      </c>
      <c r="K961" s="76">
        <f t="shared" si="65"/>
        <v>0.29232999999999898</v>
      </c>
      <c r="L961" s="76">
        <f t="shared" si="66"/>
        <v>0.29232999999999898</v>
      </c>
    </row>
    <row r="962" spans="9:12" x14ac:dyDescent="0.25">
      <c r="I962" s="101">
        <f t="shared" si="63"/>
        <v>38.4</v>
      </c>
      <c r="J962">
        <f t="shared" si="64"/>
        <v>0</v>
      </c>
      <c r="K962" s="76">
        <f t="shared" si="65"/>
        <v>0.28519999999999868</v>
      </c>
      <c r="L962" s="76">
        <f t="shared" si="66"/>
        <v>0.28519999999999868</v>
      </c>
    </row>
    <row r="963" spans="9:12" x14ac:dyDescent="0.25">
      <c r="I963" s="101">
        <f t="shared" si="63"/>
        <v>38.44</v>
      </c>
      <c r="J963">
        <f t="shared" si="64"/>
        <v>0</v>
      </c>
      <c r="K963" s="76">
        <f t="shared" si="65"/>
        <v>0.27807000000000115</v>
      </c>
      <c r="L963" s="76">
        <f t="shared" si="66"/>
        <v>0.27807000000000115</v>
      </c>
    </row>
    <row r="964" spans="9:12" x14ac:dyDescent="0.25">
      <c r="I964" s="101">
        <f t="shared" ref="I964:I1000" si="67">IF((ROW(A962)*$F$2)&lt;=$D$5, ROW(A962)*$F$2,NA())</f>
        <v>38.480000000000004</v>
      </c>
      <c r="J964">
        <f t="shared" ref="J964:J1000" si="68">D$29*($I964/1000)+D$18*(($I964/1000)-($D$8/1000))*(($I964/1000)&gt;($D$8/1000))+D$19*(($I964/1000)-($D$9/1000))*(($I964/1000)&gt;($D$9/1000))+D$20*(($I964/1000)-($D$10/1000))*(($I964/1000)&gt;($D$10/1000))+D$21*(($I964/1000)-($D$11/1000))*(($I964/1000)&gt;($D$11/1000))</f>
        <v>0</v>
      </c>
      <c r="K964" s="76">
        <f t="shared" ref="K964:K1000" si="69">E$29*($I964/1000)+E$18*(($I964/1000)-($D$8/1000))*(($I964/1000)&gt;($D$8/1000))+E$19*(($I964/1000)-($D$9/1000))*(($I964/1000)&gt;($D$9/1000))+E$20*(($I964/1000)-($D$10/1000))*(($I964/1000)&gt;($D$10/1000))+E$21*(($I964/1000)-($D$11/1000))*(($I964/1000)&gt;($D$11/1000))</f>
        <v>0.27093999999999829</v>
      </c>
      <c r="L964" s="76">
        <f t="shared" ref="L964:L1000" si="70">SQRT((J964^2)+(K964^2))</f>
        <v>0.27093999999999829</v>
      </c>
    </row>
    <row r="965" spans="9:12" x14ac:dyDescent="0.25">
      <c r="I965" s="101">
        <f t="shared" si="67"/>
        <v>38.520000000000003</v>
      </c>
      <c r="J965">
        <f t="shared" si="68"/>
        <v>0</v>
      </c>
      <c r="K965" s="76">
        <f t="shared" si="69"/>
        <v>0.26380999999999799</v>
      </c>
      <c r="L965" s="76">
        <f t="shared" si="70"/>
        <v>0.26380999999999799</v>
      </c>
    </row>
    <row r="966" spans="9:12" x14ac:dyDescent="0.25">
      <c r="I966" s="101">
        <f t="shared" si="67"/>
        <v>38.56</v>
      </c>
      <c r="J966">
        <f t="shared" si="68"/>
        <v>0</v>
      </c>
      <c r="K966" s="76">
        <f t="shared" si="69"/>
        <v>0.25667999999999869</v>
      </c>
      <c r="L966" s="76">
        <f t="shared" si="70"/>
        <v>0.25667999999999869</v>
      </c>
    </row>
    <row r="967" spans="9:12" x14ac:dyDescent="0.25">
      <c r="I967" s="101">
        <f t="shared" si="67"/>
        <v>38.6</v>
      </c>
      <c r="J967">
        <f t="shared" si="68"/>
        <v>0</v>
      </c>
      <c r="K967" s="76">
        <f t="shared" si="69"/>
        <v>0.2495499999999975</v>
      </c>
      <c r="L967" s="76">
        <f t="shared" si="70"/>
        <v>0.2495499999999975</v>
      </c>
    </row>
    <row r="968" spans="9:12" x14ac:dyDescent="0.25">
      <c r="I968" s="101">
        <f t="shared" si="67"/>
        <v>38.64</v>
      </c>
      <c r="J968">
        <f t="shared" si="68"/>
        <v>0</v>
      </c>
      <c r="K968" s="76">
        <f t="shared" si="69"/>
        <v>0.24241999999999997</v>
      </c>
      <c r="L968" s="76">
        <f t="shared" si="70"/>
        <v>0.24241999999999997</v>
      </c>
    </row>
    <row r="969" spans="9:12" x14ac:dyDescent="0.25">
      <c r="I969" s="101">
        <f t="shared" si="67"/>
        <v>38.68</v>
      </c>
      <c r="J969">
        <f t="shared" si="68"/>
        <v>0</v>
      </c>
      <c r="K969" s="76">
        <f t="shared" si="69"/>
        <v>0.23528999999999878</v>
      </c>
      <c r="L969" s="76">
        <f t="shared" si="70"/>
        <v>0.23528999999999878</v>
      </c>
    </row>
    <row r="970" spans="9:12" x14ac:dyDescent="0.25">
      <c r="I970" s="101">
        <f t="shared" si="67"/>
        <v>38.72</v>
      </c>
      <c r="J970">
        <f t="shared" si="68"/>
        <v>0</v>
      </c>
      <c r="K970" s="76">
        <f t="shared" si="69"/>
        <v>0.22815999999999947</v>
      </c>
      <c r="L970" s="76">
        <f t="shared" si="70"/>
        <v>0.22815999999999947</v>
      </c>
    </row>
    <row r="971" spans="9:12" x14ac:dyDescent="0.25">
      <c r="I971" s="101">
        <f t="shared" si="67"/>
        <v>38.76</v>
      </c>
      <c r="J971">
        <f t="shared" si="68"/>
        <v>0</v>
      </c>
      <c r="K971" s="76">
        <f t="shared" si="69"/>
        <v>0.22103000000000095</v>
      </c>
      <c r="L971" s="76">
        <f t="shared" si="70"/>
        <v>0.22103000000000095</v>
      </c>
    </row>
    <row r="972" spans="9:12" x14ac:dyDescent="0.25">
      <c r="I972" s="101">
        <f t="shared" si="67"/>
        <v>38.800000000000004</v>
      </c>
      <c r="J972">
        <f t="shared" si="68"/>
        <v>0</v>
      </c>
      <c r="K972" s="76">
        <f t="shared" si="69"/>
        <v>0.21390000000000031</v>
      </c>
      <c r="L972" s="76">
        <f t="shared" si="70"/>
        <v>0.21390000000000031</v>
      </c>
    </row>
    <row r="973" spans="9:12" x14ac:dyDescent="0.25">
      <c r="I973" s="101">
        <f t="shared" si="67"/>
        <v>38.840000000000003</v>
      </c>
      <c r="J973">
        <f t="shared" si="68"/>
        <v>0</v>
      </c>
      <c r="K973" s="76">
        <f t="shared" si="69"/>
        <v>0.2067699999999979</v>
      </c>
      <c r="L973" s="76">
        <f t="shared" si="70"/>
        <v>0.2067699999999979</v>
      </c>
    </row>
    <row r="974" spans="9:12" x14ac:dyDescent="0.25">
      <c r="I974" s="101">
        <f t="shared" si="67"/>
        <v>38.880000000000003</v>
      </c>
      <c r="J974">
        <f t="shared" si="68"/>
        <v>0</v>
      </c>
      <c r="K974" s="76">
        <f t="shared" si="69"/>
        <v>0.1996399999999976</v>
      </c>
      <c r="L974" s="76">
        <f t="shared" si="70"/>
        <v>0.1996399999999976</v>
      </c>
    </row>
    <row r="975" spans="9:12" x14ac:dyDescent="0.25">
      <c r="I975" s="101">
        <f t="shared" si="67"/>
        <v>38.92</v>
      </c>
      <c r="J975">
        <f t="shared" si="68"/>
        <v>0</v>
      </c>
      <c r="K975" s="76">
        <f t="shared" si="69"/>
        <v>0.19250999999999829</v>
      </c>
      <c r="L975" s="76">
        <f t="shared" si="70"/>
        <v>0.19250999999999829</v>
      </c>
    </row>
    <row r="976" spans="9:12" x14ac:dyDescent="0.25">
      <c r="I976" s="101">
        <f t="shared" si="67"/>
        <v>38.96</v>
      </c>
      <c r="J976">
        <f t="shared" si="68"/>
        <v>0</v>
      </c>
      <c r="K976" s="76">
        <f t="shared" si="69"/>
        <v>0.18538000000000066</v>
      </c>
      <c r="L976" s="76">
        <f t="shared" si="70"/>
        <v>0.18538000000000066</v>
      </c>
    </row>
    <row r="977" spans="9:12" x14ac:dyDescent="0.25">
      <c r="I977" s="101">
        <f t="shared" si="67"/>
        <v>39</v>
      </c>
      <c r="J977">
        <f t="shared" si="68"/>
        <v>0</v>
      </c>
      <c r="K977" s="76">
        <f t="shared" si="69"/>
        <v>0.17824999999999869</v>
      </c>
      <c r="L977" s="76">
        <f t="shared" si="70"/>
        <v>0.17824999999999869</v>
      </c>
    </row>
    <row r="978" spans="9:12" x14ac:dyDescent="0.25">
      <c r="I978" s="101">
        <f t="shared" si="67"/>
        <v>39.04</v>
      </c>
      <c r="J978">
        <f t="shared" si="68"/>
        <v>0</v>
      </c>
      <c r="K978" s="76">
        <f t="shared" si="69"/>
        <v>0.17111999999999838</v>
      </c>
      <c r="L978" s="76">
        <f t="shared" si="70"/>
        <v>0.17111999999999838</v>
      </c>
    </row>
    <row r="979" spans="9:12" x14ac:dyDescent="0.25">
      <c r="I979" s="101">
        <f t="shared" si="67"/>
        <v>39.08</v>
      </c>
      <c r="J979">
        <f t="shared" si="68"/>
        <v>0</v>
      </c>
      <c r="K979" s="76">
        <f t="shared" si="69"/>
        <v>0.16398999999999997</v>
      </c>
      <c r="L979" s="76">
        <f t="shared" si="70"/>
        <v>0.16398999999999997</v>
      </c>
    </row>
    <row r="980" spans="9:12" x14ac:dyDescent="0.25">
      <c r="I980" s="101">
        <f t="shared" si="67"/>
        <v>39.119999999999997</v>
      </c>
      <c r="J980">
        <f t="shared" si="68"/>
        <v>0</v>
      </c>
      <c r="K980" s="76">
        <f t="shared" si="69"/>
        <v>0.15686000000000055</v>
      </c>
      <c r="L980" s="76">
        <f t="shared" si="70"/>
        <v>0.15686000000000055</v>
      </c>
    </row>
    <row r="981" spans="9:12" x14ac:dyDescent="0.25">
      <c r="I981" s="101">
        <f t="shared" si="67"/>
        <v>39.160000000000004</v>
      </c>
      <c r="J981">
        <f t="shared" si="68"/>
        <v>0</v>
      </c>
      <c r="K981" s="76">
        <f t="shared" si="69"/>
        <v>0.14972999999999992</v>
      </c>
      <c r="L981" s="76">
        <f t="shared" si="70"/>
        <v>0.14972999999999992</v>
      </c>
    </row>
    <row r="982" spans="9:12" x14ac:dyDescent="0.25">
      <c r="I982" s="101">
        <f t="shared" si="67"/>
        <v>39.200000000000003</v>
      </c>
      <c r="J982">
        <f t="shared" si="68"/>
        <v>0</v>
      </c>
      <c r="K982" s="76">
        <f t="shared" si="69"/>
        <v>0.14259999999999751</v>
      </c>
      <c r="L982" s="76">
        <f t="shared" si="70"/>
        <v>0.14259999999999751</v>
      </c>
    </row>
    <row r="983" spans="9:12" x14ac:dyDescent="0.25">
      <c r="I983" s="101">
        <f t="shared" si="67"/>
        <v>39.24</v>
      </c>
      <c r="J983">
        <f t="shared" si="68"/>
        <v>0</v>
      </c>
      <c r="K983" s="76">
        <f t="shared" si="69"/>
        <v>0.1354699999999972</v>
      </c>
      <c r="L983" s="76">
        <f t="shared" si="70"/>
        <v>0.1354699999999972</v>
      </c>
    </row>
    <row r="984" spans="9:12" x14ac:dyDescent="0.25">
      <c r="I984" s="101">
        <f t="shared" si="67"/>
        <v>39.28</v>
      </c>
      <c r="J984">
        <f t="shared" si="68"/>
        <v>0</v>
      </c>
      <c r="K984" s="76">
        <f t="shared" si="69"/>
        <v>0.12833999999999968</v>
      </c>
      <c r="L984" s="76">
        <f t="shared" si="70"/>
        <v>0.12833999999999968</v>
      </c>
    </row>
    <row r="985" spans="9:12" x14ac:dyDescent="0.25">
      <c r="I985" s="101">
        <f t="shared" si="67"/>
        <v>39.32</v>
      </c>
      <c r="J985">
        <f t="shared" si="68"/>
        <v>0</v>
      </c>
      <c r="K985" s="76">
        <f t="shared" si="69"/>
        <v>0.12120999999999937</v>
      </c>
      <c r="L985" s="76">
        <f t="shared" si="70"/>
        <v>0.12120999999999937</v>
      </c>
    </row>
    <row r="986" spans="9:12" x14ac:dyDescent="0.25">
      <c r="I986" s="101">
        <f t="shared" si="67"/>
        <v>39.36</v>
      </c>
      <c r="J986">
        <f t="shared" si="68"/>
        <v>0</v>
      </c>
      <c r="K986" s="76">
        <f t="shared" si="69"/>
        <v>0.11407999999999829</v>
      </c>
      <c r="L986" s="76">
        <f t="shared" si="70"/>
        <v>0.11407999999999829</v>
      </c>
    </row>
    <row r="987" spans="9:12" x14ac:dyDescent="0.25">
      <c r="I987" s="101">
        <f t="shared" si="67"/>
        <v>39.4</v>
      </c>
      <c r="J987">
        <f t="shared" si="68"/>
        <v>0</v>
      </c>
      <c r="K987" s="76">
        <f t="shared" si="69"/>
        <v>0.10694999999999888</v>
      </c>
      <c r="L987" s="76">
        <f t="shared" si="70"/>
        <v>0.10694999999999888</v>
      </c>
    </row>
    <row r="988" spans="9:12" x14ac:dyDescent="0.25">
      <c r="I988" s="101">
        <f t="shared" si="67"/>
        <v>39.44</v>
      </c>
      <c r="J988">
        <f t="shared" si="68"/>
        <v>0</v>
      </c>
      <c r="K988" s="76">
        <f t="shared" si="69"/>
        <v>9.9820000000001352E-2</v>
      </c>
      <c r="L988" s="76">
        <f t="shared" si="70"/>
        <v>9.9820000000001352E-2</v>
      </c>
    </row>
    <row r="989" spans="9:12" x14ac:dyDescent="0.25">
      <c r="I989" s="101">
        <f t="shared" si="67"/>
        <v>39.480000000000004</v>
      </c>
      <c r="J989">
        <f t="shared" si="68"/>
        <v>0</v>
      </c>
      <c r="K989" s="76">
        <f t="shared" si="69"/>
        <v>9.2689999999999717E-2</v>
      </c>
      <c r="L989" s="76">
        <f t="shared" si="70"/>
        <v>9.2689999999999717E-2</v>
      </c>
    </row>
    <row r="990" spans="9:12" x14ac:dyDescent="0.25">
      <c r="I990" s="101">
        <f t="shared" si="67"/>
        <v>39.520000000000003</v>
      </c>
      <c r="J990">
        <f t="shared" si="68"/>
        <v>0</v>
      </c>
      <c r="K990" s="76">
        <f t="shared" si="69"/>
        <v>8.5559999999997305E-2</v>
      </c>
      <c r="L990" s="76">
        <f t="shared" si="70"/>
        <v>8.5559999999997305E-2</v>
      </c>
    </row>
    <row r="991" spans="9:12" x14ac:dyDescent="0.25">
      <c r="I991" s="101">
        <f t="shared" si="67"/>
        <v>39.56</v>
      </c>
      <c r="J991">
        <f t="shared" si="68"/>
        <v>0</v>
      </c>
      <c r="K991" s="76">
        <f t="shared" si="69"/>
        <v>7.8429999999998001E-2</v>
      </c>
      <c r="L991" s="76">
        <f t="shared" si="70"/>
        <v>7.8429999999998001E-2</v>
      </c>
    </row>
    <row r="992" spans="9:12" x14ac:dyDescent="0.25">
      <c r="I992" s="101">
        <f t="shared" si="67"/>
        <v>39.6</v>
      </c>
      <c r="J992">
        <f t="shared" si="68"/>
        <v>0</v>
      </c>
      <c r="K992" s="76">
        <f t="shared" si="69"/>
        <v>7.1299999999999475E-2</v>
      </c>
      <c r="L992" s="76">
        <f t="shared" si="70"/>
        <v>7.1299999999999475E-2</v>
      </c>
    </row>
    <row r="993" spans="9:12" x14ac:dyDescent="0.25">
      <c r="I993" s="101">
        <f t="shared" si="67"/>
        <v>39.64</v>
      </c>
      <c r="J993">
        <f t="shared" si="68"/>
        <v>0</v>
      </c>
      <c r="K993" s="76">
        <f t="shared" si="69"/>
        <v>6.4169999999999283E-2</v>
      </c>
      <c r="L993" s="76">
        <f t="shared" si="70"/>
        <v>6.4169999999999283E-2</v>
      </c>
    </row>
    <row r="994" spans="9:12" x14ac:dyDescent="0.25">
      <c r="I994" s="101">
        <f t="shared" si="67"/>
        <v>39.68</v>
      </c>
      <c r="J994">
        <f t="shared" si="68"/>
        <v>0</v>
      </c>
      <c r="K994" s="76">
        <f t="shared" si="69"/>
        <v>5.7039999999999869E-2</v>
      </c>
      <c r="L994" s="76">
        <f t="shared" si="70"/>
        <v>5.7039999999999869E-2</v>
      </c>
    </row>
    <row r="995" spans="9:12" x14ac:dyDescent="0.25">
      <c r="I995" s="101">
        <f t="shared" si="67"/>
        <v>39.72</v>
      </c>
      <c r="J995">
        <f t="shared" si="68"/>
        <v>0</v>
      </c>
      <c r="K995" s="76">
        <f t="shared" si="69"/>
        <v>4.99099999999979E-2</v>
      </c>
      <c r="L995" s="76">
        <f t="shared" si="70"/>
        <v>4.99099999999979E-2</v>
      </c>
    </row>
    <row r="996" spans="9:12" x14ac:dyDescent="0.25">
      <c r="I996" s="101">
        <f t="shared" si="67"/>
        <v>39.76</v>
      </c>
      <c r="J996">
        <f t="shared" si="68"/>
        <v>0</v>
      </c>
      <c r="K996" s="76">
        <f t="shared" si="69"/>
        <v>4.2779999999999374E-2</v>
      </c>
      <c r="L996" s="76">
        <f t="shared" si="70"/>
        <v>4.2779999999999374E-2</v>
      </c>
    </row>
    <row r="997" spans="9:12" x14ac:dyDescent="0.25">
      <c r="I997" s="101">
        <f t="shared" si="67"/>
        <v>39.800000000000004</v>
      </c>
      <c r="J997">
        <f t="shared" si="68"/>
        <v>0</v>
      </c>
      <c r="K997" s="76">
        <f t="shared" si="69"/>
        <v>3.5649999999998738E-2</v>
      </c>
      <c r="L997" s="76">
        <f t="shared" si="70"/>
        <v>3.5649999999998738E-2</v>
      </c>
    </row>
    <row r="998" spans="9:12" x14ac:dyDescent="0.25">
      <c r="I998" s="101">
        <f t="shared" si="67"/>
        <v>39.840000000000003</v>
      </c>
      <c r="J998">
        <f t="shared" si="68"/>
        <v>0</v>
      </c>
      <c r="K998" s="76">
        <f t="shared" si="69"/>
        <v>2.8519999999999324E-2</v>
      </c>
      <c r="L998" s="76">
        <f t="shared" si="70"/>
        <v>2.8519999999999324E-2</v>
      </c>
    </row>
    <row r="999" spans="9:12" x14ac:dyDescent="0.25">
      <c r="I999" s="101">
        <f t="shared" si="67"/>
        <v>39.880000000000003</v>
      </c>
      <c r="J999">
        <f t="shared" si="68"/>
        <v>0</v>
      </c>
      <c r="K999" s="76">
        <f t="shared" si="69"/>
        <v>2.1389999999996023E-2</v>
      </c>
      <c r="L999" s="76">
        <f t="shared" si="70"/>
        <v>2.1389999999996023E-2</v>
      </c>
    </row>
    <row r="1000" spans="9:12" x14ac:dyDescent="0.25">
      <c r="I1000" s="101">
        <f t="shared" si="67"/>
        <v>39.92</v>
      </c>
      <c r="J1000">
        <f t="shared" si="68"/>
        <v>0</v>
      </c>
      <c r="K1000" s="76">
        <f t="shared" si="69"/>
        <v>1.4259999999998496E-2</v>
      </c>
      <c r="L1000" s="76">
        <f t="shared" si="70"/>
        <v>1.4259999999998496E-2</v>
      </c>
    </row>
    <row r="1001" spans="9:12" x14ac:dyDescent="0.25">
      <c r="I1001" s="101">
        <f t="shared" ref="I1001" si="71">IF((ROW(A999)*$F$2)&lt;=$D$5, ROW(A999)*$F$2,NA())</f>
        <v>39.96</v>
      </c>
      <c r="J1001">
        <f t="shared" ref="J1001" si="72">D$29*($I1001/1000)+D$18*(($I1001/1000)-($D$8/1000))*(($I1001/1000)&gt;($D$8/1000))+D$19*(($I1001/1000)-($D$9/1000))*(($I1001/1000)&gt;($D$9/1000))+D$20*(($I1001/1000)-($D$10/1000))*(($I1001/1000)&gt;($D$10/1000))+D$21*(($I1001/1000)-($D$11/1000))*(($I1001/1000)&gt;($D$11/1000))</f>
        <v>0</v>
      </c>
      <c r="K1001" s="76">
        <f t="shared" ref="K1001" si="73">E$29*($I1001/1000)+E$18*(($I1001/1000)-($D$8/1000))*(($I1001/1000)&gt;($D$8/1000))+E$19*(($I1001/1000)-($D$9/1000))*(($I1001/1000)&gt;($D$9/1000))+E$20*(($I1001/1000)-($D$10/1000))*(($I1001/1000)&gt;($D$10/1000))+E$21*(($I1001/1000)-($D$11/1000))*(($I1001/1000)&gt;($D$11/1000))</f>
        <v>7.1299999999990815E-3</v>
      </c>
      <c r="L1001" s="76">
        <f t="shared" ref="L1001" si="74">SQRT((J1001^2)+(K1001^2))</f>
        <v>7.1299999999990815E-3</v>
      </c>
    </row>
    <row r="1002" spans="9:12" x14ac:dyDescent="0.25">
      <c r="I1002" s="101">
        <f t="shared" ref="I1002" si="75">IF((ROW(A1000)*$F$2)&lt;=$D$5, ROW(A1000)*$F$2,NA())</f>
        <v>40</v>
      </c>
      <c r="J1002">
        <f t="shared" ref="J1002" si="76">D$29*($I1002/1000)+D$18*(($I1002/1000)-($D$8/1000))*(($I1002/1000)&gt;($D$8/1000))+D$19*(($I1002/1000)-($D$9/1000))*(($I1002/1000)&gt;($D$9/1000))+D$20*(($I1002/1000)-($D$10/1000))*(($I1002/1000)&gt;($D$10/1000))+D$21*(($I1002/1000)-($D$11/1000))*(($I1002/1000)&gt;($D$11/1000))</f>
        <v>0</v>
      </c>
      <c r="K1002" s="76">
        <f t="shared" ref="K1002" si="77">E$29*($I1002/1000)+E$18*(($I1002/1000)-($D$8/1000))*(($I1002/1000)&gt;($D$8/1000))+E$19*(($I1002/1000)-($D$9/1000))*(($I1002/1000)&gt;($D$9/1000))+E$20*(($I1002/1000)-($D$10/1000))*(($I1002/1000)&gt;($D$10/1000))+E$21*(($I1002/1000)-($D$11/1000))*(($I1002/1000)&gt;($D$11/1000))</f>
        <v>0</v>
      </c>
      <c r="L1002" s="76">
        <f t="shared" ref="L1002" si="78">SQRT((J1002^2)+(K1002^2))</f>
        <v>0</v>
      </c>
    </row>
  </sheetData>
  <dataValidations disablePrompts="1" count="1">
    <dataValidation type="list" allowBlank="1" showInputMessage="1" showErrorMessage="1" sqref="D4" xr:uid="{9875ACE7-1AFD-475F-85C4-79101960BE15}">
      <formula1>"English, Metric"</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226F-F272-48CC-9596-EAC9F2602E05}">
  <sheetPr>
    <tabColor theme="8" tint="0.39997558519241921"/>
  </sheetPr>
  <dimension ref="B2:AQ82"/>
  <sheetViews>
    <sheetView zoomScaleNormal="100" workbookViewId="0">
      <selection activeCell="D2" sqref="D2"/>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2</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11.338120538025001</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12.7</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SQRT(0.97)</f>
        <v>0.98488578017961048</v>
      </c>
      <c r="D6" s="4"/>
      <c r="E6" s="26" t="s">
        <v>41</v>
      </c>
      <c r="H6" s="7" t="s">
        <v>77</v>
      </c>
      <c r="I6" s="77"/>
      <c r="J6" s="77"/>
      <c r="K6" s="7">
        <f>IF($C$7="Deep Groove",VLOOKUP(K5,$AF$8:$AG$27,2,FALSE), IF($C$7="Angular", VLOOKUP(K5,$AH$8:$AI$27,2,FALSE), IF($C$7="02-Series", VLOOKUP(K5,$AC$62:$AD$82,2,FALSE), IF($C$7="03-Series", VLOOKUP(K5,$AG$62:$AH$82,2,FALSE), NA()))))</f>
        <v>6.2</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0</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0</v>
      </c>
      <c r="K11" s="77">
        <f>0.506467531924409*(I11)^0.23203728471849</f>
        <v>0.18809800634957716</v>
      </c>
      <c r="L11" s="77">
        <f>IF(J11&lt;=K11,1,0.56)</f>
        <v>1</v>
      </c>
      <c r="M11" s="77">
        <f>IF(J11&lt;=K11,0,0.863191147423464*(I11)^(-0.234866270653838))</f>
        <v>0</v>
      </c>
      <c r="N11" s="77">
        <f>L11*$C$9*$C$16 + M11*$C$18</f>
        <v>1.3043760000000002</v>
      </c>
      <c r="O11" s="77">
        <f>($C$19*N11)*($C$32/($C$29+($C$30-$C$29)*(LN($C$6^-1))^(1/$C$31)))^(1/$C$11)</f>
        <v>11.338120538025001</v>
      </c>
      <c r="P11" s="7">
        <f t="shared" ref="P11:P21" si="0">IF($C$7="Deep Groove", SMALL($AF$8:$AF$27,COUNTIF($AF$8:$AF$27,"&lt;"&amp;O11)+1), IF($C$7="Angular", SMALL($AH$8:$AH$27,COUNTIF($AH$8:$AH$27,"&lt;"&amp;O11)+1), IF($C$7="02-Series", SMALL($AC$62:$AC$82,COUNTIF($AC$62:$AC$82,"&lt;"&amp;O11)+1), IF($C$7="03-Series", SMALL($AG$62:$AG$82,COUNTIF($AG$62:$AG$82,"&lt;"&amp;O11)+1), NA()))))</f>
        <v>12.7</v>
      </c>
      <c r="Q11" s="7">
        <f t="shared" ref="Q11:Q21" si="1">IF($C$7="Deep Groove",VLOOKUP(P11,$AF$8:$AG$27,2,FALSE), IF($C$7="Angular", VLOOKUP(P11,$AH$8:$AI$27,2,FALSE), IF($C$7="02-Series", VLOOKUP(P11,$AC$62:$AD$82,2,FALSE), IF($C$7="03-Series", VLOOKUP(P11,$AG$62:$AH$82,2,FALSE), NA()))))</f>
        <v>6.2</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2">$C$18/($C$9*$C$16)</f>
        <v>0</v>
      </c>
      <c r="K12" s="77">
        <f t="shared" ref="K12:K18" si="3">0.506467531924409*(I12)^0.23203728471849</f>
        <v>0.18809800634957716</v>
      </c>
      <c r="L12" s="77">
        <f t="shared" ref="L12:L18" si="4">IF(J12&lt;=K12,1,0.56)</f>
        <v>1</v>
      </c>
      <c r="M12" s="77">
        <f>IF(J12&lt;=K12,0,0.863191147423464*(I12)^(-0.234866270653838))</f>
        <v>0</v>
      </c>
      <c r="N12" s="77">
        <f t="shared" ref="N12:N18" si="5">L12*$C$9*$C$16 + M12*$C$18</f>
        <v>1.3043760000000002</v>
      </c>
      <c r="O12" s="77">
        <f t="shared" ref="O12:O21" si="6">($C$19*N12)*($C$32/($C$29+($C$30-$C$29)*(LN($C$6^-1))^(1/$C$31)))^(1/$C$11)</f>
        <v>11.338120538025001</v>
      </c>
      <c r="P12" s="7">
        <f t="shared" si="0"/>
        <v>12.7</v>
      </c>
      <c r="Q12" s="7">
        <f t="shared" si="1"/>
        <v>6.2</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2"/>
        <v>0</v>
      </c>
      <c r="K13" s="77">
        <f t="shared" si="3"/>
        <v>0.18809800634957716</v>
      </c>
      <c r="L13" s="77">
        <f t="shared" si="4"/>
        <v>1</v>
      </c>
      <c r="M13" s="77">
        <f t="shared" ref="M13:M18" si="8">IF(J13&lt;=K13,0,0.863191147423464*(I13)^(-0.234866270653838))</f>
        <v>0</v>
      </c>
      <c r="N13" s="77">
        <f t="shared" si="5"/>
        <v>1.3043760000000002</v>
      </c>
      <c r="O13" s="77">
        <f t="shared" si="6"/>
        <v>11.338120538025001</v>
      </c>
      <c r="P13" s="7">
        <f t="shared" si="0"/>
        <v>12.7</v>
      </c>
      <c r="Q13" s="7">
        <f t="shared" si="1"/>
        <v>6.2</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2"/>
        <v>0</v>
      </c>
      <c r="K14" s="77">
        <f t="shared" si="3"/>
        <v>0.18809800634957716</v>
      </c>
      <c r="L14" s="77">
        <f t="shared" si="4"/>
        <v>1</v>
      </c>
      <c r="M14" s="77">
        <f>IF(J14&lt;=K14,0,0.863191147423464*(I14)^(-0.234866270653838))</f>
        <v>0</v>
      </c>
      <c r="N14" s="77">
        <f t="shared" si="5"/>
        <v>1.3043760000000002</v>
      </c>
      <c r="O14" s="77">
        <f t="shared" si="6"/>
        <v>11.338120538025001</v>
      </c>
      <c r="P14" s="7">
        <f t="shared" si="0"/>
        <v>12.7</v>
      </c>
      <c r="Q14" s="7">
        <f t="shared" si="1"/>
        <v>6.2</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'Shaft Moments Sprdsht Quiz 6 P3'!G29/1000</f>
        <v>0.29325000000000001</v>
      </c>
      <c r="D15" s="4" t="str">
        <f>IF($D$2="English","klbf", "kN")</f>
        <v>klbf</v>
      </c>
      <c r="H15" s="81">
        <v>4</v>
      </c>
      <c r="I15" s="77">
        <f t="shared" si="7"/>
        <v>1.4E-2</v>
      </c>
      <c r="J15" s="77">
        <f t="shared" si="2"/>
        <v>0</v>
      </c>
      <c r="K15" s="77">
        <f t="shared" si="3"/>
        <v>0.18809800634957716</v>
      </c>
      <c r="L15" s="77">
        <f t="shared" si="4"/>
        <v>1</v>
      </c>
      <c r="M15" s="77">
        <f t="shared" si="8"/>
        <v>0</v>
      </c>
      <c r="N15" s="77">
        <f t="shared" si="5"/>
        <v>1.3043760000000002</v>
      </c>
      <c r="O15" s="77">
        <f t="shared" si="6"/>
        <v>11.338120538025001</v>
      </c>
      <c r="P15" s="7">
        <f t="shared" si="0"/>
        <v>12.7</v>
      </c>
      <c r="Q15" s="7">
        <f t="shared" si="1"/>
        <v>6.2</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1.3043760000000002</v>
      </c>
      <c r="D16" s="7" t="s">
        <v>24</v>
      </c>
      <c r="H16" s="81">
        <v>5</v>
      </c>
      <c r="I16" s="77">
        <f t="shared" si="7"/>
        <v>1.4E-2</v>
      </c>
      <c r="J16" s="77">
        <f t="shared" si="2"/>
        <v>0</v>
      </c>
      <c r="K16" s="77">
        <f t="shared" si="3"/>
        <v>0.18809800634957716</v>
      </c>
      <c r="L16" s="77">
        <f t="shared" si="4"/>
        <v>1</v>
      </c>
      <c r="M16" s="77">
        <f t="shared" si="8"/>
        <v>0</v>
      </c>
      <c r="N16" s="77">
        <f t="shared" si="5"/>
        <v>1.3043760000000002</v>
      </c>
      <c r="O16" s="77">
        <f t="shared" si="6"/>
        <v>11.338120538025001</v>
      </c>
      <c r="P16" s="7">
        <f t="shared" si="0"/>
        <v>12.7</v>
      </c>
      <c r="Q16" s="7">
        <f t="shared" si="1"/>
        <v>6.2</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c r="D17" s="4" t="str">
        <f>IF($D$2="English","klbf", "kN")</f>
        <v>klbf</v>
      </c>
      <c r="H17" s="81">
        <v>6</v>
      </c>
      <c r="I17" s="77">
        <f t="shared" si="7"/>
        <v>1.4E-2</v>
      </c>
      <c r="J17" s="77">
        <f t="shared" si="2"/>
        <v>0</v>
      </c>
      <c r="K17" s="77">
        <f t="shared" si="3"/>
        <v>0.18809800634957716</v>
      </c>
      <c r="L17" s="77">
        <f t="shared" si="4"/>
        <v>1</v>
      </c>
      <c r="M17" s="77">
        <f t="shared" si="8"/>
        <v>0</v>
      </c>
      <c r="N17" s="77">
        <f t="shared" si="5"/>
        <v>1.3043760000000002</v>
      </c>
      <c r="O17" s="77">
        <f t="shared" si="6"/>
        <v>11.338120538025001</v>
      </c>
      <c r="P17" s="7">
        <f t="shared" si="0"/>
        <v>12.7</v>
      </c>
      <c r="Q17" s="7">
        <f t="shared" si="1"/>
        <v>6.2</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7</v>
      </c>
      <c r="I18" s="77">
        <f t="shared" si="7"/>
        <v>1.4E-2</v>
      </c>
      <c r="J18" s="77">
        <f t="shared" si="2"/>
        <v>0</v>
      </c>
      <c r="K18" s="77">
        <f t="shared" si="3"/>
        <v>0.18809800634957716</v>
      </c>
      <c r="L18" s="77">
        <f t="shared" si="4"/>
        <v>1</v>
      </c>
      <c r="M18" s="77">
        <f t="shared" si="8"/>
        <v>0</v>
      </c>
      <c r="N18" s="77">
        <f t="shared" si="5"/>
        <v>1.3043760000000002</v>
      </c>
      <c r="O18" s="77">
        <f t="shared" si="6"/>
        <v>11.338120538025001</v>
      </c>
      <c r="P18" s="7">
        <f t="shared" si="0"/>
        <v>12.7</v>
      </c>
      <c r="Q18" s="7">
        <f t="shared" si="1"/>
        <v>6.2</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1.2</v>
      </c>
      <c r="D19" s="13"/>
      <c r="H19" s="81">
        <v>8</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1.3043760000000002</v>
      </c>
      <c r="O19" s="77">
        <f t="shared" si="6"/>
        <v>11.338120538025001</v>
      </c>
      <c r="P19" s="7">
        <f t="shared" si="0"/>
        <v>12.7</v>
      </c>
      <c r="Q19" s="7">
        <f t="shared" si="1"/>
        <v>6.2</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1.3043760000000002</v>
      </c>
      <c r="O20" s="77">
        <f t="shared" si="6"/>
        <v>11.338120538025001</v>
      </c>
      <c r="P20" s="7">
        <f t="shared" si="0"/>
        <v>12.7</v>
      </c>
      <c r="Q20" s="7">
        <f t="shared" si="1"/>
        <v>6.2</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2"/>
        <v>0</v>
      </c>
      <c r="K21" s="77">
        <f>0.506467531924409*(I21)^0.23203728471849</f>
        <v>0.18809800634957716</v>
      </c>
      <c r="L21" s="77">
        <f>IF(J21&lt;=K21,1,0.56)</f>
        <v>1</v>
      </c>
      <c r="M21" s="77">
        <f>IF(J21&lt;=K21,0,0.863191147423464*(I21)^(-0.234866270653838))</f>
        <v>0</v>
      </c>
      <c r="N21" s="77">
        <f>L21*$C$9*$C$16 + M21*$C$18</f>
        <v>1.3043760000000002</v>
      </c>
      <c r="O21" s="77">
        <f t="shared" si="6"/>
        <v>11.338120538025001</v>
      </c>
      <c r="P21" s="7">
        <f t="shared" si="0"/>
        <v>12.7</v>
      </c>
      <c r="Q21" s="7">
        <f t="shared" si="1"/>
        <v>6.2</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4000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450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108000000</v>
      </c>
      <c r="D24" s="7" t="s">
        <v>11</v>
      </c>
      <c r="H24" s="7" t="s">
        <v>90</v>
      </c>
      <c r="I24" s="7">
        <f>P21</f>
        <v>12.7</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2.855215827338129</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6.2</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1.3938848920863309</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108</v>
      </c>
      <c r="D32" s="7" t="s">
        <v>11</v>
      </c>
    </row>
    <row r="33" spans="2:6" ht="15" customHeight="1" x14ac:dyDescent="0.25">
      <c r="B33" s="4"/>
      <c r="C33" s="4"/>
      <c r="D33" s="4" t="s">
        <v>11</v>
      </c>
      <c r="E33" s="4" t="s">
        <v>23</v>
      </c>
      <c r="F33" s="16" t="b">
        <v>0</v>
      </c>
    </row>
    <row r="34" spans="2:6" ht="15" customHeight="1" x14ac:dyDescent="0.25">
      <c r="B34" s="7" t="s">
        <v>16</v>
      </c>
      <c r="C34" s="14">
        <f>C29+(C30-C29)*(LN(C6^-1))^(1/C31)</f>
        <v>0.28415328584890898</v>
      </c>
      <c r="D34" s="18"/>
      <c r="E34" s="74" t="s">
        <v>75</v>
      </c>
      <c r="F34" s="73">
        <f>C6</f>
        <v>0.98488578017961048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131" priority="3">
      <formula>NOT($F$12)</formula>
    </cfRule>
  </conditionalFormatting>
  <conditionalFormatting sqref="B22:B23 D22:D23">
    <cfRule type="expression" dxfId="130" priority="6">
      <formula>$F$25</formula>
    </cfRule>
  </conditionalFormatting>
  <conditionalFormatting sqref="B25 D25 F25">
    <cfRule type="expression" dxfId="129" priority="9">
      <formula>NOT($F$25)</formula>
    </cfRule>
  </conditionalFormatting>
  <conditionalFormatting sqref="B33 D33">
    <cfRule type="expression" dxfId="128" priority="8">
      <formula>NOT($F$33)</formula>
    </cfRule>
  </conditionalFormatting>
  <conditionalFormatting sqref="B39 D39">
    <cfRule type="expression" dxfId="127" priority="5">
      <formula>$F$41</formula>
    </cfRule>
  </conditionalFormatting>
  <conditionalFormatting sqref="B41 D41 F41">
    <cfRule type="expression" dxfId="126" priority="7">
      <formula>NOT($F$41)</formula>
    </cfRule>
  </conditionalFormatting>
  <conditionalFormatting sqref="B5:D5">
    <cfRule type="expression" dxfId="125" priority="11">
      <formula>$F$36</formula>
    </cfRule>
  </conditionalFormatting>
  <conditionalFormatting sqref="B10:D10">
    <cfRule type="expression" dxfId="124" priority="10">
      <formula>$F$12</formula>
    </cfRule>
  </conditionalFormatting>
  <conditionalFormatting sqref="B36:D42 E41:F41">
    <cfRule type="expression" dxfId="123" priority="2">
      <formula>NOT($F$36)</formula>
    </cfRule>
  </conditionalFormatting>
  <conditionalFormatting sqref="F33">
    <cfRule type="expression" dxfId="122" priority="4">
      <formula>NOT($F$33)</formula>
    </cfRule>
  </conditionalFormatting>
  <conditionalFormatting sqref="F36">
    <cfRule type="expression" dxfId="121" priority="1">
      <formula>NOT($F$36)</formula>
    </cfRule>
  </conditionalFormatting>
  <dataValidations count="5">
    <dataValidation type="list" allowBlank="1" showInputMessage="1" showErrorMessage="1" sqref="C5" xr:uid="{359A0CAB-AC84-4E22-9C97-98D9EEE9799C}">
      <formula1>$T$6:$T$7</formula1>
    </dataValidation>
    <dataValidation type="list" allowBlank="1" showInputMessage="1" showErrorMessage="1" sqref="C8" xr:uid="{C9B1F45C-42D7-49DF-BF34-3A0EE32DE445}">
      <formula1>"Inner Ring, Outer Ring"</formula1>
    </dataValidation>
    <dataValidation type="list" allowBlank="1" showInputMessage="1" showErrorMessage="1" sqref="C7" xr:uid="{76E6AD7F-9A0B-47D6-9094-7670736DF3C4}">
      <formula1>"Deep Groove, Angular, 02-Series, 03-Series"</formula1>
    </dataValidation>
    <dataValidation type="list" allowBlank="1" showInputMessage="1" showErrorMessage="1" sqref="C10" xr:uid="{A6A24AE5-3BA8-4E20-A786-B66DA99AB737}">
      <formula1>"Ball, Roller"</formula1>
    </dataValidation>
    <dataValidation type="list" allowBlank="1" showInputMessage="1" showErrorMessage="1" sqref="D2" xr:uid="{1917DC5D-BA68-43EE-8132-AAF78FD41AAE}">
      <formula1>"English, Metric"</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9F1C1-2F66-4357-A289-E3C150399A2F}">
  <sheetPr>
    <tabColor theme="8" tint="0.39997558519241921"/>
  </sheetPr>
  <dimension ref="B2:AQ82"/>
  <sheetViews>
    <sheetView zoomScaleNormal="100" workbookViewId="0">
      <selection activeCell="D2" sqref="D2"/>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2</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6.8917987584073517</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7.8</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SQRT(0.97)</f>
        <v>0.98488578017961048</v>
      </c>
      <c r="D6" s="4"/>
      <c r="E6" s="26" t="s">
        <v>41</v>
      </c>
      <c r="H6" s="7" t="s">
        <v>77</v>
      </c>
      <c r="I6" s="77"/>
      <c r="J6" s="77"/>
      <c r="K6" s="7">
        <f>IF($C$7="Deep Groove",VLOOKUP(K5,$AF$8:$AG$27,2,FALSE), IF($C$7="Angular", VLOOKUP(K5,$AH$8:$AI$27,2,FALSE), IF($C$7="02-Series", VLOOKUP(K5,$AC$62:$AD$82,2,FALSE), IF($C$7="03-Series", VLOOKUP(K5,$AG$62:$AH$82,2,FALSE), NA()))))</f>
        <v>3.55</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0</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0</v>
      </c>
      <c r="K11" s="77">
        <f>0.506467531924409*(I11)^0.23203728471849</f>
        <v>0.18809800634957716</v>
      </c>
      <c r="L11" s="77">
        <f>IF(J11&lt;=K11,1,0.56)</f>
        <v>1</v>
      </c>
      <c r="M11" s="77">
        <f>IF(J11&lt;=K11,0,0.863191147423464*(I11)^(-0.234866270653838))</f>
        <v>0</v>
      </c>
      <c r="N11" s="77">
        <f>L11*$C$9*$C$16 + M11*$C$18</f>
        <v>0.79285600000000001</v>
      </c>
      <c r="O11" s="77">
        <f>($C$19*N11)*($C$32/($C$29+($C$30-$C$29)*(LN($C$6^-1))^(1/$C$31)))^(1/$C$11)</f>
        <v>6.8917987584073517</v>
      </c>
      <c r="P11" s="7">
        <f t="shared" ref="P11:P21" si="0">IF($C$7="Deep Groove", SMALL($AF$8:$AF$27,COUNTIF($AF$8:$AF$27,"&lt;"&amp;O11)+1), IF($C$7="Angular", SMALL($AH$8:$AH$27,COUNTIF($AH$8:$AH$27,"&lt;"&amp;O11)+1), IF($C$7="02-Series", SMALL($AC$62:$AC$82,COUNTIF($AC$62:$AC$82,"&lt;"&amp;O11)+1), IF($C$7="03-Series", SMALL($AG$62:$AG$82,COUNTIF($AG$62:$AG$82,"&lt;"&amp;O11)+1), NA()))))</f>
        <v>7.8</v>
      </c>
      <c r="Q11" s="7">
        <f t="shared" ref="Q11:Q21" si="1">IF($C$7="Deep Groove",VLOOKUP(P11,$AF$8:$AG$27,2,FALSE), IF($C$7="Angular", VLOOKUP(P11,$AH$8:$AI$27,2,FALSE), IF($C$7="02-Series", VLOOKUP(P11,$AC$62:$AD$82,2,FALSE), IF($C$7="03-Series", VLOOKUP(P11,$AG$62:$AH$82,2,FALSE), NA()))))</f>
        <v>3.55</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2">$C$18/($C$9*$C$16)</f>
        <v>0</v>
      </c>
      <c r="K12" s="77">
        <f t="shared" ref="K12:K18" si="3">0.506467531924409*(I12)^0.23203728471849</f>
        <v>0.18809800634957716</v>
      </c>
      <c r="L12" s="77">
        <f t="shared" ref="L12:L18" si="4">IF(J12&lt;=K12,1,0.56)</f>
        <v>1</v>
      </c>
      <c r="M12" s="77">
        <f>IF(J12&lt;=K12,0,0.863191147423464*(I12)^(-0.234866270653838))</f>
        <v>0</v>
      </c>
      <c r="N12" s="77">
        <f t="shared" ref="N12:N18" si="5">L12*$C$9*$C$16 + M12*$C$18</f>
        <v>0.79285600000000001</v>
      </c>
      <c r="O12" s="77">
        <f t="shared" ref="O12:O21" si="6">($C$19*N12)*($C$32/($C$29+($C$30-$C$29)*(LN($C$6^-1))^(1/$C$31)))^(1/$C$11)</f>
        <v>6.8917987584073517</v>
      </c>
      <c r="P12" s="7">
        <f t="shared" si="0"/>
        <v>7.8</v>
      </c>
      <c r="Q12" s="7">
        <f t="shared" si="1"/>
        <v>3.55</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2"/>
        <v>0</v>
      </c>
      <c r="K13" s="77">
        <f t="shared" si="3"/>
        <v>0.18809800634957716</v>
      </c>
      <c r="L13" s="77">
        <f t="shared" si="4"/>
        <v>1</v>
      </c>
      <c r="M13" s="77">
        <f t="shared" ref="M13:M18" si="8">IF(J13&lt;=K13,0,0.863191147423464*(I13)^(-0.234866270653838))</f>
        <v>0</v>
      </c>
      <c r="N13" s="77">
        <f t="shared" si="5"/>
        <v>0.79285600000000001</v>
      </c>
      <c r="O13" s="77">
        <f t="shared" si="6"/>
        <v>6.8917987584073517</v>
      </c>
      <c r="P13" s="7">
        <f t="shared" si="0"/>
        <v>7.8</v>
      </c>
      <c r="Q13" s="7">
        <f t="shared" si="1"/>
        <v>3.55</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2"/>
        <v>0</v>
      </c>
      <c r="K14" s="77">
        <f t="shared" si="3"/>
        <v>0.18809800634957716</v>
      </c>
      <c r="L14" s="77">
        <f t="shared" si="4"/>
        <v>1</v>
      </c>
      <c r="M14" s="77">
        <f>IF(J14&lt;=K14,0,0.863191147423464*(I14)^(-0.234866270653838))</f>
        <v>0</v>
      </c>
      <c r="N14" s="77">
        <f t="shared" si="5"/>
        <v>0.79285600000000001</v>
      </c>
      <c r="O14" s="77">
        <f t="shared" si="6"/>
        <v>6.8917987584073517</v>
      </c>
      <c r="P14" s="7">
        <f t="shared" si="0"/>
        <v>7.8</v>
      </c>
      <c r="Q14" s="7">
        <f t="shared" si="1"/>
        <v>3.55</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'Shaft Moments Sprdsht Quiz 6 P3'!G30/1000</f>
        <v>0.17824999999999999</v>
      </c>
      <c r="D15" s="4" t="str">
        <f>IF($D$2="English","klbf", "kN")</f>
        <v>klbf</v>
      </c>
      <c r="H15" s="81">
        <v>4</v>
      </c>
      <c r="I15" s="77">
        <f t="shared" si="7"/>
        <v>1.4E-2</v>
      </c>
      <c r="J15" s="77">
        <f t="shared" si="2"/>
        <v>0</v>
      </c>
      <c r="K15" s="77">
        <f t="shared" si="3"/>
        <v>0.18809800634957716</v>
      </c>
      <c r="L15" s="77">
        <f t="shared" si="4"/>
        <v>1</v>
      </c>
      <c r="M15" s="77">
        <f t="shared" si="8"/>
        <v>0</v>
      </c>
      <c r="N15" s="77">
        <f t="shared" si="5"/>
        <v>0.79285600000000001</v>
      </c>
      <c r="O15" s="77">
        <f t="shared" si="6"/>
        <v>6.8917987584073517</v>
      </c>
      <c r="P15" s="7">
        <f t="shared" si="0"/>
        <v>7.8</v>
      </c>
      <c r="Q15" s="7">
        <f t="shared" si="1"/>
        <v>3.55</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0.79285600000000001</v>
      </c>
      <c r="D16" s="7" t="s">
        <v>24</v>
      </c>
      <c r="H16" s="81">
        <v>5</v>
      </c>
      <c r="I16" s="77">
        <f t="shared" si="7"/>
        <v>1.4E-2</v>
      </c>
      <c r="J16" s="77">
        <f t="shared" si="2"/>
        <v>0</v>
      </c>
      <c r="K16" s="77">
        <f t="shared" si="3"/>
        <v>0.18809800634957716</v>
      </c>
      <c r="L16" s="77">
        <f t="shared" si="4"/>
        <v>1</v>
      </c>
      <c r="M16" s="77">
        <f t="shared" si="8"/>
        <v>0</v>
      </c>
      <c r="N16" s="77">
        <f t="shared" si="5"/>
        <v>0.79285600000000001</v>
      </c>
      <c r="O16" s="77">
        <f t="shared" si="6"/>
        <v>6.8917987584073517</v>
      </c>
      <c r="P16" s="7">
        <f t="shared" si="0"/>
        <v>7.8</v>
      </c>
      <c r="Q16" s="7">
        <f t="shared" si="1"/>
        <v>3.55</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c r="D17" s="4" t="str">
        <f>IF($D$2="English","klbf", "kN")</f>
        <v>klbf</v>
      </c>
      <c r="H17" s="81">
        <v>6</v>
      </c>
      <c r="I17" s="77">
        <f t="shared" si="7"/>
        <v>1.4E-2</v>
      </c>
      <c r="J17" s="77">
        <f t="shared" si="2"/>
        <v>0</v>
      </c>
      <c r="K17" s="77">
        <f t="shared" si="3"/>
        <v>0.18809800634957716</v>
      </c>
      <c r="L17" s="77">
        <f t="shared" si="4"/>
        <v>1</v>
      </c>
      <c r="M17" s="77">
        <f t="shared" si="8"/>
        <v>0</v>
      </c>
      <c r="N17" s="77">
        <f t="shared" si="5"/>
        <v>0.79285600000000001</v>
      </c>
      <c r="O17" s="77">
        <f t="shared" si="6"/>
        <v>6.8917987584073517</v>
      </c>
      <c r="P17" s="7">
        <f t="shared" si="0"/>
        <v>7.8</v>
      </c>
      <c r="Q17" s="7">
        <f t="shared" si="1"/>
        <v>3.55</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7</v>
      </c>
      <c r="I18" s="77">
        <f t="shared" si="7"/>
        <v>1.4E-2</v>
      </c>
      <c r="J18" s="77">
        <f t="shared" si="2"/>
        <v>0</v>
      </c>
      <c r="K18" s="77">
        <f t="shared" si="3"/>
        <v>0.18809800634957716</v>
      </c>
      <c r="L18" s="77">
        <f t="shared" si="4"/>
        <v>1</v>
      </c>
      <c r="M18" s="77">
        <f t="shared" si="8"/>
        <v>0</v>
      </c>
      <c r="N18" s="77">
        <f t="shared" si="5"/>
        <v>0.79285600000000001</v>
      </c>
      <c r="O18" s="77">
        <f t="shared" si="6"/>
        <v>6.8917987584073517</v>
      </c>
      <c r="P18" s="7">
        <f t="shared" si="0"/>
        <v>7.8</v>
      </c>
      <c r="Q18" s="7">
        <f t="shared" si="1"/>
        <v>3.55</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1.2</v>
      </c>
      <c r="D19" s="13"/>
      <c r="H19" s="81">
        <v>8</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0.79285600000000001</v>
      </c>
      <c r="O19" s="77">
        <f t="shared" si="6"/>
        <v>6.8917987584073517</v>
      </c>
      <c r="P19" s="7">
        <f t="shared" si="0"/>
        <v>7.8</v>
      </c>
      <c r="Q19" s="7">
        <f t="shared" si="1"/>
        <v>3.55</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0.79285600000000001</v>
      </c>
      <c r="O20" s="77">
        <f t="shared" si="6"/>
        <v>6.8917987584073517</v>
      </c>
      <c r="P20" s="7">
        <f t="shared" si="0"/>
        <v>7.8</v>
      </c>
      <c r="Q20" s="7">
        <f t="shared" si="1"/>
        <v>3.55</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2"/>
        <v>0</v>
      </c>
      <c r="K21" s="77">
        <f>0.506467531924409*(I21)^0.23203728471849</f>
        <v>0.18809800634957716</v>
      </c>
      <c r="L21" s="77">
        <f>IF(J21&lt;=K21,1,0.56)</f>
        <v>1</v>
      </c>
      <c r="M21" s="77">
        <f>IF(J21&lt;=K21,0,0.863191147423464*(I21)^(-0.234866270653838))</f>
        <v>0</v>
      </c>
      <c r="N21" s="77">
        <f>L21*$C$9*$C$16 + M21*$C$18</f>
        <v>0.79285600000000001</v>
      </c>
      <c r="O21" s="77">
        <f t="shared" si="6"/>
        <v>6.8917987584073517</v>
      </c>
      <c r="P21" s="7">
        <f t="shared" si="0"/>
        <v>7.8</v>
      </c>
      <c r="Q21" s="7">
        <f t="shared" si="1"/>
        <v>3.55</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4000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450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108000000</v>
      </c>
      <c r="D24" s="7" t="s">
        <v>11</v>
      </c>
      <c r="H24" s="7" t="s">
        <v>90</v>
      </c>
      <c r="I24" s="7">
        <f>P21</f>
        <v>7.8</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1.753597122302158</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3.55</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0.79811151079136677</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108</v>
      </c>
      <c r="D32" s="7" t="s">
        <v>11</v>
      </c>
    </row>
    <row r="33" spans="2:6" ht="15" customHeight="1" x14ac:dyDescent="0.25">
      <c r="B33" s="4"/>
      <c r="C33" s="4"/>
      <c r="D33" s="4" t="s">
        <v>11</v>
      </c>
      <c r="E33" s="4" t="s">
        <v>23</v>
      </c>
      <c r="F33" s="16" t="b">
        <v>0</v>
      </c>
    </row>
    <row r="34" spans="2:6" ht="15" customHeight="1" x14ac:dyDescent="0.25">
      <c r="B34" s="7" t="s">
        <v>16</v>
      </c>
      <c r="C34" s="14">
        <f>C29+(C30-C29)*(LN(C6^-1))^(1/C31)</f>
        <v>0.28415328584890898</v>
      </c>
      <c r="D34" s="18"/>
      <c r="E34" s="74" t="s">
        <v>75</v>
      </c>
      <c r="F34" s="73">
        <f>C6</f>
        <v>0.98488578017961048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120" priority="3">
      <formula>NOT($F$12)</formula>
    </cfRule>
  </conditionalFormatting>
  <conditionalFormatting sqref="B22:B23 D22:D23">
    <cfRule type="expression" dxfId="119" priority="6">
      <formula>$F$25</formula>
    </cfRule>
  </conditionalFormatting>
  <conditionalFormatting sqref="B25 D25 F25">
    <cfRule type="expression" dxfId="118" priority="9">
      <formula>NOT($F$25)</formula>
    </cfRule>
  </conditionalFormatting>
  <conditionalFormatting sqref="B33 D33">
    <cfRule type="expression" dxfId="117" priority="8">
      <formula>NOT($F$33)</formula>
    </cfRule>
  </conditionalFormatting>
  <conditionalFormatting sqref="B39 D39">
    <cfRule type="expression" dxfId="116" priority="5">
      <formula>$F$41</formula>
    </cfRule>
  </conditionalFormatting>
  <conditionalFormatting sqref="B41 D41 F41">
    <cfRule type="expression" dxfId="115" priority="7">
      <formula>NOT($F$41)</formula>
    </cfRule>
  </conditionalFormatting>
  <conditionalFormatting sqref="B5:D5">
    <cfRule type="expression" dxfId="114" priority="11">
      <formula>$F$36</formula>
    </cfRule>
  </conditionalFormatting>
  <conditionalFormatting sqref="B10:D10">
    <cfRule type="expression" dxfId="113" priority="10">
      <formula>$F$12</formula>
    </cfRule>
  </conditionalFormatting>
  <conditionalFormatting sqref="B36:D42 E41:F41">
    <cfRule type="expression" dxfId="112" priority="2">
      <formula>NOT($F$36)</formula>
    </cfRule>
  </conditionalFormatting>
  <conditionalFormatting sqref="F33">
    <cfRule type="expression" dxfId="111" priority="4">
      <formula>NOT($F$33)</formula>
    </cfRule>
  </conditionalFormatting>
  <conditionalFormatting sqref="F36">
    <cfRule type="expression" dxfId="110" priority="1">
      <formula>NOT($F$36)</formula>
    </cfRule>
  </conditionalFormatting>
  <dataValidations count="5">
    <dataValidation type="list" allowBlank="1" showInputMessage="1" showErrorMessage="1" sqref="D2" xr:uid="{2D5C82B8-5583-48EF-8C74-A3224AE4A11D}">
      <formula1>"English, Metric"</formula1>
    </dataValidation>
    <dataValidation type="list" allowBlank="1" showInputMessage="1" showErrorMessage="1" sqref="C10" xr:uid="{F77C5605-0524-4E2F-AA02-29DBF96DAFBE}">
      <formula1>"Ball, Roller"</formula1>
    </dataValidation>
    <dataValidation type="list" allowBlank="1" showInputMessage="1" showErrorMessage="1" sqref="C7" xr:uid="{D4AF97F2-ECC3-4AE9-AD7B-9F3796176800}">
      <formula1>"Deep Groove, Angular, 02-Series, 03-Series"</formula1>
    </dataValidation>
    <dataValidation type="list" allowBlank="1" showInputMessage="1" showErrorMessage="1" sqref="C8" xr:uid="{0D2DA061-9D8B-47B6-9E7E-02CFBD0979FE}">
      <formula1>"Inner Ring, Outer Ring"</formula1>
    </dataValidation>
    <dataValidation type="list" allowBlank="1" showInputMessage="1" showErrorMessage="1" sqref="C5" xr:uid="{48ACDCA4-45C1-4177-9B13-1C5BE83A1019}">
      <formula1>$T$6:$T$7</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C5C0-FCE0-440D-91AB-8384EEB84607}">
  <sheetPr>
    <tabColor theme="8" tint="-0.249977111117893"/>
  </sheetPr>
  <dimension ref="B1:M1002"/>
  <sheetViews>
    <sheetView zoomScale="115" zoomScaleNormal="115" workbookViewId="0">
      <selection activeCell="I24" sqref="I24"/>
    </sheetView>
  </sheetViews>
  <sheetFormatPr defaultRowHeight="15" x14ac:dyDescent="0.25"/>
  <cols>
    <col min="2" max="2" width="9.140625" customWidth="1"/>
    <col min="3" max="3" width="26.5703125" customWidth="1"/>
    <col min="4" max="4" width="10.42578125" customWidth="1"/>
    <col min="5" max="5" width="11.5703125" bestFit="1" customWidth="1"/>
    <col min="6" max="7" width="10.28515625" customWidth="1"/>
    <col min="9" max="9" width="6.85546875" bestFit="1" customWidth="1"/>
    <col min="10" max="11" width="35.42578125" bestFit="1" customWidth="1"/>
    <col min="12" max="12" width="24" bestFit="1" customWidth="1"/>
    <col min="18" max="18" width="14.5703125" bestFit="1" customWidth="1"/>
  </cols>
  <sheetData>
    <row r="1" spans="2:13" x14ac:dyDescent="0.25">
      <c r="I1" t="str">
        <f>_xlfn.CONCAT("x"," [",G2,"]")</f>
        <v>x [mm]</v>
      </c>
      <c r="J1" t="str">
        <f>_xlfn.CONCAT("moment about the z-axis"," [*10^3 ", E25,"]")</f>
        <v>moment about the z-axis [*10^3 Nmm]</v>
      </c>
      <c r="K1" t="str">
        <f>_xlfn.CONCAT("moment about the y-axis"," [*10^3 ", E25,"]")</f>
        <v>moment about the y-axis [*10^3 Nmm]</v>
      </c>
      <c r="L1" t="str">
        <f>_xlfn.CONCAT("Net Moment"," [*10^3 ", E25,"]")</f>
        <v>Net Moment [*10^3 Nmm]</v>
      </c>
      <c r="M1" s="82" t="s">
        <v>96</v>
      </c>
    </row>
    <row r="2" spans="2:13" x14ac:dyDescent="0.25">
      <c r="C2" t="s">
        <v>97</v>
      </c>
      <c r="E2" s="83" t="s">
        <v>98</v>
      </c>
      <c r="F2" s="83">
        <v>1</v>
      </c>
      <c r="G2" s="4" t="str">
        <f>IF($D$4="English","in", "mm")</f>
        <v>mm</v>
      </c>
      <c r="I2" s="101">
        <v>0</v>
      </c>
      <c r="J2">
        <f t="shared" ref="J2:J65" si="0">D$29*($I2/1000)+D$19*(($I2/1000)-($D$8/1000))*(($I2/1000)&gt;($D$8/1000))+D$20*(($I2/1000)-($D$9/1000))*(($I2/1000)&gt;($D$9/1000))+D$21*(($I2/1000)-($D$10/1000))*(($I2/1000)&gt;($D$10/1000))+D$22*(($I2/1000)-($D$11/1000))*(($I2/1000)&gt;($D$11/1000))</f>
        <v>0</v>
      </c>
      <c r="K2">
        <f t="shared" ref="K2:K65" si="1">E$29*($I2/1000)+E$19*(($I2/1000)-($D$8/1000))*(($I2/1000)&gt;($D$8/1000))+E$20*(($I2/1000)-($D$9/1000))*(($I2/1000)&gt;($D$9/1000))+E$21*(($I2/1000)-($D$10/1000))*(($I2/1000)&gt;($D$10/1000))+E$22*(($I2/1000)-($D$11/1000))*(($I2/1000)&gt;($D$11/1000))</f>
        <v>0</v>
      </c>
      <c r="L2" s="85">
        <f t="shared" ref="L2:L65" si="2">SQRT((J2^2)+(K2^2))</f>
        <v>0</v>
      </c>
    </row>
    <row r="3" spans="2:13" x14ac:dyDescent="0.25">
      <c r="I3" s="101">
        <f t="shared" ref="I3:I66" si="3">IF((ROW(A1)*$F$2)&lt;=$D$5, ROW(A1)*$F$2,NA())</f>
        <v>1</v>
      </c>
      <c r="J3">
        <f t="shared" si="0"/>
        <v>-3.036</v>
      </c>
      <c r="K3" s="76">
        <f t="shared" si="1"/>
        <v>0</v>
      </c>
      <c r="L3" s="76">
        <f t="shared" si="2"/>
        <v>3.036</v>
      </c>
    </row>
    <row r="4" spans="2:13" x14ac:dyDescent="0.25">
      <c r="C4" t="s">
        <v>99</v>
      </c>
      <c r="D4" s="86" t="s">
        <v>39</v>
      </c>
      <c r="I4" s="101">
        <f t="shared" si="3"/>
        <v>2</v>
      </c>
      <c r="J4">
        <f t="shared" si="0"/>
        <v>-6.0720000000000001</v>
      </c>
      <c r="K4" s="76">
        <f t="shared" si="1"/>
        <v>0</v>
      </c>
      <c r="L4" s="76">
        <f t="shared" si="2"/>
        <v>6.0720000000000001</v>
      </c>
    </row>
    <row r="5" spans="2:13" x14ac:dyDescent="0.25">
      <c r="C5" s="83" t="s">
        <v>100</v>
      </c>
      <c r="D5" s="83">
        <f>230+280+300</f>
        <v>810</v>
      </c>
      <c r="E5" s="4" t="str">
        <f>IF($D$4="English","in", "mm")</f>
        <v>mm</v>
      </c>
      <c r="I5" s="101">
        <f t="shared" si="3"/>
        <v>3</v>
      </c>
      <c r="J5">
        <f t="shared" si="0"/>
        <v>-9.1080000000000005</v>
      </c>
      <c r="K5" s="76">
        <f t="shared" si="1"/>
        <v>0</v>
      </c>
      <c r="L5" s="76">
        <f t="shared" si="2"/>
        <v>9.1080000000000005</v>
      </c>
    </row>
    <row r="6" spans="2:13" x14ac:dyDescent="0.25">
      <c r="I6" s="101">
        <f t="shared" si="3"/>
        <v>4</v>
      </c>
      <c r="J6">
        <f t="shared" si="0"/>
        <v>-12.144</v>
      </c>
      <c r="K6" s="76">
        <f t="shared" si="1"/>
        <v>0</v>
      </c>
      <c r="L6" s="76">
        <f t="shared" si="2"/>
        <v>12.144</v>
      </c>
    </row>
    <row r="7" spans="2:13" x14ac:dyDescent="0.25">
      <c r="C7" s="8" t="s">
        <v>101</v>
      </c>
      <c r="D7" s="9"/>
      <c r="E7" s="9"/>
      <c r="I7" s="101">
        <f t="shared" si="3"/>
        <v>5</v>
      </c>
      <c r="J7">
        <f t="shared" si="0"/>
        <v>-15.18</v>
      </c>
      <c r="K7" s="76">
        <f t="shared" si="1"/>
        <v>0</v>
      </c>
      <c r="L7" s="76">
        <f t="shared" si="2"/>
        <v>15.18</v>
      </c>
    </row>
    <row r="8" spans="2:13" x14ac:dyDescent="0.25">
      <c r="B8" t="s">
        <v>147</v>
      </c>
      <c r="C8" s="83" t="s">
        <v>103</v>
      </c>
      <c r="D8" s="83">
        <v>230</v>
      </c>
      <c r="E8" s="4" t="str">
        <f>IF($D$4="English","in", "mm")</f>
        <v>mm</v>
      </c>
      <c r="I8" s="101">
        <f t="shared" si="3"/>
        <v>6</v>
      </c>
      <c r="J8">
        <f t="shared" si="0"/>
        <v>-18.216000000000001</v>
      </c>
      <c r="K8" s="76">
        <f t="shared" si="1"/>
        <v>0</v>
      </c>
      <c r="L8" s="76">
        <f t="shared" si="2"/>
        <v>18.216000000000001</v>
      </c>
    </row>
    <row r="9" spans="2:13" x14ac:dyDescent="0.25">
      <c r="B9" t="s">
        <v>148</v>
      </c>
      <c r="C9" s="83" t="s">
        <v>105</v>
      </c>
      <c r="D9" s="83">
        <v>230</v>
      </c>
      <c r="E9" s="4" t="str">
        <f>IF($D$4="English","in", "mm")</f>
        <v>mm</v>
      </c>
      <c r="I9" s="101">
        <f t="shared" si="3"/>
        <v>7</v>
      </c>
      <c r="J9">
        <f t="shared" si="0"/>
        <v>-21.251999999999999</v>
      </c>
      <c r="K9" s="76">
        <f t="shared" si="1"/>
        <v>0</v>
      </c>
      <c r="L9" s="76">
        <f t="shared" si="2"/>
        <v>21.251999999999999</v>
      </c>
    </row>
    <row r="10" spans="2:13" x14ac:dyDescent="0.25">
      <c r="B10" t="s">
        <v>149</v>
      </c>
      <c r="C10" s="83" t="s">
        <v>107</v>
      </c>
      <c r="D10" s="83">
        <f>230+280+300</f>
        <v>810</v>
      </c>
      <c r="E10" s="4" t="str">
        <f>IF($D$4="English","in", "mm")</f>
        <v>mm</v>
      </c>
      <c r="I10" s="101">
        <f t="shared" si="3"/>
        <v>8</v>
      </c>
      <c r="J10">
        <f t="shared" si="0"/>
        <v>-24.288</v>
      </c>
      <c r="K10" s="76">
        <f t="shared" si="1"/>
        <v>0</v>
      </c>
      <c r="L10" s="76">
        <f t="shared" si="2"/>
        <v>24.288</v>
      </c>
    </row>
    <row r="11" spans="2:13" x14ac:dyDescent="0.25">
      <c r="B11" t="s">
        <v>108</v>
      </c>
      <c r="C11" s="83" t="s">
        <v>109</v>
      </c>
      <c r="D11" s="83">
        <f>230+280+300</f>
        <v>810</v>
      </c>
      <c r="E11" s="4" t="str">
        <f>IF($D$4="English","in", "mm")</f>
        <v>mm</v>
      </c>
      <c r="I11" s="101">
        <f t="shared" si="3"/>
        <v>9</v>
      </c>
      <c r="J11">
        <f t="shared" si="0"/>
        <v>-27.323999999999998</v>
      </c>
      <c r="K11" s="76">
        <f t="shared" si="1"/>
        <v>0</v>
      </c>
      <c r="L11" s="76">
        <f t="shared" si="2"/>
        <v>27.323999999999998</v>
      </c>
    </row>
    <row r="12" spans="2:13" x14ac:dyDescent="0.25">
      <c r="C12" s="83" t="s">
        <v>153</v>
      </c>
      <c r="D12" s="83">
        <f>230+280</f>
        <v>510</v>
      </c>
      <c r="E12" s="4" t="str">
        <f>IF($D$4="English","in", "mm")</f>
        <v>mm</v>
      </c>
      <c r="I12" s="101">
        <f t="shared" si="3"/>
        <v>10</v>
      </c>
      <c r="J12">
        <f t="shared" si="0"/>
        <v>-30.36</v>
      </c>
      <c r="K12" s="76">
        <f t="shared" si="1"/>
        <v>0</v>
      </c>
      <c r="L12" s="76">
        <f t="shared" si="2"/>
        <v>30.36</v>
      </c>
    </row>
    <row r="13" spans="2:13" x14ac:dyDescent="0.25">
      <c r="I13" s="101">
        <f t="shared" si="3"/>
        <v>11</v>
      </c>
      <c r="J13">
        <f t="shared" si="0"/>
        <v>-33.396000000000001</v>
      </c>
      <c r="K13" s="76">
        <f t="shared" si="1"/>
        <v>0</v>
      </c>
      <c r="L13" s="76">
        <f t="shared" si="2"/>
        <v>33.396000000000001</v>
      </c>
    </row>
    <row r="14" spans="2:13" x14ac:dyDescent="0.25">
      <c r="C14" s="8" t="s">
        <v>110</v>
      </c>
      <c r="D14" s="9"/>
      <c r="E14" s="9"/>
      <c r="I14" s="101">
        <f t="shared" si="3"/>
        <v>12</v>
      </c>
      <c r="J14">
        <f t="shared" si="0"/>
        <v>-36.432000000000002</v>
      </c>
      <c r="K14" s="76">
        <f t="shared" si="1"/>
        <v>0</v>
      </c>
      <c r="L14" s="76">
        <f t="shared" si="2"/>
        <v>36.432000000000002</v>
      </c>
    </row>
    <row r="15" spans="2:13" x14ac:dyDescent="0.25">
      <c r="B15" t="s">
        <v>127</v>
      </c>
      <c r="C15" s="83" t="s">
        <v>146</v>
      </c>
      <c r="D15" s="83">
        <v>250</v>
      </c>
      <c r="E15" s="4" t="str">
        <f>IF($D$4="English","in", "mm")</f>
        <v>mm</v>
      </c>
      <c r="I15" s="101">
        <f t="shared" si="3"/>
        <v>13</v>
      </c>
      <c r="J15">
        <f t="shared" si="0"/>
        <v>-39.467999999999996</v>
      </c>
      <c r="K15" s="76">
        <f t="shared" si="1"/>
        <v>0</v>
      </c>
      <c r="L15" s="76">
        <f t="shared" si="2"/>
        <v>39.467999999999996</v>
      </c>
    </row>
    <row r="16" spans="2:13" x14ac:dyDescent="0.25">
      <c r="B16" t="s">
        <v>111</v>
      </c>
      <c r="C16" s="83" t="s">
        <v>112</v>
      </c>
      <c r="D16" s="83">
        <v>400</v>
      </c>
      <c r="E16" s="4" t="str">
        <f>IF($D$4="English","in", "mm")</f>
        <v>mm</v>
      </c>
      <c r="I16" s="101">
        <f t="shared" si="3"/>
        <v>14</v>
      </c>
      <c r="J16">
        <f t="shared" si="0"/>
        <v>-42.503999999999998</v>
      </c>
      <c r="K16" s="76">
        <f t="shared" si="1"/>
        <v>0</v>
      </c>
      <c r="L16" s="76">
        <f t="shared" si="2"/>
        <v>42.503999999999998</v>
      </c>
    </row>
    <row r="17" spans="2:12" x14ac:dyDescent="0.25">
      <c r="I17" s="101">
        <f t="shared" si="3"/>
        <v>15</v>
      </c>
      <c r="J17">
        <f t="shared" si="0"/>
        <v>-45.54</v>
      </c>
      <c r="K17" s="76">
        <f t="shared" si="1"/>
        <v>0</v>
      </c>
      <c r="L17" s="76">
        <f t="shared" si="2"/>
        <v>45.54</v>
      </c>
    </row>
    <row r="18" spans="2:12" x14ac:dyDescent="0.25">
      <c r="C18" s="8" t="s">
        <v>114</v>
      </c>
      <c r="D18" s="8" t="s">
        <v>115</v>
      </c>
      <c r="E18" s="8" t="s">
        <v>116</v>
      </c>
      <c r="F18" s="8" t="s">
        <v>117</v>
      </c>
      <c r="G18" s="8"/>
      <c r="I18" s="101">
        <f t="shared" si="3"/>
        <v>16</v>
      </c>
      <c r="J18">
        <f t="shared" si="0"/>
        <v>-48.576000000000001</v>
      </c>
      <c r="K18" s="76">
        <f t="shared" si="1"/>
        <v>0</v>
      </c>
      <c r="L18" s="76">
        <f t="shared" si="2"/>
        <v>48.576000000000001</v>
      </c>
    </row>
    <row r="19" spans="2:12" x14ac:dyDescent="0.25">
      <c r="B19" t="s">
        <v>147</v>
      </c>
      <c r="C19" s="83" t="s">
        <v>103</v>
      </c>
      <c r="D19" s="98">
        <f>D25/((D15/2)*(0.15-1))</f>
        <v>2880</v>
      </c>
      <c r="E19" s="93"/>
      <c r="F19" s="87"/>
      <c r="G19" s="4" t="str">
        <f>IF($D$4="English","lbf", "N")</f>
        <v>N</v>
      </c>
      <c r="I19" s="101">
        <f t="shared" si="3"/>
        <v>17</v>
      </c>
      <c r="J19">
        <f t="shared" si="0"/>
        <v>-51.612000000000002</v>
      </c>
      <c r="K19" s="76">
        <f t="shared" si="1"/>
        <v>0</v>
      </c>
      <c r="L19" s="76">
        <f t="shared" si="2"/>
        <v>51.612000000000002</v>
      </c>
    </row>
    <row r="20" spans="2:12" x14ac:dyDescent="0.25">
      <c r="B20" t="s">
        <v>148</v>
      </c>
      <c r="C20" s="83" t="s">
        <v>105</v>
      </c>
      <c r="D20" s="98">
        <f>0.15*D19</f>
        <v>432</v>
      </c>
      <c r="E20" s="93"/>
      <c r="F20" s="87"/>
      <c r="G20" s="4" t="str">
        <f t="shared" ref="G20:G22" si="4">IF($D$4="English","lbf", "N")</f>
        <v>N</v>
      </c>
      <c r="I20" s="101">
        <f t="shared" si="3"/>
        <v>18</v>
      </c>
      <c r="J20">
        <f t="shared" si="0"/>
        <v>-54.647999999999996</v>
      </c>
      <c r="K20" s="76">
        <f t="shared" si="1"/>
        <v>0</v>
      </c>
      <c r="L20" s="76">
        <f t="shared" si="2"/>
        <v>54.647999999999996</v>
      </c>
    </row>
    <row r="21" spans="2:12" x14ac:dyDescent="0.25">
      <c r="B21" t="s">
        <v>149</v>
      </c>
      <c r="C21" s="83" t="s">
        <v>107</v>
      </c>
      <c r="D21" s="93">
        <f>-1800</f>
        <v>-1800</v>
      </c>
      <c r="E21" s="98"/>
      <c r="F21" s="88"/>
      <c r="G21" s="4" t="str">
        <f t="shared" si="4"/>
        <v>N</v>
      </c>
      <c r="I21" s="101">
        <f t="shared" si="3"/>
        <v>19</v>
      </c>
      <c r="J21">
        <f t="shared" si="0"/>
        <v>-57.683999999999997</v>
      </c>
      <c r="K21" s="76">
        <f t="shared" si="1"/>
        <v>0</v>
      </c>
      <c r="L21" s="76">
        <f t="shared" si="2"/>
        <v>57.683999999999997</v>
      </c>
    </row>
    <row r="22" spans="2:12" x14ac:dyDescent="0.25">
      <c r="B22" t="s">
        <v>108</v>
      </c>
      <c r="C22" s="83" t="s">
        <v>109</v>
      </c>
      <c r="D22" s="83">
        <v>-270</v>
      </c>
      <c r="E22" s="97"/>
      <c r="F22" s="88"/>
      <c r="G22" s="4" t="str">
        <f t="shared" si="4"/>
        <v>N</v>
      </c>
      <c r="I22" s="101">
        <f t="shared" si="3"/>
        <v>20</v>
      </c>
      <c r="J22">
        <f t="shared" si="0"/>
        <v>-60.72</v>
      </c>
      <c r="K22" s="76">
        <f t="shared" si="1"/>
        <v>0</v>
      </c>
      <c r="L22" s="76">
        <f t="shared" si="2"/>
        <v>60.72</v>
      </c>
    </row>
    <row r="23" spans="2:12" x14ac:dyDescent="0.25">
      <c r="I23" s="101">
        <f t="shared" si="3"/>
        <v>21</v>
      </c>
      <c r="J23">
        <f t="shared" si="0"/>
        <v>-63.756000000000007</v>
      </c>
      <c r="K23" s="76">
        <f t="shared" si="1"/>
        <v>0</v>
      </c>
      <c r="L23" s="76">
        <f t="shared" si="2"/>
        <v>63.756000000000007</v>
      </c>
    </row>
    <row r="24" spans="2:12" x14ac:dyDescent="0.25">
      <c r="C24" s="10" t="s">
        <v>118</v>
      </c>
      <c r="D24" s="10" t="s">
        <v>119</v>
      </c>
      <c r="E24" s="10"/>
      <c r="I24" s="101">
        <f t="shared" si="3"/>
        <v>22</v>
      </c>
      <c r="J24">
        <f t="shared" si="0"/>
        <v>-66.792000000000002</v>
      </c>
      <c r="K24" s="76">
        <f t="shared" si="1"/>
        <v>0</v>
      </c>
      <c r="L24" s="76">
        <f t="shared" si="2"/>
        <v>66.792000000000002</v>
      </c>
    </row>
    <row r="25" spans="2:12" x14ac:dyDescent="0.25">
      <c r="C25" s="77" t="s">
        <v>121</v>
      </c>
      <c r="D25" s="77">
        <f>-D26</f>
        <v>-306000</v>
      </c>
      <c r="E25" s="7" t="str">
        <f>IF($D$4="English","in-lbf", "Nmm")</f>
        <v>Nmm</v>
      </c>
      <c r="I25" s="101">
        <f t="shared" si="3"/>
        <v>23</v>
      </c>
      <c r="J25">
        <f t="shared" si="0"/>
        <v>-69.828000000000003</v>
      </c>
      <c r="K25" s="76">
        <f t="shared" si="1"/>
        <v>0</v>
      </c>
      <c r="L25" s="76">
        <f t="shared" si="2"/>
        <v>69.828000000000003</v>
      </c>
    </row>
    <row r="26" spans="2:12" x14ac:dyDescent="0.25">
      <c r="C26" s="77" t="s">
        <v>123</v>
      </c>
      <c r="D26" s="77">
        <f>ABS(D21)*(D16/2)-ABS(D22)*(D16/2)</f>
        <v>306000</v>
      </c>
      <c r="E26" s="7" t="str">
        <f>IF($D$4="English","in-lbf", "Nmm")</f>
        <v>Nmm</v>
      </c>
      <c r="I26" s="101">
        <f t="shared" si="3"/>
        <v>24</v>
      </c>
      <c r="J26">
        <f t="shared" si="0"/>
        <v>-72.864000000000004</v>
      </c>
      <c r="K26" s="76">
        <f t="shared" si="1"/>
        <v>0</v>
      </c>
      <c r="L26" s="76">
        <f t="shared" si="2"/>
        <v>72.864000000000004</v>
      </c>
    </row>
    <row r="27" spans="2:12" x14ac:dyDescent="0.25">
      <c r="I27" s="101">
        <f t="shared" si="3"/>
        <v>25</v>
      </c>
      <c r="J27">
        <f t="shared" si="0"/>
        <v>-75.900000000000006</v>
      </c>
      <c r="K27" s="76">
        <f t="shared" si="1"/>
        <v>0</v>
      </c>
      <c r="L27" s="76">
        <f t="shared" si="2"/>
        <v>75.900000000000006</v>
      </c>
    </row>
    <row r="28" spans="2:12" x14ac:dyDescent="0.25">
      <c r="C28" s="10" t="s">
        <v>124</v>
      </c>
      <c r="D28" s="10" t="s">
        <v>115</v>
      </c>
      <c r="E28" s="10" t="s">
        <v>116</v>
      </c>
      <c r="F28" s="10"/>
      <c r="G28" s="89" t="s">
        <v>141</v>
      </c>
      <c r="H28" s="10"/>
      <c r="I28" s="101">
        <f t="shared" si="3"/>
        <v>26</v>
      </c>
      <c r="J28">
        <f t="shared" si="0"/>
        <v>-78.935999999999993</v>
      </c>
      <c r="K28" s="76">
        <f t="shared" si="1"/>
        <v>0</v>
      </c>
      <c r="L28" s="76">
        <f t="shared" si="2"/>
        <v>78.935999999999993</v>
      </c>
    </row>
    <row r="29" spans="2:12" x14ac:dyDescent="0.25">
      <c r="B29" t="s">
        <v>125</v>
      </c>
      <c r="C29" s="77" t="s">
        <v>126</v>
      </c>
      <c r="D29" s="90">
        <f>-(D19+D20+D21+D22+D30)</f>
        <v>-3036</v>
      </c>
      <c r="E29" s="90">
        <f>-(E19+E20+E21+E22+E30)</f>
        <v>0</v>
      </c>
      <c r="F29" s="7" t="str">
        <f t="shared" ref="F29" si="5">IF($D$4="English","lbf", "N")</f>
        <v>N</v>
      </c>
      <c r="G29" s="90" cm="1">
        <f t="array" ref="G29">SQRT(SUM(D29:E29^2))</f>
        <v>3036</v>
      </c>
      <c r="H29" s="7" t="str">
        <f t="shared" ref="F29:H30" si="6">IF($D$4="English","lbf", "N")</f>
        <v>N</v>
      </c>
      <c r="I29" s="101">
        <f t="shared" si="3"/>
        <v>27</v>
      </c>
      <c r="J29">
        <f t="shared" si="0"/>
        <v>-81.971999999999994</v>
      </c>
      <c r="K29" s="76">
        <f t="shared" si="1"/>
        <v>0</v>
      </c>
      <c r="L29" s="76">
        <f t="shared" si="2"/>
        <v>81.971999999999994</v>
      </c>
    </row>
    <row r="30" spans="2:12" x14ac:dyDescent="0.25">
      <c r="B30" t="s">
        <v>74</v>
      </c>
      <c r="C30" s="77" t="s">
        <v>152</v>
      </c>
      <c r="D30" s="90">
        <f>(D19*($D8)+D20*($D9)+D21*($D10)+D22*($D11))/-$D12</f>
        <v>1794</v>
      </c>
      <c r="E30" s="90">
        <f>(E19*($D8)+E20*($D9)+E21*($D10)+E22*($D11))/-$D12</f>
        <v>0</v>
      </c>
      <c r="F30" s="7" t="str">
        <f t="shared" si="6"/>
        <v>N</v>
      </c>
      <c r="G30" s="90" cm="1">
        <f t="array" ref="G30">SQRT(SUM(D30:E30^2))</f>
        <v>1794</v>
      </c>
      <c r="H30" s="7" t="str">
        <f t="shared" si="6"/>
        <v>N</v>
      </c>
      <c r="I30" s="101">
        <f t="shared" si="3"/>
        <v>28</v>
      </c>
      <c r="J30">
        <f t="shared" si="0"/>
        <v>-85.007999999999996</v>
      </c>
      <c r="K30" s="76">
        <f t="shared" si="1"/>
        <v>0</v>
      </c>
      <c r="L30" s="76">
        <f t="shared" si="2"/>
        <v>85.007999999999996</v>
      </c>
    </row>
    <row r="31" spans="2:12" x14ac:dyDescent="0.25">
      <c r="I31" s="101">
        <f t="shared" si="3"/>
        <v>29</v>
      </c>
      <c r="J31">
        <f t="shared" si="0"/>
        <v>-88.044000000000011</v>
      </c>
      <c r="K31" s="76">
        <f t="shared" si="1"/>
        <v>0</v>
      </c>
      <c r="L31" s="76">
        <f t="shared" si="2"/>
        <v>88.044000000000011</v>
      </c>
    </row>
    <row r="32" spans="2:12" x14ac:dyDescent="0.25">
      <c r="C32" t="s">
        <v>140</v>
      </c>
      <c r="I32" s="101">
        <f t="shared" si="3"/>
        <v>30</v>
      </c>
      <c r="J32">
        <f t="shared" si="0"/>
        <v>-91.08</v>
      </c>
      <c r="K32" s="76">
        <f t="shared" si="1"/>
        <v>0</v>
      </c>
      <c r="L32" s="76">
        <f t="shared" si="2"/>
        <v>91.08</v>
      </c>
    </row>
    <row r="33" spans="3:12" x14ac:dyDescent="0.25">
      <c r="C33" s="96" t="s">
        <v>135</v>
      </c>
      <c r="D33" s="96">
        <v>30</v>
      </c>
      <c r="E33" s="96" t="s">
        <v>136</v>
      </c>
      <c r="I33" s="101">
        <f t="shared" si="3"/>
        <v>31</v>
      </c>
      <c r="J33">
        <f t="shared" si="0"/>
        <v>-94.116</v>
      </c>
      <c r="K33" s="76">
        <f t="shared" si="1"/>
        <v>0</v>
      </c>
      <c r="L33" s="76">
        <f t="shared" si="2"/>
        <v>94.116</v>
      </c>
    </row>
    <row r="34" spans="3:12" x14ac:dyDescent="0.25">
      <c r="C34" s="96" t="s">
        <v>134</v>
      </c>
      <c r="D34" s="99">
        <f>E19*TAN(RADIANS($D$33))</f>
        <v>0</v>
      </c>
      <c r="E34" s="100" t="str">
        <f t="shared" ref="E34:E36" si="7">IF($D$4="English","lbf", "N")</f>
        <v>N</v>
      </c>
      <c r="I34" s="101">
        <f t="shared" si="3"/>
        <v>32</v>
      </c>
      <c r="J34">
        <f t="shared" si="0"/>
        <v>-97.152000000000001</v>
      </c>
      <c r="K34" s="76">
        <f t="shared" si="1"/>
        <v>0</v>
      </c>
      <c r="L34" s="76">
        <f t="shared" si="2"/>
        <v>97.152000000000001</v>
      </c>
    </row>
    <row r="35" spans="3:12" x14ac:dyDescent="0.25">
      <c r="C35" s="96" t="s">
        <v>134</v>
      </c>
      <c r="D35" s="99">
        <f>E20*TAN(RADIANS($D$33))</f>
        <v>0</v>
      </c>
      <c r="E35" s="100" t="str">
        <f t="shared" si="7"/>
        <v>N</v>
      </c>
      <c r="I35" s="101">
        <f t="shared" si="3"/>
        <v>33</v>
      </c>
      <c r="J35">
        <f t="shared" si="0"/>
        <v>-100.188</v>
      </c>
      <c r="K35" s="76">
        <f t="shared" si="1"/>
        <v>0</v>
      </c>
      <c r="L35" s="76">
        <f t="shared" si="2"/>
        <v>100.188</v>
      </c>
    </row>
    <row r="36" spans="3:12" x14ac:dyDescent="0.25">
      <c r="C36" s="96" t="s">
        <v>137</v>
      </c>
      <c r="D36" s="99">
        <f>-D34+D35</f>
        <v>0</v>
      </c>
      <c r="E36" s="100" t="str">
        <f t="shared" si="7"/>
        <v>N</v>
      </c>
      <c r="I36" s="101">
        <f t="shared" si="3"/>
        <v>34</v>
      </c>
      <c r="J36">
        <f t="shared" si="0"/>
        <v>-103.224</v>
      </c>
      <c r="K36" s="76">
        <f t="shared" si="1"/>
        <v>0</v>
      </c>
      <c r="L36" s="76">
        <f t="shared" si="2"/>
        <v>103.224</v>
      </c>
    </row>
    <row r="37" spans="3:12" x14ac:dyDescent="0.25">
      <c r="I37" s="101">
        <f t="shared" si="3"/>
        <v>35</v>
      </c>
      <c r="J37">
        <f t="shared" si="0"/>
        <v>-106.26</v>
      </c>
      <c r="K37" s="76">
        <f t="shared" si="1"/>
        <v>0</v>
      </c>
      <c r="L37" s="76">
        <f t="shared" si="2"/>
        <v>106.26</v>
      </c>
    </row>
    <row r="38" spans="3:12" x14ac:dyDescent="0.25">
      <c r="C38" s="77" t="s">
        <v>129</v>
      </c>
      <c r="D38" s="90">
        <f>_xlfn.AGGREGATE(4, 6, L:L)</f>
        <v>698.28000000000009</v>
      </c>
      <c r="E38" s="7" t="str">
        <f>IF($D$4="English","*10^3 in-lbf", "*10^3 Nmm")</f>
        <v>*10^3 Nmm</v>
      </c>
      <c r="I38" s="101">
        <f t="shared" si="3"/>
        <v>36</v>
      </c>
      <c r="J38">
        <f t="shared" si="0"/>
        <v>-109.29599999999999</v>
      </c>
      <c r="K38" s="76">
        <f t="shared" si="1"/>
        <v>0</v>
      </c>
      <c r="L38" s="76">
        <f t="shared" si="2"/>
        <v>109.29599999999999</v>
      </c>
    </row>
    <row r="39" spans="3:12" x14ac:dyDescent="0.25">
      <c r="C39" s="77" t="s">
        <v>130</v>
      </c>
      <c r="D39" s="77">
        <f>INDEX(I:I,MATCH(D38,L:L,0))</f>
        <v>230</v>
      </c>
      <c r="E39" s="7" t="str">
        <f>IF($D$4="English","in", "mm")</f>
        <v>mm</v>
      </c>
      <c r="I39" s="101">
        <f t="shared" si="3"/>
        <v>37</v>
      </c>
      <c r="J39">
        <f t="shared" si="0"/>
        <v>-112.33199999999999</v>
      </c>
      <c r="K39" s="76">
        <f t="shared" si="1"/>
        <v>0</v>
      </c>
      <c r="L39" s="76">
        <f t="shared" si="2"/>
        <v>112.33199999999999</v>
      </c>
    </row>
    <row r="40" spans="3:12" x14ac:dyDescent="0.25">
      <c r="I40" s="101">
        <f t="shared" si="3"/>
        <v>38</v>
      </c>
      <c r="J40">
        <f t="shared" si="0"/>
        <v>-115.36799999999999</v>
      </c>
      <c r="K40" s="76">
        <f t="shared" si="1"/>
        <v>0</v>
      </c>
      <c r="L40" s="76">
        <f t="shared" si="2"/>
        <v>115.36799999999999</v>
      </c>
    </row>
    <row r="41" spans="3:12" x14ac:dyDescent="0.25">
      <c r="C41" s="83" t="s">
        <v>131</v>
      </c>
      <c r="D41" s="83">
        <v>230</v>
      </c>
      <c r="E41" s="4" t="str">
        <f>IF($D$4="English","in", "mm")</f>
        <v>mm</v>
      </c>
      <c r="I41" s="101">
        <f t="shared" si="3"/>
        <v>39</v>
      </c>
      <c r="J41">
        <f t="shared" si="0"/>
        <v>-118.404</v>
      </c>
      <c r="K41" s="76">
        <f t="shared" si="1"/>
        <v>0</v>
      </c>
      <c r="L41" s="76">
        <f t="shared" si="2"/>
        <v>118.404</v>
      </c>
    </row>
    <row r="42" spans="3:12" x14ac:dyDescent="0.25">
      <c r="C42" s="77" t="s">
        <v>132</v>
      </c>
      <c r="D42" s="91">
        <f>INDEX(L:L,MATCH(D41,I:I,0))</f>
        <v>698.28000000000009</v>
      </c>
      <c r="E42" s="7" t="str">
        <f>IF($D$4="English","*10^3 in-lbf", "*10^3 Nmm")</f>
        <v>*10^3 Nmm</v>
      </c>
      <c r="I42" s="101">
        <f t="shared" si="3"/>
        <v>40</v>
      </c>
      <c r="J42">
        <f t="shared" si="0"/>
        <v>-121.44</v>
      </c>
      <c r="K42" s="76">
        <f t="shared" si="1"/>
        <v>0</v>
      </c>
      <c r="L42" s="76">
        <f t="shared" si="2"/>
        <v>121.44</v>
      </c>
    </row>
    <row r="43" spans="3:12" x14ac:dyDescent="0.25">
      <c r="I43" s="101">
        <f t="shared" si="3"/>
        <v>41</v>
      </c>
      <c r="J43">
        <f t="shared" si="0"/>
        <v>-124.476</v>
      </c>
      <c r="K43" s="76">
        <f t="shared" si="1"/>
        <v>0</v>
      </c>
      <c r="L43" s="76">
        <f t="shared" si="2"/>
        <v>124.476</v>
      </c>
    </row>
    <row r="44" spans="3:12" x14ac:dyDescent="0.25">
      <c r="C44" s="83" t="s">
        <v>133</v>
      </c>
      <c r="D44" s="83">
        <v>810</v>
      </c>
      <c r="E44" s="4" t="str">
        <f>IF($D$4="English","in", "mm")</f>
        <v>mm</v>
      </c>
      <c r="I44" s="101">
        <f t="shared" si="3"/>
        <v>42</v>
      </c>
      <c r="J44">
        <f t="shared" si="0"/>
        <v>-127.51200000000001</v>
      </c>
      <c r="K44" s="76">
        <f t="shared" si="1"/>
        <v>0</v>
      </c>
      <c r="L44" s="76">
        <f t="shared" si="2"/>
        <v>127.51200000000001</v>
      </c>
    </row>
    <row r="45" spans="3:12" x14ac:dyDescent="0.25">
      <c r="C45" s="77" t="s">
        <v>132</v>
      </c>
      <c r="D45" s="91">
        <f>INDEX(L:L,MATCH(D44,I:I,0))</f>
        <v>538.20000000000016</v>
      </c>
      <c r="E45" s="7" t="str">
        <f>IF($D$4="English","*10^3 in-lbf", "*10^3 Nmm")</f>
        <v>*10^3 Nmm</v>
      </c>
      <c r="I45" s="101">
        <f t="shared" si="3"/>
        <v>43</v>
      </c>
      <c r="J45">
        <f t="shared" si="0"/>
        <v>-130.548</v>
      </c>
      <c r="K45" s="76">
        <f t="shared" si="1"/>
        <v>0</v>
      </c>
      <c r="L45" s="76">
        <f t="shared" si="2"/>
        <v>130.548</v>
      </c>
    </row>
    <row r="46" spans="3:12" x14ac:dyDescent="0.25">
      <c r="I46" s="101">
        <f t="shared" si="3"/>
        <v>44</v>
      </c>
      <c r="J46">
        <f t="shared" si="0"/>
        <v>-133.584</v>
      </c>
      <c r="K46" s="76">
        <f t="shared" si="1"/>
        <v>0</v>
      </c>
      <c r="L46" s="76">
        <f t="shared" si="2"/>
        <v>133.584</v>
      </c>
    </row>
    <row r="47" spans="3:12" x14ac:dyDescent="0.25">
      <c r="I47" s="101">
        <f t="shared" si="3"/>
        <v>45</v>
      </c>
      <c r="J47">
        <f t="shared" si="0"/>
        <v>-136.62</v>
      </c>
      <c r="K47" s="76">
        <f t="shared" si="1"/>
        <v>0</v>
      </c>
      <c r="L47" s="76">
        <f t="shared" si="2"/>
        <v>136.62</v>
      </c>
    </row>
    <row r="48" spans="3:12" x14ac:dyDescent="0.25">
      <c r="I48" s="101">
        <f t="shared" si="3"/>
        <v>46</v>
      </c>
      <c r="J48">
        <f t="shared" si="0"/>
        <v>-139.65600000000001</v>
      </c>
      <c r="K48" s="76">
        <f t="shared" si="1"/>
        <v>0</v>
      </c>
      <c r="L48" s="76">
        <f t="shared" si="2"/>
        <v>139.65600000000001</v>
      </c>
    </row>
    <row r="49" spans="9:12" x14ac:dyDescent="0.25">
      <c r="I49" s="101">
        <f t="shared" si="3"/>
        <v>47</v>
      </c>
      <c r="J49">
        <f t="shared" si="0"/>
        <v>-142.69200000000001</v>
      </c>
      <c r="K49" s="76">
        <f t="shared" si="1"/>
        <v>0</v>
      </c>
      <c r="L49" s="76">
        <f t="shared" si="2"/>
        <v>142.69200000000001</v>
      </c>
    </row>
    <row r="50" spans="9:12" x14ac:dyDescent="0.25">
      <c r="I50" s="101">
        <f t="shared" si="3"/>
        <v>48</v>
      </c>
      <c r="J50">
        <f t="shared" si="0"/>
        <v>-145.72800000000001</v>
      </c>
      <c r="K50" s="76">
        <f t="shared" si="1"/>
        <v>0</v>
      </c>
      <c r="L50" s="76">
        <f t="shared" si="2"/>
        <v>145.72800000000001</v>
      </c>
    </row>
    <row r="51" spans="9:12" x14ac:dyDescent="0.25">
      <c r="I51" s="101">
        <f t="shared" si="3"/>
        <v>49</v>
      </c>
      <c r="J51">
        <f t="shared" si="0"/>
        <v>-148.76400000000001</v>
      </c>
      <c r="K51" s="76">
        <f t="shared" si="1"/>
        <v>0</v>
      </c>
      <c r="L51" s="76">
        <f t="shared" si="2"/>
        <v>148.76400000000001</v>
      </c>
    </row>
    <row r="52" spans="9:12" x14ac:dyDescent="0.25">
      <c r="I52" s="101">
        <f t="shared" si="3"/>
        <v>50</v>
      </c>
      <c r="J52">
        <f t="shared" si="0"/>
        <v>-151.80000000000001</v>
      </c>
      <c r="K52" s="76">
        <f t="shared" si="1"/>
        <v>0</v>
      </c>
      <c r="L52" s="76">
        <f t="shared" si="2"/>
        <v>151.80000000000001</v>
      </c>
    </row>
    <row r="53" spans="9:12" x14ac:dyDescent="0.25">
      <c r="I53" s="101">
        <f t="shared" si="3"/>
        <v>51</v>
      </c>
      <c r="J53">
        <f t="shared" si="0"/>
        <v>-154.83599999999998</v>
      </c>
      <c r="K53" s="76">
        <f t="shared" si="1"/>
        <v>0</v>
      </c>
      <c r="L53" s="76">
        <f t="shared" si="2"/>
        <v>154.83599999999998</v>
      </c>
    </row>
    <row r="54" spans="9:12" x14ac:dyDescent="0.25">
      <c r="I54" s="101">
        <f t="shared" si="3"/>
        <v>52</v>
      </c>
      <c r="J54">
        <f t="shared" si="0"/>
        <v>-157.87199999999999</v>
      </c>
      <c r="K54" s="76">
        <f t="shared" si="1"/>
        <v>0</v>
      </c>
      <c r="L54" s="76">
        <f t="shared" si="2"/>
        <v>157.87199999999999</v>
      </c>
    </row>
    <row r="55" spans="9:12" x14ac:dyDescent="0.25">
      <c r="I55" s="101">
        <f t="shared" si="3"/>
        <v>53</v>
      </c>
      <c r="J55">
        <f t="shared" si="0"/>
        <v>-160.90799999999999</v>
      </c>
      <c r="K55" s="76">
        <f t="shared" si="1"/>
        <v>0</v>
      </c>
      <c r="L55" s="76">
        <f t="shared" si="2"/>
        <v>160.90799999999999</v>
      </c>
    </row>
    <row r="56" spans="9:12" x14ac:dyDescent="0.25">
      <c r="I56" s="101">
        <f t="shared" si="3"/>
        <v>54</v>
      </c>
      <c r="J56">
        <f t="shared" si="0"/>
        <v>-163.94399999999999</v>
      </c>
      <c r="K56" s="76">
        <f t="shared" si="1"/>
        <v>0</v>
      </c>
      <c r="L56" s="76">
        <f t="shared" si="2"/>
        <v>163.94399999999999</v>
      </c>
    </row>
    <row r="57" spans="9:12" x14ac:dyDescent="0.25">
      <c r="I57" s="101">
        <f t="shared" si="3"/>
        <v>55</v>
      </c>
      <c r="J57">
        <f t="shared" si="0"/>
        <v>-166.98</v>
      </c>
      <c r="K57" s="76">
        <f t="shared" si="1"/>
        <v>0</v>
      </c>
      <c r="L57" s="76">
        <f t="shared" si="2"/>
        <v>166.98</v>
      </c>
    </row>
    <row r="58" spans="9:12" x14ac:dyDescent="0.25">
      <c r="I58" s="101">
        <f t="shared" si="3"/>
        <v>56</v>
      </c>
      <c r="J58">
        <f t="shared" si="0"/>
        <v>-170.01599999999999</v>
      </c>
      <c r="K58" s="76">
        <f t="shared" si="1"/>
        <v>0</v>
      </c>
      <c r="L58" s="76">
        <f t="shared" si="2"/>
        <v>170.01599999999999</v>
      </c>
    </row>
    <row r="59" spans="9:12" x14ac:dyDescent="0.25">
      <c r="I59" s="101">
        <f t="shared" si="3"/>
        <v>57</v>
      </c>
      <c r="J59">
        <f t="shared" si="0"/>
        <v>-173.05199999999999</v>
      </c>
      <c r="K59" s="76">
        <f t="shared" si="1"/>
        <v>0</v>
      </c>
      <c r="L59" s="76">
        <f t="shared" si="2"/>
        <v>173.05199999999999</v>
      </c>
    </row>
    <row r="60" spans="9:12" x14ac:dyDescent="0.25">
      <c r="I60" s="101">
        <f t="shared" si="3"/>
        <v>58</v>
      </c>
      <c r="J60">
        <f t="shared" si="0"/>
        <v>-176.08800000000002</v>
      </c>
      <c r="K60" s="76">
        <f t="shared" si="1"/>
        <v>0</v>
      </c>
      <c r="L60" s="76">
        <f t="shared" si="2"/>
        <v>176.08800000000002</v>
      </c>
    </row>
    <row r="61" spans="9:12" x14ac:dyDescent="0.25">
      <c r="I61" s="101">
        <f t="shared" si="3"/>
        <v>59</v>
      </c>
      <c r="J61">
        <f t="shared" si="0"/>
        <v>-179.124</v>
      </c>
      <c r="K61" s="76">
        <f t="shared" si="1"/>
        <v>0</v>
      </c>
      <c r="L61" s="76">
        <f t="shared" si="2"/>
        <v>179.124</v>
      </c>
    </row>
    <row r="62" spans="9:12" x14ac:dyDescent="0.25">
      <c r="I62" s="101">
        <f t="shared" si="3"/>
        <v>60</v>
      </c>
      <c r="J62">
        <f t="shared" si="0"/>
        <v>-182.16</v>
      </c>
      <c r="K62" s="76">
        <f t="shared" si="1"/>
        <v>0</v>
      </c>
      <c r="L62" s="76">
        <f t="shared" si="2"/>
        <v>182.16</v>
      </c>
    </row>
    <row r="63" spans="9:12" x14ac:dyDescent="0.25">
      <c r="I63" s="101">
        <f t="shared" si="3"/>
        <v>61</v>
      </c>
      <c r="J63">
        <f t="shared" si="0"/>
        <v>-185.196</v>
      </c>
      <c r="K63" s="76">
        <f t="shared" si="1"/>
        <v>0</v>
      </c>
      <c r="L63" s="76">
        <f t="shared" si="2"/>
        <v>185.196</v>
      </c>
    </row>
    <row r="64" spans="9:12" x14ac:dyDescent="0.25">
      <c r="I64" s="101">
        <f t="shared" si="3"/>
        <v>62</v>
      </c>
      <c r="J64">
        <f t="shared" si="0"/>
        <v>-188.232</v>
      </c>
      <c r="K64" s="76">
        <f t="shared" si="1"/>
        <v>0</v>
      </c>
      <c r="L64" s="76">
        <f t="shared" si="2"/>
        <v>188.232</v>
      </c>
    </row>
    <row r="65" spans="9:12" x14ac:dyDescent="0.25">
      <c r="I65" s="101">
        <f t="shared" si="3"/>
        <v>63</v>
      </c>
      <c r="J65">
        <f t="shared" si="0"/>
        <v>-191.268</v>
      </c>
      <c r="K65" s="76">
        <f t="shared" si="1"/>
        <v>0</v>
      </c>
      <c r="L65" s="76">
        <f t="shared" si="2"/>
        <v>191.268</v>
      </c>
    </row>
    <row r="66" spans="9:12" x14ac:dyDescent="0.25">
      <c r="I66" s="101">
        <f t="shared" si="3"/>
        <v>64</v>
      </c>
      <c r="J66">
        <f t="shared" ref="J66:J129" si="8">D$29*($I66/1000)+D$19*(($I66/1000)-($D$8/1000))*(($I66/1000)&gt;($D$8/1000))+D$20*(($I66/1000)-($D$9/1000))*(($I66/1000)&gt;($D$9/1000))+D$21*(($I66/1000)-($D$10/1000))*(($I66/1000)&gt;($D$10/1000))+D$22*(($I66/1000)-($D$11/1000))*(($I66/1000)&gt;($D$11/1000))</f>
        <v>-194.304</v>
      </c>
      <c r="K66" s="76">
        <f t="shared" ref="K66:K129" si="9">E$29*($I66/1000)+E$19*(($I66/1000)-($D$8/1000))*(($I66/1000)&gt;($D$8/1000))+E$20*(($I66/1000)-($D$9/1000))*(($I66/1000)&gt;($D$9/1000))+E$21*(($I66/1000)-($D$10/1000))*(($I66/1000)&gt;($D$10/1000))+E$22*(($I66/1000)-($D$11/1000))*(($I66/1000)&gt;($D$11/1000))</f>
        <v>0</v>
      </c>
      <c r="L66" s="76">
        <f t="shared" ref="L66:L129" si="10">SQRT((J66^2)+(K66^2))</f>
        <v>194.304</v>
      </c>
    </row>
    <row r="67" spans="9:12" x14ac:dyDescent="0.25">
      <c r="I67" s="101">
        <f t="shared" ref="I67:I130" si="11">IF((ROW(A65)*$F$2)&lt;=$D$5, ROW(A65)*$F$2,NA())</f>
        <v>65</v>
      </c>
      <c r="J67">
        <f t="shared" si="8"/>
        <v>-197.34</v>
      </c>
      <c r="K67" s="76">
        <f t="shared" si="9"/>
        <v>0</v>
      </c>
      <c r="L67" s="76">
        <f t="shared" si="10"/>
        <v>197.34</v>
      </c>
    </row>
    <row r="68" spans="9:12" x14ac:dyDescent="0.25">
      <c r="I68" s="101">
        <f t="shared" si="11"/>
        <v>66</v>
      </c>
      <c r="J68">
        <f t="shared" si="8"/>
        <v>-200.376</v>
      </c>
      <c r="K68" s="76">
        <f t="shared" si="9"/>
        <v>0</v>
      </c>
      <c r="L68" s="76">
        <f t="shared" si="10"/>
        <v>200.376</v>
      </c>
    </row>
    <row r="69" spans="9:12" x14ac:dyDescent="0.25">
      <c r="I69" s="101">
        <f t="shared" si="11"/>
        <v>67</v>
      </c>
      <c r="J69">
        <f t="shared" si="8"/>
        <v>-203.41200000000001</v>
      </c>
      <c r="K69" s="76">
        <f t="shared" si="9"/>
        <v>0</v>
      </c>
      <c r="L69" s="76">
        <f t="shared" si="10"/>
        <v>203.41200000000001</v>
      </c>
    </row>
    <row r="70" spans="9:12" x14ac:dyDescent="0.25">
      <c r="I70" s="101">
        <f t="shared" si="11"/>
        <v>68</v>
      </c>
      <c r="J70">
        <f t="shared" si="8"/>
        <v>-206.44800000000001</v>
      </c>
      <c r="K70" s="76">
        <f t="shared" si="9"/>
        <v>0</v>
      </c>
      <c r="L70" s="76">
        <f t="shared" si="10"/>
        <v>206.44800000000001</v>
      </c>
    </row>
    <row r="71" spans="9:12" x14ac:dyDescent="0.25">
      <c r="I71" s="101">
        <f t="shared" si="11"/>
        <v>69</v>
      </c>
      <c r="J71">
        <f t="shared" si="8"/>
        <v>-209.48400000000001</v>
      </c>
      <c r="K71" s="76">
        <f t="shared" si="9"/>
        <v>0</v>
      </c>
      <c r="L71" s="76">
        <f t="shared" si="10"/>
        <v>209.48400000000001</v>
      </c>
    </row>
    <row r="72" spans="9:12" x14ac:dyDescent="0.25">
      <c r="I72" s="101">
        <f t="shared" si="11"/>
        <v>70</v>
      </c>
      <c r="J72">
        <f t="shared" si="8"/>
        <v>-212.52</v>
      </c>
      <c r="K72" s="76">
        <f t="shared" si="9"/>
        <v>0</v>
      </c>
      <c r="L72" s="76">
        <f t="shared" si="10"/>
        <v>212.52</v>
      </c>
    </row>
    <row r="73" spans="9:12" x14ac:dyDescent="0.25">
      <c r="I73" s="101">
        <f t="shared" si="11"/>
        <v>71</v>
      </c>
      <c r="J73">
        <f t="shared" si="8"/>
        <v>-215.55599999999998</v>
      </c>
      <c r="K73" s="76">
        <f t="shared" si="9"/>
        <v>0</v>
      </c>
      <c r="L73" s="76">
        <f t="shared" si="10"/>
        <v>215.55599999999998</v>
      </c>
    </row>
    <row r="74" spans="9:12" x14ac:dyDescent="0.25">
      <c r="I74" s="101">
        <f t="shared" si="11"/>
        <v>72</v>
      </c>
      <c r="J74">
        <f t="shared" si="8"/>
        <v>-218.59199999999998</v>
      </c>
      <c r="K74" s="76">
        <f t="shared" si="9"/>
        <v>0</v>
      </c>
      <c r="L74" s="76">
        <f t="shared" si="10"/>
        <v>218.59199999999998</v>
      </c>
    </row>
    <row r="75" spans="9:12" x14ac:dyDescent="0.25">
      <c r="I75" s="101">
        <f t="shared" si="11"/>
        <v>73</v>
      </c>
      <c r="J75">
        <f t="shared" si="8"/>
        <v>-221.62799999999999</v>
      </c>
      <c r="K75" s="76">
        <f t="shared" si="9"/>
        <v>0</v>
      </c>
      <c r="L75" s="76">
        <f t="shared" si="10"/>
        <v>221.62799999999999</v>
      </c>
    </row>
    <row r="76" spans="9:12" x14ac:dyDescent="0.25">
      <c r="I76" s="101">
        <f t="shared" si="11"/>
        <v>74</v>
      </c>
      <c r="J76">
        <f t="shared" si="8"/>
        <v>-224.66399999999999</v>
      </c>
      <c r="K76" s="76">
        <f t="shared" si="9"/>
        <v>0</v>
      </c>
      <c r="L76" s="76">
        <f t="shared" si="10"/>
        <v>224.66399999999999</v>
      </c>
    </row>
    <row r="77" spans="9:12" x14ac:dyDescent="0.25">
      <c r="I77" s="101">
        <f t="shared" si="11"/>
        <v>75</v>
      </c>
      <c r="J77">
        <f t="shared" si="8"/>
        <v>-227.7</v>
      </c>
      <c r="K77" s="76">
        <f t="shared" si="9"/>
        <v>0</v>
      </c>
      <c r="L77" s="76">
        <f t="shared" si="10"/>
        <v>227.7</v>
      </c>
    </row>
    <row r="78" spans="9:12" x14ac:dyDescent="0.25">
      <c r="I78" s="101">
        <f t="shared" si="11"/>
        <v>76</v>
      </c>
      <c r="J78">
        <f t="shared" si="8"/>
        <v>-230.73599999999999</v>
      </c>
      <c r="K78" s="76">
        <f t="shared" si="9"/>
        <v>0</v>
      </c>
      <c r="L78" s="76">
        <f t="shared" si="10"/>
        <v>230.73599999999999</v>
      </c>
    </row>
    <row r="79" spans="9:12" x14ac:dyDescent="0.25">
      <c r="I79" s="101">
        <f t="shared" si="11"/>
        <v>77</v>
      </c>
      <c r="J79">
        <f t="shared" si="8"/>
        <v>-233.77199999999999</v>
      </c>
      <c r="K79" s="76">
        <f t="shared" si="9"/>
        <v>0</v>
      </c>
      <c r="L79" s="76">
        <f t="shared" si="10"/>
        <v>233.77199999999999</v>
      </c>
    </row>
    <row r="80" spans="9:12" x14ac:dyDescent="0.25">
      <c r="I80" s="101">
        <f t="shared" si="11"/>
        <v>78</v>
      </c>
      <c r="J80">
        <f t="shared" si="8"/>
        <v>-236.80799999999999</v>
      </c>
      <c r="K80" s="76">
        <f t="shared" si="9"/>
        <v>0</v>
      </c>
      <c r="L80" s="76">
        <f t="shared" si="10"/>
        <v>236.80799999999999</v>
      </c>
    </row>
    <row r="81" spans="7:12" x14ac:dyDescent="0.25">
      <c r="I81" s="101">
        <f t="shared" si="11"/>
        <v>79</v>
      </c>
      <c r="J81">
        <f t="shared" si="8"/>
        <v>-239.84399999999999</v>
      </c>
      <c r="K81" s="76">
        <f t="shared" si="9"/>
        <v>0</v>
      </c>
      <c r="L81" s="76">
        <f t="shared" si="10"/>
        <v>239.84399999999999</v>
      </c>
    </row>
    <row r="82" spans="7:12" x14ac:dyDescent="0.25">
      <c r="I82" s="101">
        <f t="shared" si="11"/>
        <v>80</v>
      </c>
      <c r="J82">
        <f t="shared" si="8"/>
        <v>-242.88</v>
      </c>
      <c r="K82" s="76">
        <f t="shared" si="9"/>
        <v>0</v>
      </c>
      <c r="L82" s="76">
        <f t="shared" si="10"/>
        <v>242.88</v>
      </c>
    </row>
    <row r="83" spans="7:12" x14ac:dyDescent="0.25">
      <c r="I83" s="101">
        <f t="shared" si="11"/>
        <v>81</v>
      </c>
      <c r="J83">
        <f t="shared" si="8"/>
        <v>-245.916</v>
      </c>
      <c r="K83" s="76">
        <f t="shared" si="9"/>
        <v>0</v>
      </c>
      <c r="L83" s="76">
        <f t="shared" si="10"/>
        <v>245.916</v>
      </c>
    </row>
    <row r="84" spans="7:12" x14ac:dyDescent="0.25">
      <c r="I84" s="101">
        <f t="shared" si="11"/>
        <v>82</v>
      </c>
      <c r="J84">
        <f t="shared" si="8"/>
        <v>-248.952</v>
      </c>
      <c r="K84" s="76">
        <f t="shared" si="9"/>
        <v>0</v>
      </c>
      <c r="L84" s="76">
        <f t="shared" si="10"/>
        <v>248.952</v>
      </c>
    </row>
    <row r="85" spans="7:12" x14ac:dyDescent="0.25">
      <c r="I85" s="101">
        <f t="shared" si="11"/>
        <v>83</v>
      </c>
      <c r="J85">
        <f t="shared" si="8"/>
        <v>-251.988</v>
      </c>
      <c r="K85" s="76">
        <f t="shared" si="9"/>
        <v>0</v>
      </c>
      <c r="L85" s="76">
        <f t="shared" si="10"/>
        <v>251.988</v>
      </c>
    </row>
    <row r="86" spans="7:12" x14ac:dyDescent="0.25">
      <c r="I86" s="101">
        <f t="shared" si="11"/>
        <v>84</v>
      </c>
      <c r="J86">
        <f t="shared" si="8"/>
        <v>-255.02400000000003</v>
      </c>
      <c r="K86" s="76">
        <f t="shared" si="9"/>
        <v>0</v>
      </c>
      <c r="L86" s="76">
        <f t="shared" si="10"/>
        <v>255.02400000000003</v>
      </c>
    </row>
    <row r="87" spans="7:12" x14ac:dyDescent="0.25">
      <c r="G87" t="s">
        <v>6</v>
      </c>
      <c r="I87" s="101">
        <f t="shared" si="11"/>
        <v>85</v>
      </c>
      <c r="J87">
        <f t="shared" si="8"/>
        <v>-258.06</v>
      </c>
      <c r="K87" s="76">
        <f t="shared" si="9"/>
        <v>0</v>
      </c>
      <c r="L87" s="76">
        <f t="shared" si="10"/>
        <v>258.06</v>
      </c>
    </row>
    <row r="88" spans="7:12" x14ac:dyDescent="0.25">
      <c r="I88" s="101">
        <f t="shared" si="11"/>
        <v>86</v>
      </c>
      <c r="J88">
        <f t="shared" si="8"/>
        <v>-261.096</v>
      </c>
      <c r="K88" s="76">
        <f t="shared" si="9"/>
        <v>0</v>
      </c>
      <c r="L88" s="76">
        <f t="shared" si="10"/>
        <v>261.096</v>
      </c>
    </row>
    <row r="89" spans="7:12" x14ac:dyDescent="0.25">
      <c r="I89" s="101">
        <f t="shared" si="11"/>
        <v>87</v>
      </c>
      <c r="J89">
        <f t="shared" si="8"/>
        <v>-264.13200000000001</v>
      </c>
      <c r="K89" s="76">
        <f t="shared" si="9"/>
        <v>0</v>
      </c>
      <c r="L89" s="76">
        <f t="shared" si="10"/>
        <v>264.13200000000001</v>
      </c>
    </row>
    <row r="90" spans="7:12" x14ac:dyDescent="0.25">
      <c r="I90" s="101">
        <f t="shared" si="11"/>
        <v>88</v>
      </c>
      <c r="J90">
        <f t="shared" si="8"/>
        <v>-267.16800000000001</v>
      </c>
      <c r="K90" s="76">
        <f t="shared" si="9"/>
        <v>0</v>
      </c>
      <c r="L90" s="76">
        <f t="shared" si="10"/>
        <v>267.16800000000001</v>
      </c>
    </row>
    <row r="91" spans="7:12" x14ac:dyDescent="0.25">
      <c r="I91" s="101">
        <f t="shared" si="11"/>
        <v>89</v>
      </c>
      <c r="J91">
        <f t="shared" si="8"/>
        <v>-270.20400000000001</v>
      </c>
      <c r="K91" s="76">
        <f t="shared" si="9"/>
        <v>0</v>
      </c>
      <c r="L91" s="76">
        <f t="shared" si="10"/>
        <v>270.20400000000001</v>
      </c>
    </row>
    <row r="92" spans="7:12" x14ac:dyDescent="0.25">
      <c r="I92" s="101">
        <f t="shared" si="11"/>
        <v>90</v>
      </c>
      <c r="J92">
        <f t="shared" si="8"/>
        <v>-273.24</v>
      </c>
      <c r="K92" s="76">
        <f t="shared" si="9"/>
        <v>0</v>
      </c>
      <c r="L92" s="76">
        <f t="shared" si="10"/>
        <v>273.24</v>
      </c>
    </row>
    <row r="93" spans="7:12" x14ac:dyDescent="0.25">
      <c r="I93" s="101">
        <f t="shared" si="11"/>
        <v>91</v>
      </c>
      <c r="J93">
        <f t="shared" si="8"/>
        <v>-276.27600000000001</v>
      </c>
      <c r="K93" s="76">
        <f t="shared" si="9"/>
        <v>0</v>
      </c>
      <c r="L93" s="76">
        <f t="shared" si="10"/>
        <v>276.27600000000001</v>
      </c>
    </row>
    <row r="94" spans="7:12" x14ac:dyDescent="0.25">
      <c r="I94" s="101">
        <f t="shared" si="11"/>
        <v>92</v>
      </c>
      <c r="J94">
        <f t="shared" si="8"/>
        <v>-279.31200000000001</v>
      </c>
      <c r="K94" s="76">
        <f t="shared" si="9"/>
        <v>0</v>
      </c>
      <c r="L94" s="76">
        <f t="shared" si="10"/>
        <v>279.31200000000001</v>
      </c>
    </row>
    <row r="95" spans="7:12" x14ac:dyDescent="0.25">
      <c r="I95" s="101">
        <f t="shared" si="11"/>
        <v>93</v>
      </c>
      <c r="J95">
        <f t="shared" si="8"/>
        <v>-282.34800000000001</v>
      </c>
      <c r="K95" s="76">
        <f t="shared" si="9"/>
        <v>0</v>
      </c>
      <c r="L95" s="76">
        <f t="shared" si="10"/>
        <v>282.34800000000001</v>
      </c>
    </row>
    <row r="96" spans="7:12" x14ac:dyDescent="0.25">
      <c r="I96" s="101">
        <f t="shared" si="11"/>
        <v>94</v>
      </c>
      <c r="J96">
        <f t="shared" si="8"/>
        <v>-285.38400000000001</v>
      </c>
      <c r="K96" s="76">
        <f t="shared" si="9"/>
        <v>0</v>
      </c>
      <c r="L96" s="76">
        <f t="shared" si="10"/>
        <v>285.38400000000001</v>
      </c>
    </row>
    <row r="97" spans="9:12" x14ac:dyDescent="0.25">
      <c r="I97" s="101">
        <f t="shared" si="11"/>
        <v>95</v>
      </c>
      <c r="J97">
        <f t="shared" si="8"/>
        <v>-288.42</v>
      </c>
      <c r="K97" s="76">
        <f t="shared" si="9"/>
        <v>0</v>
      </c>
      <c r="L97" s="76">
        <f t="shared" si="10"/>
        <v>288.42</v>
      </c>
    </row>
    <row r="98" spans="9:12" x14ac:dyDescent="0.25">
      <c r="I98" s="101">
        <f t="shared" si="11"/>
        <v>96</v>
      </c>
      <c r="J98">
        <f t="shared" si="8"/>
        <v>-291.45600000000002</v>
      </c>
      <c r="K98" s="76">
        <f t="shared" si="9"/>
        <v>0</v>
      </c>
      <c r="L98" s="76">
        <f t="shared" si="10"/>
        <v>291.45600000000002</v>
      </c>
    </row>
    <row r="99" spans="9:12" x14ac:dyDescent="0.25">
      <c r="I99" s="101">
        <f t="shared" si="11"/>
        <v>97</v>
      </c>
      <c r="J99">
        <f t="shared" si="8"/>
        <v>-294.49200000000002</v>
      </c>
      <c r="K99" s="76">
        <f t="shared" si="9"/>
        <v>0</v>
      </c>
      <c r="L99" s="76">
        <f t="shared" si="10"/>
        <v>294.49200000000002</v>
      </c>
    </row>
    <row r="100" spans="9:12" x14ac:dyDescent="0.25">
      <c r="I100" s="101">
        <f t="shared" si="11"/>
        <v>98</v>
      </c>
      <c r="J100">
        <f t="shared" si="8"/>
        <v>-297.52800000000002</v>
      </c>
      <c r="K100" s="76">
        <f t="shared" si="9"/>
        <v>0</v>
      </c>
      <c r="L100" s="76">
        <f t="shared" si="10"/>
        <v>297.52800000000002</v>
      </c>
    </row>
    <row r="101" spans="9:12" x14ac:dyDescent="0.25">
      <c r="I101" s="101">
        <f t="shared" si="11"/>
        <v>99</v>
      </c>
      <c r="J101">
        <f t="shared" si="8"/>
        <v>-300.56400000000002</v>
      </c>
      <c r="K101" s="76">
        <f t="shared" si="9"/>
        <v>0</v>
      </c>
      <c r="L101" s="76">
        <f t="shared" si="10"/>
        <v>300.56400000000002</v>
      </c>
    </row>
    <row r="102" spans="9:12" x14ac:dyDescent="0.25">
      <c r="I102" s="101">
        <f t="shared" si="11"/>
        <v>100</v>
      </c>
      <c r="J102">
        <f t="shared" si="8"/>
        <v>-303.60000000000002</v>
      </c>
      <c r="K102" s="76">
        <f t="shared" si="9"/>
        <v>0</v>
      </c>
      <c r="L102" s="76">
        <f t="shared" si="10"/>
        <v>303.60000000000002</v>
      </c>
    </row>
    <row r="103" spans="9:12" x14ac:dyDescent="0.25">
      <c r="I103" s="101">
        <f t="shared" si="11"/>
        <v>101</v>
      </c>
      <c r="J103">
        <f t="shared" si="8"/>
        <v>-306.63600000000002</v>
      </c>
      <c r="K103" s="76">
        <f t="shared" si="9"/>
        <v>0</v>
      </c>
      <c r="L103" s="76">
        <f t="shared" si="10"/>
        <v>306.63600000000002</v>
      </c>
    </row>
    <row r="104" spans="9:12" x14ac:dyDescent="0.25">
      <c r="I104" s="101">
        <f t="shared" si="11"/>
        <v>102</v>
      </c>
      <c r="J104">
        <f t="shared" si="8"/>
        <v>-309.67199999999997</v>
      </c>
      <c r="K104" s="76">
        <f t="shared" si="9"/>
        <v>0</v>
      </c>
      <c r="L104" s="76">
        <f t="shared" si="10"/>
        <v>309.67199999999997</v>
      </c>
    </row>
    <row r="105" spans="9:12" x14ac:dyDescent="0.25">
      <c r="I105" s="101">
        <f t="shared" si="11"/>
        <v>103</v>
      </c>
      <c r="J105">
        <f t="shared" si="8"/>
        <v>-312.70799999999997</v>
      </c>
      <c r="K105" s="76">
        <f t="shared" si="9"/>
        <v>0</v>
      </c>
      <c r="L105" s="76">
        <f t="shared" si="10"/>
        <v>312.70799999999997</v>
      </c>
    </row>
    <row r="106" spans="9:12" x14ac:dyDescent="0.25">
      <c r="I106" s="101">
        <f t="shared" si="11"/>
        <v>104</v>
      </c>
      <c r="J106">
        <f t="shared" si="8"/>
        <v>-315.74399999999997</v>
      </c>
      <c r="K106" s="76">
        <f t="shared" si="9"/>
        <v>0</v>
      </c>
      <c r="L106" s="76">
        <f t="shared" si="10"/>
        <v>315.74399999999997</v>
      </c>
    </row>
    <row r="107" spans="9:12" x14ac:dyDescent="0.25">
      <c r="I107" s="101">
        <f t="shared" si="11"/>
        <v>105</v>
      </c>
      <c r="J107">
        <f t="shared" si="8"/>
        <v>-318.77999999999997</v>
      </c>
      <c r="K107" s="76">
        <f t="shared" si="9"/>
        <v>0</v>
      </c>
      <c r="L107" s="76">
        <f t="shared" si="10"/>
        <v>318.77999999999997</v>
      </c>
    </row>
    <row r="108" spans="9:12" x14ac:dyDescent="0.25">
      <c r="I108" s="101">
        <f t="shared" si="11"/>
        <v>106</v>
      </c>
      <c r="J108">
        <f t="shared" si="8"/>
        <v>-321.81599999999997</v>
      </c>
      <c r="K108" s="76">
        <f t="shared" si="9"/>
        <v>0</v>
      </c>
      <c r="L108" s="76">
        <f t="shared" si="10"/>
        <v>321.81599999999997</v>
      </c>
    </row>
    <row r="109" spans="9:12" x14ac:dyDescent="0.25">
      <c r="I109" s="101">
        <f t="shared" si="11"/>
        <v>107</v>
      </c>
      <c r="J109">
        <f t="shared" si="8"/>
        <v>-324.85199999999998</v>
      </c>
      <c r="K109" s="76">
        <f t="shared" si="9"/>
        <v>0</v>
      </c>
      <c r="L109" s="76">
        <f t="shared" si="10"/>
        <v>324.85199999999998</v>
      </c>
    </row>
    <row r="110" spans="9:12" x14ac:dyDescent="0.25">
      <c r="I110" s="101">
        <f t="shared" si="11"/>
        <v>108</v>
      </c>
      <c r="J110">
        <f t="shared" si="8"/>
        <v>-327.88799999999998</v>
      </c>
      <c r="K110" s="76">
        <f t="shared" si="9"/>
        <v>0</v>
      </c>
      <c r="L110" s="76">
        <f t="shared" si="10"/>
        <v>327.88799999999998</v>
      </c>
    </row>
    <row r="111" spans="9:12" x14ac:dyDescent="0.25">
      <c r="I111" s="101">
        <f t="shared" si="11"/>
        <v>109</v>
      </c>
      <c r="J111">
        <f t="shared" si="8"/>
        <v>-330.92399999999998</v>
      </c>
      <c r="K111" s="76">
        <f t="shared" si="9"/>
        <v>0</v>
      </c>
      <c r="L111" s="76">
        <f t="shared" si="10"/>
        <v>330.92399999999998</v>
      </c>
    </row>
    <row r="112" spans="9:12" x14ac:dyDescent="0.25">
      <c r="I112" s="101">
        <f t="shared" si="11"/>
        <v>110</v>
      </c>
      <c r="J112">
        <f t="shared" si="8"/>
        <v>-333.96</v>
      </c>
      <c r="K112" s="76">
        <f t="shared" si="9"/>
        <v>0</v>
      </c>
      <c r="L112" s="76">
        <f t="shared" si="10"/>
        <v>333.96</v>
      </c>
    </row>
    <row r="113" spans="9:12" x14ac:dyDescent="0.25">
      <c r="I113" s="101">
        <f t="shared" si="11"/>
        <v>111</v>
      </c>
      <c r="J113">
        <f t="shared" si="8"/>
        <v>-336.99599999999998</v>
      </c>
      <c r="K113" s="76">
        <f t="shared" si="9"/>
        <v>0</v>
      </c>
      <c r="L113" s="76">
        <f t="shared" si="10"/>
        <v>336.99599999999998</v>
      </c>
    </row>
    <row r="114" spans="9:12" x14ac:dyDescent="0.25">
      <c r="I114" s="101">
        <f t="shared" si="11"/>
        <v>112</v>
      </c>
      <c r="J114">
        <f t="shared" si="8"/>
        <v>-340.03199999999998</v>
      </c>
      <c r="K114" s="76">
        <f t="shared" si="9"/>
        <v>0</v>
      </c>
      <c r="L114" s="76">
        <f t="shared" si="10"/>
        <v>340.03199999999998</v>
      </c>
    </row>
    <row r="115" spans="9:12" x14ac:dyDescent="0.25">
      <c r="I115" s="101">
        <f t="shared" si="11"/>
        <v>113</v>
      </c>
      <c r="J115">
        <f t="shared" si="8"/>
        <v>-343.06799999999998</v>
      </c>
      <c r="K115" s="76">
        <f t="shared" si="9"/>
        <v>0</v>
      </c>
      <c r="L115" s="76">
        <f t="shared" si="10"/>
        <v>343.06799999999998</v>
      </c>
    </row>
    <row r="116" spans="9:12" x14ac:dyDescent="0.25">
      <c r="I116" s="101">
        <f t="shared" si="11"/>
        <v>114</v>
      </c>
      <c r="J116">
        <f t="shared" si="8"/>
        <v>-346.10399999999998</v>
      </c>
      <c r="K116" s="76">
        <f t="shared" si="9"/>
        <v>0</v>
      </c>
      <c r="L116" s="76">
        <f t="shared" si="10"/>
        <v>346.10399999999998</v>
      </c>
    </row>
    <row r="117" spans="9:12" x14ac:dyDescent="0.25">
      <c r="I117" s="101">
        <f t="shared" si="11"/>
        <v>115</v>
      </c>
      <c r="J117">
        <f t="shared" si="8"/>
        <v>-349.14000000000004</v>
      </c>
      <c r="K117" s="76">
        <f t="shared" si="9"/>
        <v>0</v>
      </c>
      <c r="L117" s="76">
        <f t="shared" si="10"/>
        <v>349.14000000000004</v>
      </c>
    </row>
    <row r="118" spans="9:12" x14ac:dyDescent="0.25">
      <c r="I118" s="101">
        <f t="shared" si="11"/>
        <v>116</v>
      </c>
      <c r="J118">
        <f t="shared" si="8"/>
        <v>-352.17600000000004</v>
      </c>
      <c r="K118" s="76">
        <f t="shared" si="9"/>
        <v>0</v>
      </c>
      <c r="L118" s="76">
        <f t="shared" si="10"/>
        <v>352.17600000000004</v>
      </c>
    </row>
    <row r="119" spans="9:12" x14ac:dyDescent="0.25">
      <c r="I119" s="101">
        <f t="shared" si="11"/>
        <v>117</v>
      </c>
      <c r="J119">
        <f t="shared" si="8"/>
        <v>-355.21200000000005</v>
      </c>
      <c r="K119" s="76">
        <f t="shared" si="9"/>
        <v>0</v>
      </c>
      <c r="L119" s="76">
        <f t="shared" si="10"/>
        <v>355.21200000000005</v>
      </c>
    </row>
    <row r="120" spans="9:12" x14ac:dyDescent="0.25">
      <c r="I120" s="101">
        <f t="shared" si="11"/>
        <v>118</v>
      </c>
      <c r="J120">
        <f t="shared" si="8"/>
        <v>-358.24799999999999</v>
      </c>
      <c r="K120" s="76">
        <f t="shared" si="9"/>
        <v>0</v>
      </c>
      <c r="L120" s="76">
        <f t="shared" si="10"/>
        <v>358.24799999999999</v>
      </c>
    </row>
    <row r="121" spans="9:12" x14ac:dyDescent="0.25">
      <c r="I121" s="101">
        <f t="shared" si="11"/>
        <v>119</v>
      </c>
      <c r="J121">
        <f t="shared" si="8"/>
        <v>-361.28399999999999</v>
      </c>
      <c r="K121" s="76">
        <f t="shared" si="9"/>
        <v>0</v>
      </c>
      <c r="L121" s="76">
        <f t="shared" si="10"/>
        <v>361.28399999999999</v>
      </c>
    </row>
    <row r="122" spans="9:12" x14ac:dyDescent="0.25">
      <c r="I122" s="101">
        <f t="shared" si="11"/>
        <v>120</v>
      </c>
      <c r="J122">
        <f t="shared" si="8"/>
        <v>-364.32</v>
      </c>
      <c r="K122" s="76">
        <f t="shared" si="9"/>
        <v>0</v>
      </c>
      <c r="L122" s="76">
        <f t="shared" si="10"/>
        <v>364.32</v>
      </c>
    </row>
    <row r="123" spans="9:12" x14ac:dyDescent="0.25">
      <c r="I123" s="101">
        <f t="shared" si="11"/>
        <v>121</v>
      </c>
      <c r="J123">
        <f t="shared" si="8"/>
        <v>-367.35599999999999</v>
      </c>
      <c r="K123" s="76">
        <f t="shared" si="9"/>
        <v>0</v>
      </c>
      <c r="L123" s="76">
        <f t="shared" si="10"/>
        <v>367.35599999999999</v>
      </c>
    </row>
    <row r="124" spans="9:12" x14ac:dyDescent="0.25">
      <c r="I124" s="101">
        <f t="shared" si="11"/>
        <v>122</v>
      </c>
      <c r="J124">
        <f t="shared" si="8"/>
        <v>-370.392</v>
      </c>
      <c r="K124" s="76">
        <f t="shared" si="9"/>
        <v>0</v>
      </c>
      <c r="L124" s="76">
        <f t="shared" si="10"/>
        <v>370.392</v>
      </c>
    </row>
    <row r="125" spans="9:12" x14ac:dyDescent="0.25">
      <c r="I125" s="101">
        <f t="shared" si="11"/>
        <v>123</v>
      </c>
      <c r="J125">
        <f t="shared" si="8"/>
        <v>-373.428</v>
      </c>
      <c r="K125" s="76">
        <f t="shared" si="9"/>
        <v>0</v>
      </c>
      <c r="L125" s="76">
        <f t="shared" si="10"/>
        <v>373.428</v>
      </c>
    </row>
    <row r="126" spans="9:12" x14ac:dyDescent="0.25">
      <c r="I126" s="101">
        <f t="shared" si="11"/>
        <v>124</v>
      </c>
      <c r="J126">
        <f t="shared" si="8"/>
        <v>-376.464</v>
      </c>
      <c r="K126" s="76">
        <f t="shared" si="9"/>
        <v>0</v>
      </c>
      <c r="L126" s="76">
        <f t="shared" si="10"/>
        <v>376.464</v>
      </c>
    </row>
    <row r="127" spans="9:12" x14ac:dyDescent="0.25">
      <c r="I127" s="101">
        <f t="shared" si="11"/>
        <v>125</v>
      </c>
      <c r="J127">
        <f t="shared" si="8"/>
        <v>-379.5</v>
      </c>
      <c r="K127" s="76">
        <f t="shared" si="9"/>
        <v>0</v>
      </c>
      <c r="L127" s="76">
        <f t="shared" si="10"/>
        <v>379.5</v>
      </c>
    </row>
    <row r="128" spans="9:12" x14ac:dyDescent="0.25">
      <c r="I128" s="101">
        <f t="shared" si="11"/>
        <v>126</v>
      </c>
      <c r="J128">
        <f t="shared" si="8"/>
        <v>-382.536</v>
      </c>
      <c r="K128" s="76">
        <f t="shared" si="9"/>
        <v>0</v>
      </c>
      <c r="L128" s="76">
        <f t="shared" si="10"/>
        <v>382.536</v>
      </c>
    </row>
    <row r="129" spans="9:12" x14ac:dyDescent="0.25">
      <c r="I129" s="101">
        <f t="shared" si="11"/>
        <v>127</v>
      </c>
      <c r="J129">
        <f t="shared" si="8"/>
        <v>-385.572</v>
      </c>
      <c r="K129" s="76">
        <f t="shared" si="9"/>
        <v>0</v>
      </c>
      <c r="L129" s="76">
        <f t="shared" si="10"/>
        <v>385.572</v>
      </c>
    </row>
    <row r="130" spans="9:12" x14ac:dyDescent="0.25">
      <c r="I130" s="101">
        <f t="shared" si="11"/>
        <v>128</v>
      </c>
      <c r="J130">
        <f t="shared" ref="J130:J193" si="12">D$29*($I130/1000)+D$19*(($I130/1000)-($D$8/1000))*(($I130/1000)&gt;($D$8/1000))+D$20*(($I130/1000)-($D$9/1000))*(($I130/1000)&gt;($D$9/1000))+D$21*(($I130/1000)-($D$10/1000))*(($I130/1000)&gt;($D$10/1000))+D$22*(($I130/1000)-($D$11/1000))*(($I130/1000)&gt;($D$11/1000))</f>
        <v>-388.608</v>
      </c>
      <c r="K130" s="76">
        <f t="shared" ref="K130:K193" si="13">E$29*($I130/1000)+E$19*(($I130/1000)-($D$8/1000))*(($I130/1000)&gt;($D$8/1000))+E$20*(($I130/1000)-($D$9/1000))*(($I130/1000)&gt;($D$9/1000))+E$21*(($I130/1000)-($D$10/1000))*(($I130/1000)&gt;($D$10/1000))+E$22*(($I130/1000)-($D$11/1000))*(($I130/1000)&gt;($D$11/1000))</f>
        <v>0</v>
      </c>
      <c r="L130" s="76">
        <f t="shared" ref="L130:L193" si="14">SQRT((J130^2)+(K130^2))</f>
        <v>388.608</v>
      </c>
    </row>
    <row r="131" spans="9:12" x14ac:dyDescent="0.25">
      <c r="I131" s="101">
        <f t="shared" ref="I131:I194" si="15">IF((ROW(A129)*$F$2)&lt;=$D$5, ROW(A129)*$F$2,NA())</f>
        <v>129</v>
      </c>
      <c r="J131">
        <f t="shared" si="12"/>
        <v>-391.64400000000001</v>
      </c>
      <c r="K131" s="76">
        <f t="shared" si="13"/>
        <v>0</v>
      </c>
      <c r="L131" s="76">
        <f t="shared" si="14"/>
        <v>391.64400000000001</v>
      </c>
    </row>
    <row r="132" spans="9:12" x14ac:dyDescent="0.25">
      <c r="I132" s="101">
        <f t="shared" si="15"/>
        <v>130</v>
      </c>
      <c r="J132">
        <f t="shared" si="12"/>
        <v>-394.68</v>
      </c>
      <c r="K132" s="76">
        <f t="shared" si="13"/>
        <v>0</v>
      </c>
      <c r="L132" s="76">
        <f t="shared" si="14"/>
        <v>394.68</v>
      </c>
    </row>
    <row r="133" spans="9:12" x14ac:dyDescent="0.25">
      <c r="I133" s="101">
        <f t="shared" si="15"/>
        <v>131</v>
      </c>
      <c r="J133">
        <f t="shared" si="12"/>
        <v>-397.71600000000001</v>
      </c>
      <c r="K133" s="76">
        <f t="shared" si="13"/>
        <v>0</v>
      </c>
      <c r="L133" s="76">
        <f t="shared" si="14"/>
        <v>397.71600000000001</v>
      </c>
    </row>
    <row r="134" spans="9:12" x14ac:dyDescent="0.25">
      <c r="I134" s="101">
        <f t="shared" si="15"/>
        <v>132</v>
      </c>
      <c r="J134">
        <f t="shared" si="12"/>
        <v>-400.75200000000001</v>
      </c>
      <c r="K134" s="76">
        <f t="shared" si="13"/>
        <v>0</v>
      </c>
      <c r="L134" s="76">
        <f t="shared" si="14"/>
        <v>400.75200000000001</v>
      </c>
    </row>
    <row r="135" spans="9:12" x14ac:dyDescent="0.25">
      <c r="I135" s="101">
        <f t="shared" si="15"/>
        <v>133</v>
      </c>
      <c r="J135">
        <f t="shared" si="12"/>
        <v>-403.78800000000001</v>
      </c>
      <c r="K135" s="76">
        <f t="shared" si="13"/>
        <v>0</v>
      </c>
      <c r="L135" s="76">
        <f t="shared" si="14"/>
        <v>403.78800000000001</v>
      </c>
    </row>
    <row r="136" spans="9:12" x14ac:dyDescent="0.25">
      <c r="I136" s="101">
        <f t="shared" si="15"/>
        <v>134</v>
      </c>
      <c r="J136">
        <f t="shared" si="12"/>
        <v>-406.82400000000001</v>
      </c>
      <c r="K136" s="76">
        <f t="shared" si="13"/>
        <v>0</v>
      </c>
      <c r="L136" s="76">
        <f t="shared" si="14"/>
        <v>406.82400000000001</v>
      </c>
    </row>
    <row r="137" spans="9:12" x14ac:dyDescent="0.25">
      <c r="I137" s="101">
        <f t="shared" si="15"/>
        <v>135</v>
      </c>
      <c r="J137">
        <f t="shared" si="12"/>
        <v>-409.86</v>
      </c>
      <c r="K137" s="76">
        <f t="shared" si="13"/>
        <v>0</v>
      </c>
      <c r="L137" s="76">
        <f t="shared" si="14"/>
        <v>409.86</v>
      </c>
    </row>
    <row r="138" spans="9:12" x14ac:dyDescent="0.25">
      <c r="I138" s="101">
        <f t="shared" si="15"/>
        <v>136</v>
      </c>
      <c r="J138">
        <f t="shared" si="12"/>
        <v>-412.89600000000002</v>
      </c>
      <c r="K138" s="76">
        <f t="shared" si="13"/>
        <v>0</v>
      </c>
      <c r="L138" s="76">
        <f t="shared" si="14"/>
        <v>412.89600000000002</v>
      </c>
    </row>
    <row r="139" spans="9:12" x14ac:dyDescent="0.25">
      <c r="I139" s="101">
        <f t="shared" si="15"/>
        <v>137</v>
      </c>
      <c r="J139">
        <f t="shared" si="12"/>
        <v>-415.93200000000002</v>
      </c>
      <c r="K139" s="76">
        <f t="shared" si="13"/>
        <v>0</v>
      </c>
      <c r="L139" s="76">
        <f t="shared" si="14"/>
        <v>415.93200000000002</v>
      </c>
    </row>
    <row r="140" spans="9:12" x14ac:dyDescent="0.25">
      <c r="I140" s="101">
        <f t="shared" si="15"/>
        <v>138</v>
      </c>
      <c r="J140">
        <f t="shared" si="12"/>
        <v>-418.96800000000002</v>
      </c>
      <c r="K140" s="76">
        <f t="shared" si="13"/>
        <v>0</v>
      </c>
      <c r="L140" s="76">
        <f t="shared" si="14"/>
        <v>418.96800000000002</v>
      </c>
    </row>
    <row r="141" spans="9:12" x14ac:dyDescent="0.25">
      <c r="I141" s="101">
        <f t="shared" si="15"/>
        <v>139</v>
      </c>
      <c r="J141">
        <f t="shared" si="12"/>
        <v>-422.00400000000002</v>
      </c>
      <c r="K141" s="76">
        <f t="shared" si="13"/>
        <v>0</v>
      </c>
      <c r="L141" s="76">
        <f t="shared" si="14"/>
        <v>422.00400000000002</v>
      </c>
    </row>
    <row r="142" spans="9:12" x14ac:dyDescent="0.25">
      <c r="I142" s="101">
        <f t="shared" si="15"/>
        <v>140</v>
      </c>
      <c r="J142">
        <f t="shared" si="12"/>
        <v>-425.04</v>
      </c>
      <c r="K142" s="76">
        <f t="shared" si="13"/>
        <v>0</v>
      </c>
      <c r="L142" s="76">
        <f t="shared" si="14"/>
        <v>425.04</v>
      </c>
    </row>
    <row r="143" spans="9:12" x14ac:dyDescent="0.25">
      <c r="I143" s="101">
        <f t="shared" si="15"/>
        <v>141</v>
      </c>
      <c r="J143">
        <f t="shared" si="12"/>
        <v>-428.07599999999996</v>
      </c>
      <c r="K143" s="76">
        <f t="shared" si="13"/>
        <v>0</v>
      </c>
      <c r="L143" s="76">
        <f t="shared" si="14"/>
        <v>428.07599999999996</v>
      </c>
    </row>
    <row r="144" spans="9:12" x14ac:dyDescent="0.25">
      <c r="I144" s="101">
        <f t="shared" si="15"/>
        <v>142</v>
      </c>
      <c r="J144">
        <f t="shared" si="12"/>
        <v>-431.11199999999997</v>
      </c>
      <c r="K144" s="76">
        <f t="shared" si="13"/>
        <v>0</v>
      </c>
      <c r="L144" s="76">
        <f t="shared" si="14"/>
        <v>431.11199999999997</v>
      </c>
    </row>
    <row r="145" spans="9:12" x14ac:dyDescent="0.25">
      <c r="I145" s="101">
        <f t="shared" si="15"/>
        <v>143</v>
      </c>
      <c r="J145">
        <f t="shared" si="12"/>
        <v>-434.14799999999997</v>
      </c>
      <c r="K145" s="76">
        <f t="shared" si="13"/>
        <v>0</v>
      </c>
      <c r="L145" s="76">
        <f t="shared" si="14"/>
        <v>434.14799999999997</v>
      </c>
    </row>
    <row r="146" spans="9:12" x14ac:dyDescent="0.25">
      <c r="I146" s="101">
        <f t="shared" si="15"/>
        <v>144</v>
      </c>
      <c r="J146">
        <f t="shared" si="12"/>
        <v>-437.18399999999997</v>
      </c>
      <c r="K146" s="76">
        <f t="shared" si="13"/>
        <v>0</v>
      </c>
      <c r="L146" s="76">
        <f t="shared" si="14"/>
        <v>437.18399999999997</v>
      </c>
    </row>
    <row r="147" spans="9:12" x14ac:dyDescent="0.25">
      <c r="I147" s="101">
        <f t="shared" si="15"/>
        <v>145</v>
      </c>
      <c r="J147">
        <f t="shared" si="12"/>
        <v>-440.21999999999997</v>
      </c>
      <c r="K147" s="76">
        <f t="shared" si="13"/>
        <v>0</v>
      </c>
      <c r="L147" s="76">
        <f t="shared" si="14"/>
        <v>440.21999999999997</v>
      </c>
    </row>
    <row r="148" spans="9:12" x14ac:dyDescent="0.25">
      <c r="I148" s="101">
        <f t="shared" si="15"/>
        <v>146</v>
      </c>
      <c r="J148">
        <f t="shared" si="12"/>
        <v>-443.25599999999997</v>
      </c>
      <c r="K148" s="76">
        <f t="shared" si="13"/>
        <v>0</v>
      </c>
      <c r="L148" s="76">
        <f t="shared" si="14"/>
        <v>443.25599999999997</v>
      </c>
    </row>
    <row r="149" spans="9:12" x14ac:dyDescent="0.25">
      <c r="I149" s="101">
        <f t="shared" si="15"/>
        <v>147</v>
      </c>
      <c r="J149">
        <f t="shared" si="12"/>
        <v>-446.29199999999997</v>
      </c>
      <c r="K149" s="76">
        <f t="shared" si="13"/>
        <v>0</v>
      </c>
      <c r="L149" s="76">
        <f t="shared" si="14"/>
        <v>446.29199999999997</v>
      </c>
    </row>
    <row r="150" spans="9:12" x14ac:dyDescent="0.25">
      <c r="I150" s="101">
        <f t="shared" si="15"/>
        <v>148</v>
      </c>
      <c r="J150">
        <f t="shared" si="12"/>
        <v>-449.32799999999997</v>
      </c>
      <c r="K150" s="76">
        <f t="shared" si="13"/>
        <v>0</v>
      </c>
      <c r="L150" s="76">
        <f t="shared" si="14"/>
        <v>449.32799999999997</v>
      </c>
    </row>
    <row r="151" spans="9:12" x14ac:dyDescent="0.25">
      <c r="I151" s="101">
        <f t="shared" si="15"/>
        <v>149</v>
      </c>
      <c r="J151">
        <f t="shared" si="12"/>
        <v>-452.36399999999998</v>
      </c>
      <c r="K151" s="76">
        <f t="shared" si="13"/>
        <v>0</v>
      </c>
      <c r="L151" s="76">
        <f t="shared" si="14"/>
        <v>452.36399999999998</v>
      </c>
    </row>
    <row r="152" spans="9:12" x14ac:dyDescent="0.25">
      <c r="I152" s="101">
        <f t="shared" si="15"/>
        <v>150</v>
      </c>
      <c r="J152">
        <f t="shared" si="12"/>
        <v>-455.4</v>
      </c>
      <c r="K152" s="76">
        <f t="shared" si="13"/>
        <v>0</v>
      </c>
      <c r="L152" s="76">
        <f t="shared" si="14"/>
        <v>455.4</v>
      </c>
    </row>
    <row r="153" spans="9:12" x14ac:dyDescent="0.25">
      <c r="I153" s="101">
        <f t="shared" si="15"/>
        <v>151</v>
      </c>
      <c r="J153">
        <f t="shared" si="12"/>
        <v>-458.43599999999998</v>
      </c>
      <c r="K153" s="76">
        <f t="shared" si="13"/>
        <v>0</v>
      </c>
      <c r="L153" s="76">
        <f t="shared" si="14"/>
        <v>458.43599999999998</v>
      </c>
    </row>
    <row r="154" spans="9:12" x14ac:dyDescent="0.25">
      <c r="I154" s="101">
        <f t="shared" si="15"/>
        <v>152</v>
      </c>
      <c r="J154">
        <f t="shared" si="12"/>
        <v>-461.47199999999998</v>
      </c>
      <c r="K154" s="76">
        <f t="shared" si="13"/>
        <v>0</v>
      </c>
      <c r="L154" s="76">
        <f t="shared" si="14"/>
        <v>461.47199999999998</v>
      </c>
    </row>
    <row r="155" spans="9:12" x14ac:dyDescent="0.25">
      <c r="I155" s="101">
        <f t="shared" si="15"/>
        <v>153</v>
      </c>
      <c r="J155">
        <f t="shared" si="12"/>
        <v>-464.50799999999998</v>
      </c>
      <c r="K155" s="76">
        <f t="shared" si="13"/>
        <v>0</v>
      </c>
      <c r="L155" s="76">
        <f t="shared" si="14"/>
        <v>464.50799999999998</v>
      </c>
    </row>
    <row r="156" spans="9:12" x14ac:dyDescent="0.25">
      <c r="I156" s="101">
        <f t="shared" si="15"/>
        <v>154</v>
      </c>
      <c r="J156">
        <f t="shared" si="12"/>
        <v>-467.54399999999998</v>
      </c>
      <c r="K156" s="76">
        <f t="shared" si="13"/>
        <v>0</v>
      </c>
      <c r="L156" s="76">
        <f t="shared" si="14"/>
        <v>467.54399999999998</v>
      </c>
    </row>
    <row r="157" spans="9:12" x14ac:dyDescent="0.25">
      <c r="I157" s="101">
        <f t="shared" si="15"/>
        <v>155</v>
      </c>
      <c r="J157">
        <f t="shared" si="12"/>
        <v>-470.58</v>
      </c>
      <c r="K157" s="76">
        <f t="shared" si="13"/>
        <v>0</v>
      </c>
      <c r="L157" s="76">
        <f t="shared" si="14"/>
        <v>470.58</v>
      </c>
    </row>
    <row r="158" spans="9:12" x14ac:dyDescent="0.25">
      <c r="I158" s="101">
        <f t="shared" si="15"/>
        <v>156</v>
      </c>
      <c r="J158">
        <f t="shared" si="12"/>
        <v>-473.61599999999999</v>
      </c>
      <c r="K158" s="76">
        <f t="shared" si="13"/>
        <v>0</v>
      </c>
      <c r="L158" s="76">
        <f t="shared" si="14"/>
        <v>473.61599999999999</v>
      </c>
    </row>
    <row r="159" spans="9:12" x14ac:dyDescent="0.25">
      <c r="I159" s="101">
        <f t="shared" si="15"/>
        <v>157</v>
      </c>
      <c r="J159">
        <f t="shared" si="12"/>
        <v>-476.65199999999999</v>
      </c>
      <c r="K159" s="76">
        <f t="shared" si="13"/>
        <v>0</v>
      </c>
      <c r="L159" s="76">
        <f t="shared" si="14"/>
        <v>476.65199999999999</v>
      </c>
    </row>
    <row r="160" spans="9:12" x14ac:dyDescent="0.25">
      <c r="I160" s="101">
        <f t="shared" si="15"/>
        <v>158</v>
      </c>
      <c r="J160">
        <f t="shared" si="12"/>
        <v>-479.68799999999999</v>
      </c>
      <c r="K160" s="76">
        <f t="shared" si="13"/>
        <v>0</v>
      </c>
      <c r="L160" s="76">
        <f t="shared" si="14"/>
        <v>479.68799999999999</v>
      </c>
    </row>
    <row r="161" spans="9:12" x14ac:dyDescent="0.25">
      <c r="I161" s="101">
        <f t="shared" si="15"/>
        <v>159</v>
      </c>
      <c r="J161">
        <f t="shared" si="12"/>
        <v>-482.72399999999999</v>
      </c>
      <c r="K161" s="76">
        <f t="shared" si="13"/>
        <v>0</v>
      </c>
      <c r="L161" s="76">
        <f t="shared" si="14"/>
        <v>482.72399999999999</v>
      </c>
    </row>
    <row r="162" spans="9:12" x14ac:dyDescent="0.25">
      <c r="I162" s="101">
        <f t="shared" si="15"/>
        <v>160</v>
      </c>
      <c r="J162">
        <f t="shared" si="12"/>
        <v>-485.76</v>
      </c>
      <c r="K162" s="76">
        <f t="shared" si="13"/>
        <v>0</v>
      </c>
      <c r="L162" s="76">
        <f t="shared" si="14"/>
        <v>485.76</v>
      </c>
    </row>
    <row r="163" spans="9:12" x14ac:dyDescent="0.25">
      <c r="I163" s="101">
        <f t="shared" si="15"/>
        <v>161</v>
      </c>
      <c r="J163">
        <f t="shared" si="12"/>
        <v>-488.79599999999999</v>
      </c>
      <c r="K163" s="76">
        <f t="shared" si="13"/>
        <v>0</v>
      </c>
      <c r="L163" s="76">
        <f t="shared" si="14"/>
        <v>488.79599999999999</v>
      </c>
    </row>
    <row r="164" spans="9:12" x14ac:dyDescent="0.25">
      <c r="I164" s="101">
        <f t="shared" si="15"/>
        <v>162</v>
      </c>
      <c r="J164">
        <f t="shared" si="12"/>
        <v>-491.83199999999999</v>
      </c>
      <c r="K164" s="76">
        <f t="shared" si="13"/>
        <v>0</v>
      </c>
      <c r="L164" s="76">
        <f t="shared" si="14"/>
        <v>491.83199999999999</v>
      </c>
    </row>
    <row r="165" spans="9:12" x14ac:dyDescent="0.25">
      <c r="I165" s="101">
        <f t="shared" si="15"/>
        <v>163</v>
      </c>
      <c r="J165">
        <f t="shared" si="12"/>
        <v>-494.86799999999999</v>
      </c>
      <c r="K165" s="76">
        <f t="shared" si="13"/>
        <v>0</v>
      </c>
      <c r="L165" s="76">
        <f t="shared" si="14"/>
        <v>494.86799999999999</v>
      </c>
    </row>
    <row r="166" spans="9:12" x14ac:dyDescent="0.25">
      <c r="I166" s="101">
        <f t="shared" si="15"/>
        <v>164</v>
      </c>
      <c r="J166">
        <f t="shared" si="12"/>
        <v>-497.904</v>
      </c>
      <c r="K166" s="76">
        <f t="shared" si="13"/>
        <v>0</v>
      </c>
      <c r="L166" s="76">
        <f t="shared" si="14"/>
        <v>497.904</v>
      </c>
    </row>
    <row r="167" spans="9:12" x14ac:dyDescent="0.25">
      <c r="I167" s="101">
        <f t="shared" si="15"/>
        <v>165</v>
      </c>
      <c r="J167">
        <f t="shared" si="12"/>
        <v>-500.94</v>
      </c>
      <c r="K167" s="76">
        <f t="shared" si="13"/>
        <v>0</v>
      </c>
      <c r="L167" s="76">
        <f t="shared" si="14"/>
        <v>500.94</v>
      </c>
    </row>
    <row r="168" spans="9:12" x14ac:dyDescent="0.25">
      <c r="I168" s="101">
        <f t="shared" si="15"/>
        <v>166</v>
      </c>
      <c r="J168">
        <f t="shared" si="12"/>
        <v>-503.976</v>
      </c>
      <c r="K168" s="76">
        <f t="shared" si="13"/>
        <v>0</v>
      </c>
      <c r="L168" s="76">
        <f t="shared" si="14"/>
        <v>503.976</v>
      </c>
    </row>
    <row r="169" spans="9:12" x14ac:dyDescent="0.25">
      <c r="I169" s="101">
        <f t="shared" si="15"/>
        <v>167</v>
      </c>
      <c r="J169">
        <f t="shared" si="12"/>
        <v>-507.01200000000006</v>
      </c>
      <c r="K169" s="76">
        <f t="shared" si="13"/>
        <v>0</v>
      </c>
      <c r="L169" s="76">
        <f t="shared" si="14"/>
        <v>507.01200000000006</v>
      </c>
    </row>
    <row r="170" spans="9:12" x14ac:dyDescent="0.25">
      <c r="I170" s="101">
        <f t="shared" si="15"/>
        <v>168</v>
      </c>
      <c r="J170">
        <f t="shared" si="12"/>
        <v>-510.04800000000006</v>
      </c>
      <c r="K170" s="76">
        <f t="shared" si="13"/>
        <v>0</v>
      </c>
      <c r="L170" s="76">
        <f t="shared" si="14"/>
        <v>510.04800000000006</v>
      </c>
    </row>
    <row r="171" spans="9:12" x14ac:dyDescent="0.25">
      <c r="I171" s="101">
        <f t="shared" si="15"/>
        <v>169</v>
      </c>
      <c r="J171">
        <f t="shared" si="12"/>
        <v>-513.08400000000006</v>
      </c>
      <c r="K171" s="76">
        <f t="shared" si="13"/>
        <v>0</v>
      </c>
      <c r="L171" s="76">
        <f t="shared" si="14"/>
        <v>513.08400000000006</v>
      </c>
    </row>
    <row r="172" spans="9:12" x14ac:dyDescent="0.25">
      <c r="I172" s="101">
        <f t="shared" si="15"/>
        <v>170</v>
      </c>
      <c r="J172">
        <f t="shared" si="12"/>
        <v>-516.12</v>
      </c>
      <c r="K172" s="76">
        <f t="shared" si="13"/>
        <v>0</v>
      </c>
      <c r="L172" s="76">
        <f t="shared" si="14"/>
        <v>516.12</v>
      </c>
    </row>
    <row r="173" spans="9:12" x14ac:dyDescent="0.25">
      <c r="I173" s="101">
        <f t="shared" si="15"/>
        <v>171</v>
      </c>
      <c r="J173">
        <f t="shared" si="12"/>
        <v>-519.15600000000006</v>
      </c>
      <c r="K173" s="76">
        <f t="shared" si="13"/>
        <v>0</v>
      </c>
      <c r="L173" s="76">
        <f t="shared" si="14"/>
        <v>519.15600000000006</v>
      </c>
    </row>
    <row r="174" spans="9:12" x14ac:dyDescent="0.25">
      <c r="I174" s="101">
        <f t="shared" si="15"/>
        <v>172</v>
      </c>
      <c r="J174">
        <f t="shared" si="12"/>
        <v>-522.19200000000001</v>
      </c>
      <c r="K174" s="76">
        <f t="shared" si="13"/>
        <v>0</v>
      </c>
      <c r="L174" s="76">
        <f t="shared" si="14"/>
        <v>522.19200000000001</v>
      </c>
    </row>
    <row r="175" spans="9:12" x14ac:dyDescent="0.25">
      <c r="I175" s="101">
        <f t="shared" si="15"/>
        <v>173</v>
      </c>
      <c r="J175">
        <f t="shared" si="12"/>
        <v>-525.22799999999995</v>
      </c>
      <c r="K175" s="76">
        <f t="shared" si="13"/>
        <v>0</v>
      </c>
      <c r="L175" s="76">
        <f t="shared" si="14"/>
        <v>525.22799999999995</v>
      </c>
    </row>
    <row r="176" spans="9:12" x14ac:dyDescent="0.25">
      <c r="I176" s="101">
        <f t="shared" si="15"/>
        <v>174</v>
      </c>
      <c r="J176">
        <f t="shared" si="12"/>
        <v>-528.26400000000001</v>
      </c>
      <c r="K176" s="76">
        <f t="shared" si="13"/>
        <v>0</v>
      </c>
      <c r="L176" s="76">
        <f t="shared" si="14"/>
        <v>528.26400000000001</v>
      </c>
    </row>
    <row r="177" spans="9:12" x14ac:dyDescent="0.25">
      <c r="I177" s="101">
        <f t="shared" si="15"/>
        <v>175</v>
      </c>
      <c r="J177">
        <f t="shared" si="12"/>
        <v>-531.29999999999995</v>
      </c>
      <c r="K177" s="76">
        <f t="shared" si="13"/>
        <v>0</v>
      </c>
      <c r="L177" s="76">
        <f t="shared" si="14"/>
        <v>531.29999999999995</v>
      </c>
    </row>
    <row r="178" spans="9:12" x14ac:dyDescent="0.25">
      <c r="I178" s="101">
        <f t="shared" si="15"/>
        <v>176</v>
      </c>
      <c r="J178">
        <f t="shared" si="12"/>
        <v>-534.33600000000001</v>
      </c>
      <c r="K178" s="76">
        <f t="shared" si="13"/>
        <v>0</v>
      </c>
      <c r="L178" s="76">
        <f t="shared" si="14"/>
        <v>534.33600000000001</v>
      </c>
    </row>
    <row r="179" spans="9:12" x14ac:dyDescent="0.25">
      <c r="I179" s="101">
        <f t="shared" si="15"/>
        <v>177</v>
      </c>
      <c r="J179">
        <f t="shared" si="12"/>
        <v>-537.37199999999996</v>
      </c>
      <c r="K179" s="76">
        <f t="shared" si="13"/>
        <v>0</v>
      </c>
      <c r="L179" s="76">
        <f t="shared" si="14"/>
        <v>537.37199999999996</v>
      </c>
    </row>
    <row r="180" spans="9:12" x14ac:dyDescent="0.25">
      <c r="I180" s="101">
        <f t="shared" si="15"/>
        <v>178</v>
      </c>
      <c r="J180">
        <f t="shared" si="12"/>
        <v>-540.40800000000002</v>
      </c>
      <c r="K180" s="76">
        <f t="shared" si="13"/>
        <v>0</v>
      </c>
      <c r="L180" s="76">
        <f t="shared" si="14"/>
        <v>540.40800000000002</v>
      </c>
    </row>
    <row r="181" spans="9:12" x14ac:dyDescent="0.25">
      <c r="I181" s="101">
        <f t="shared" si="15"/>
        <v>179</v>
      </c>
      <c r="J181">
        <f t="shared" si="12"/>
        <v>-543.44399999999996</v>
      </c>
      <c r="K181" s="76">
        <f t="shared" si="13"/>
        <v>0</v>
      </c>
      <c r="L181" s="76">
        <f t="shared" si="14"/>
        <v>543.44399999999996</v>
      </c>
    </row>
    <row r="182" spans="9:12" x14ac:dyDescent="0.25">
      <c r="I182" s="101">
        <f t="shared" si="15"/>
        <v>180</v>
      </c>
      <c r="J182">
        <f t="shared" si="12"/>
        <v>-546.48</v>
      </c>
      <c r="K182" s="76">
        <f t="shared" si="13"/>
        <v>0</v>
      </c>
      <c r="L182" s="76">
        <f t="shared" si="14"/>
        <v>546.48</v>
      </c>
    </row>
    <row r="183" spans="9:12" x14ac:dyDescent="0.25">
      <c r="I183" s="101">
        <f t="shared" si="15"/>
        <v>181</v>
      </c>
      <c r="J183">
        <f t="shared" si="12"/>
        <v>-549.51599999999996</v>
      </c>
      <c r="K183" s="76">
        <f t="shared" si="13"/>
        <v>0</v>
      </c>
      <c r="L183" s="76">
        <f t="shared" si="14"/>
        <v>549.51599999999996</v>
      </c>
    </row>
    <row r="184" spans="9:12" x14ac:dyDescent="0.25">
      <c r="I184" s="101">
        <f t="shared" si="15"/>
        <v>182</v>
      </c>
      <c r="J184">
        <f t="shared" si="12"/>
        <v>-552.55200000000002</v>
      </c>
      <c r="K184" s="76">
        <f t="shared" si="13"/>
        <v>0</v>
      </c>
      <c r="L184" s="76">
        <f t="shared" si="14"/>
        <v>552.55200000000002</v>
      </c>
    </row>
    <row r="185" spans="9:12" x14ac:dyDescent="0.25">
      <c r="I185" s="101">
        <f t="shared" si="15"/>
        <v>183</v>
      </c>
      <c r="J185">
        <f t="shared" si="12"/>
        <v>-555.58799999999997</v>
      </c>
      <c r="K185" s="76">
        <f t="shared" si="13"/>
        <v>0</v>
      </c>
      <c r="L185" s="76">
        <f t="shared" si="14"/>
        <v>555.58799999999997</v>
      </c>
    </row>
    <row r="186" spans="9:12" x14ac:dyDescent="0.25">
      <c r="I186" s="101">
        <f t="shared" si="15"/>
        <v>184</v>
      </c>
      <c r="J186">
        <f t="shared" si="12"/>
        <v>-558.62400000000002</v>
      </c>
      <c r="K186" s="76">
        <f t="shared" si="13"/>
        <v>0</v>
      </c>
      <c r="L186" s="76">
        <f t="shared" si="14"/>
        <v>558.62400000000002</v>
      </c>
    </row>
    <row r="187" spans="9:12" x14ac:dyDescent="0.25">
      <c r="I187" s="101">
        <f t="shared" si="15"/>
        <v>185</v>
      </c>
      <c r="J187">
        <f t="shared" si="12"/>
        <v>-561.66</v>
      </c>
      <c r="K187" s="76">
        <f t="shared" si="13"/>
        <v>0</v>
      </c>
      <c r="L187" s="76">
        <f t="shared" si="14"/>
        <v>561.66</v>
      </c>
    </row>
    <row r="188" spans="9:12" x14ac:dyDescent="0.25">
      <c r="I188" s="101">
        <f t="shared" si="15"/>
        <v>186</v>
      </c>
      <c r="J188">
        <f t="shared" si="12"/>
        <v>-564.69600000000003</v>
      </c>
      <c r="K188" s="76">
        <f t="shared" si="13"/>
        <v>0</v>
      </c>
      <c r="L188" s="76">
        <f t="shared" si="14"/>
        <v>564.69600000000003</v>
      </c>
    </row>
    <row r="189" spans="9:12" x14ac:dyDescent="0.25">
      <c r="I189" s="101">
        <f t="shared" si="15"/>
        <v>187</v>
      </c>
      <c r="J189">
        <f t="shared" si="12"/>
        <v>-567.73199999999997</v>
      </c>
      <c r="K189" s="76">
        <f t="shared" si="13"/>
        <v>0</v>
      </c>
      <c r="L189" s="76">
        <f t="shared" si="14"/>
        <v>567.73199999999997</v>
      </c>
    </row>
    <row r="190" spans="9:12" x14ac:dyDescent="0.25">
      <c r="I190" s="101">
        <f t="shared" si="15"/>
        <v>188</v>
      </c>
      <c r="J190">
        <f t="shared" si="12"/>
        <v>-570.76800000000003</v>
      </c>
      <c r="K190" s="76">
        <f t="shared" si="13"/>
        <v>0</v>
      </c>
      <c r="L190" s="76">
        <f t="shared" si="14"/>
        <v>570.76800000000003</v>
      </c>
    </row>
    <row r="191" spans="9:12" x14ac:dyDescent="0.25">
      <c r="I191" s="101">
        <f t="shared" si="15"/>
        <v>189</v>
      </c>
      <c r="J191">
        <f t="shared" si="12"/>
        <v>-573.80399999999997</v>
      </c>
      <c r="K191" s="76">
        <f t="shared" si="13"/>
        <v>0</v>
      </c>
      <c r="L191" s="76">
        <f t="shared" si="14"/>
        <v>573.80399999999997</v>
      </c>
    </row>
    <row r="192" spans="9:12" x14ac:dyDescent="0.25">
      <c r="I192" s="101">
        <f t="shared" si="15"/>
        <v>190</v>
      </c>
      <c r="J192">
        <f t="shared" si="12"/>
        <v>-576.84</v>
      </c>
      <c r="K192" s="76">
        <f t="shared" si="13"/>
        <v>0</v>
      </c>
      <c r="L192" s="76">
        <f t="shared" si="14"/>
        <v>576.84</v>
      </c>
    </row>
    <row r="193" spans="9:12" x14ac:dyDescent="0.25">
      <c r="I193" s="101">
        <f t="shared" si="15"/>
        <v>191</v>
      </c>
      <c r="J193">
        <f t="shared" si="12"/>
        <v>-579.87599999999998</v>
      </c>
      <c r="K193" s="76">
        <f t="shared" si="13"/>
        <v>0</v>
      </c>
      <c r="L193" s="76">
        <f t="shared" si="14"/>
        <v>579.87599999999998</v>
      </c>
    </row>
    <row r="194" spans="9:12" x14ac:dyDescent="0.25">
      <c r="I194" s="101">
        <f t="shared" si="15"/>
        <v>192</v>
      </c>
      <c r="J194">
        <f t="shared" ref="J194:J257" si="16">D$29*($I194/1000)+D$19*(($I194/1000)-($D$8/1000))*(($I194/1000)&gt;($D$8/1000))+D$20*(($I194/1000)-($D$9/1000))*(($I194/1000)&gt;($D$9/1000))+D$21*(($I194/1000)-($D$10/1000))*(($I194/1000)&gt;($D$10/1000))+D$22*(($I194/1000)-($D$11/1000))*(($I194/1000)&gt;($D$11/1000))</f>
        <v>-582.91200000000003</v>
      </c>
      <c r="K194" s="76">
        <f t="shared" ref="K194:K257" si="17">E$29*($I194/1000)+E$19*(($I194/1000)-($D$8/1000))*(($I194/1000)&gt;($D$8/1000))+E$20*(($I194/1000)-($D$9/1000))*(($I194/1000)&gt;($D$9/1000))+E$21*(($I194/1000)-($D$10/1000))*(($I194/1000)&gt;($D$10/1000))+E$22*(($I194/1000)-($D$11/1000))*(($I194/1000)&gt;($D$11/1000))</f>
        <v>0</v>
      </c>
      <c r="L194" s="76">
        <f t="shared" ref="L194:L257" si="18">SQRT((J194^2)+(K194^2))</f>
        <v>582.91200000000003</v>
      </c>
    </row>
    <row r="195" spans="9:12" x14ac:dyDescent="0.25">
      <c r="I195" s="101">
        <f t="shared" ref="I195:I258" si="19">IF((ROW(A193)*$F$2)&lt;=$D$5, ROW(A193)*$F$2,NA())</f>
        <v>193</v>
      </c>
      <c r="J195">
        <f t="shared" si="16"/>
        <v>-585.94799999999998</v>
      </c>
      <c r="K195" s="76">
        <f t="shared" si="17"/>
        <v>0</v>
      </c>
      <c r="L195" s="76">
        <f t="shared" si="18"/>
        <v>585.94799999999998</v>
      </c>
    </row>
    <row r="196" spans="9:12" x14ac:dyDescent="0.25">
      <c r="I196" s="101">
        <f t="shared" si="19"/>
        <v>194</v>
      </c>
      <c r="J196">
        <f t="shared" si="16"/>
        <v>-588.98400000000004</v>
      </c>
      <c r="K196" s="76">
        <f t="shared" si="17"/>
        <v>0</v>
      </c>
      <c r="L196" s="76">
        <f t="shared" si="18"/>
        <v>588.98400000000004</v>
      </c>
    </row>
    <row r="197" spans="9:12" x14ac:dyDescent="0.25">
      <c r="I197" s="101">
        <f t="shared" si="19"/>
        <v>195</v>
      </c>
      <c r="J197">
        <f t="shared" si="16"/>
        <v>-592.02</v>
      </c>
      <c r="K197" s="76">
        <f t="shared" si="17"/>
        <v>0</v>
      </c>
      <c r="L197" s="76">
        <f t="shared" si="18"/>
        <v>592.02</v>
      </c>
    </row>
    <row r="198" spans="9:12" x14ac:dyDescent="0.25">
      <c r="I198" s="101">
        <f t="shared" si="19"/>
        <v>196</v>
      </c>
      <c r="J198">
        <f t="shared" si="16"/>
        <v>-595.05600000000004</v>
      </c>
      <c r="K198" s="76">
        <f t="shared" si="17"/>
        <v>0</v>
      </c>
      <c r="L198" s="76">
        <f t="shared" si="18"/>
        <v>595.05600000000004</v>
      </c>
    </row>
    <row r="199" spans="9:12" x14ac:dyDescent="0.25">
      <c r="I199" s="101">
        <f t="shared" si="19"/>
        <v>197</v>
      </c>
      <c r="J199">
        <f t="shared" si="16"/>
        <v>-598.09199999999998</v>
      </c>
      <c r="K199" s="76">
        <f t="shared" si="17"/>
        <v>0</v>
      </c>
      <c r="L199" s="76">
        <f t="shared" si="18"/>
        <v>598.09199999999998</v>
      </c>
    </row>
    <row r="200" spans="9:12" x14ac:dyDescent="0.25">
      <c r="I200" s="101">
        <f t="shared" si="19"/>
        <v>198</v>
      </c>
      <c r="J200">
        <f t="shared" si="16"/>
        <v>-601.12800000000004</v>
      </c>
      <c r="K200" s="76">
        <f t="shared" si="17"/>
        <v>0</v>
      </c>
      <c r="L200" s="76">
        <f t="shared" si="18"/>
        <v>601.12800000000004</v>
      </c>
    </row>
    <row r="201" spans="9:12" x14ac:dyDescent="0.25">
      <c r="I201" s="101">
        <f t="shared" si="19"/>
        <v>199</v>
      </c>
      <c r="J201">
        <f t="shared" si="16"/>
        <v>-604.16399999999999</v>
      </c>
      <c r="K201" s="76">
        <f t="shared" si="17"/>
        <v>0</v>
      </c>
      <c r="L201" s="76">
        <f t="shared" si="18"/>
        <v>604.16399999999999</v>
      </c>
    </row>
    <row r="202" spans="9:12" x14ac:dyDescent="0.25">
      <c r="I202" s="101">
        <f t="shared" si="19"/>
        <v>200</v>
      </c>
      <c r="J202">
        <f t="shared" si="16"/>
        <v>-607.20000000000005</v>
      </c>
      <c r="K202" s="76">
        <f t="shared" si="17"/>
        <v>0</v>
      </c>
      <c r="L202" s="76">
        <f t="shared" si="18"/>
        <v>607.20000000000005</v>
      </c>
    </row>
    <row r="203" spans="9:12" x14ac:dyDescent="0.25">
      <c r="I203" s="101">
        <f t="shared" si="19"/>
        <v>201</v>
      </c>
      <c r="J203">
        <f t="shared" si="16"/>
        <v>-610.23599999999999</v>
      </c>
      <c r="K203" s="76">
        <f t="shared" si="17"/>
        <v>0</v>
      </c>
      <c r="L203" s="76">
        <f t="shared" si="18"/>
        <v>610.23599999999999</v>
      </c>
    </row>
    <row r="204" spans="9:12" x14ac:dyDescent="0.25">
      <c r="I204" s="101">
        <f t="shared" si="19"/>
        <v>202</v>
      </c>
      <c r="J204">
        <f t="shared" si="16"/>
        <v>-613.27200000000005</v>
      </c>
      <c r="K204" s="76">
        <f t="shared" si="17"/>
        <v>0</v>
      </c>
      <c r="L204" s="76">
        <f t="shared" si="18"/>
        <v>613.27200000000005</v>
      </c>
    </row>
    <row r="205" spans="9:12" x14ac:dyDescent="0.25">
      <c r="I205" s="101">
        <f t="shared" si="19"/>
        <v>203</v>
      </c>
      <c r="J205">
        <f t="shared" si="16"/>
        <v>-616.30799999999999</v>
      </c>
      <c r="K205" s="76">
        <f t="shared" si="17"/>
        <v>0</v>
      </c>
      <c r="L205" s="76">
        <f t="shared" si="18"/>
        <v>616.30799999999999</v>
      </c>
    </row>
    <row r="206" spans="9:12" x14ac:dyDescent="0.25">
      <c r="I206" s="101">
        <f t="shared" si="19"/>
        <v>204</v>
      </c>
      <c r="J206">
        <f t="shared" si="16"/>
        <v>-619.34399999999994</v>
      </c>
      <c r="K206" s="76">
        <f t="shared" si="17"/>
        <v>0</v>
      </c>
      <c r="L206" s="76">
        <f t="shared" si="18"/>
        <v>619.34399999999994</v>
      </c>
    </row>
    <row r="207" spans="9:12" x14ac:dyDescent="0.25">
      <c r="I207" s="101">
        <f t="shared" si="19"/>
        <v>205</v>
      </c>
      <c r="J207">
        <f t="shared" si="16"/>
        <v>-622.38</v>
      </c>
      <c r="K207" s="76">
        <f t="shared" si="17"/>
        <v>0</v>
      </c>
      <c r="L207" s="76">
        <f t="shared" si="18"/>
        <v>622.38</v>
      </c>
    </row>
    <row r="208" spans="9:12" x14ac:dyDescent="0.25">
      <c r="I208" s="101">
        <f t="shared" si="19"/>
        <v>206</v>
      </c>
      <c r="J208">
        <f t="shared" si="16"/>
        <v>-625.41599999999994</v>
      </c>
      <c r="K208" s="76">
        <f t="shared" si="17"/>
        <v>0</v>
      </c>
      <c r="L208" s="76">
        <f t="shared" si="18"/>
        <v>625.41599999999994</v>
      </c>
    </row>
    <row r="209" spans="9:12" x14ac:dyDescent="0.25">
      <c r="I209" s="101">
        <f t="shared" si="19"/>
        <v>207</v>
      </c>
      <c r="J209">
        <f t="shared" si="16"/>
        <v>-628.452</v>
      </c>
      <c r="K209" s="76">
        <f t="shared" si="17"/>
        <v>0</v>
      </c>
      <c r="L209" s="76">
        <f t="shared" si="18"/>
        <v>628.452</v>
      </c>
    </row>
    <row r="210" spans="9:12" x14ac:dyDescent="0.25">
      <c r="I210" s="101">
        <f t="shared" si="19"/>
        <v>208</v>
      </c>
      <c r="J210">
        <f t="shared" si="16"/>
        <v>-631.48799999999994</v>
      </c>
      <c r="K210" s="76">
        <f t="shared" si="17"/>
        <v>0</v>
      </c>
      <c r="L210" s="76">
        <f t="shared" si="18"/>
        <v>631.48799999999994</v>
      </c>
    </row>
    <row r="211" spans="9:12" x14ac:dyDescent="0.25">
      <c r="I211" s="101">
        <f t="shared" si="19"/>
        <v>209</v>
      </c>
      <c r="J211">
        <f t="shared" si="16"/>
        <v>-634.524</v>
      </c>
      <c r="K211" s="76">
        <f t="shared" si="17"/>
        <v>0</v>
      </c>
      <c r="L211" s="76">
        <f t="shared" si="18"/>
        <v>634.524</v>
      </c>
    </row>
    <row r="212" spans="9:12" x14ac:dyDescent="0.25">
      <c r="I212" s="101">
        <f t="shared" si="19"/>
        <v>210</v>
      </c>
      <c r="J212">
        <f t="shared" si="16"/>
        <v>-637.55999999999995</v>
      </c>
      <c r="K212" s="76">
        <f t="shared" si="17"/>
        <v>0</v>
      </c>
      <c r="L212" s="76">
        <f t="shared" si="18"/>
        <v>637.55999999999995</v>
      </c>
    </row>
    <row r="213" spans="9:12" x14ac:dyDescent="0.25">
      <c r="I213" s="101">
        <f t="shared" si="19"/>
        <v>211</v>
      </c>
      <c r="J213">
        <f t="shared" si="16"/>
        <v>-640.596</v>
      </c>
      <c r="K213" s="76">
        <f t="shared" si="17"/>
        <v>0</v>
      </c>
      <c r="L213" s="76">
        <f t="shared" si="18"/>
        <v>640.596</v>
      </c>
    </row>
    <row r="214" spans="9:12" x14ac:dyDescent="0.25">
      <c r="I214" s="101">
        <f t="shared" si="19"/>
        <v>212</v>
      </c>
      <c r="J214">
        <f t="shared" si="16"/>
        <v>-643.63199999999995</v>
      </c>
      <c r="K214" s="76">
        <f t="shared" si="17"/>
        <v>0</v>
      </c>
      <c r="L214" s="76">
        <f t="shared" si="18"/>
        <v>643.63199999999995</v>
      </c>
    </row>
    <row r="215" spans="9:12" x14ac:dyDescent="0.25">
      <c r="I215" s="101">
        <f t="shared" si="19"/>
        <v>213</v>
      </c>
      <c r="J215">
        <f t="shared" si="16"/>
        <v>-646.66800000000001</v>
      </c>
      <c r="K215" s="76">
        <f t="shared" si="17"/>
        <v>0</v>
      </c>
      <c r="L215" s="76">
        <f t="shared" si="18"/>
        <v>646.66800000000001</v>
      </c>
    </row>
    <row r="216" spans="9:12" x14ac:dyDescent="0.25">
      <c r="I216" s="101">
        <f t="shared" si="19"/>
        <v>214</v>
      </c>
      <c r="J216">
        <f t="shared" si="16"/>
        <v>-649.70399999999995</v>
      </c>
      <c r="K216" s="76">
        <f t="shared" si="17"/>
        <v>0</v>
      </c>
      <c r="L216" s="76">
        <f t="shared" si="18"/>
        <v>649.70399999999995</v>
      </c>
    </row>
    <row r="217" spans="9:12" x14ac:dyDescent="0.25">
      <c r="I217" s="101">
        <f t="shared" si="19"/>
        <v>215</v>
      </c>
      <c r="J217">
        <f t="shared" si="16"/>
        <v>-652.74</v>
      </c>
      <c r="K217" s="76">
        <f t="shared" si="17"/>
        <v>0</v>
      </c>
      <c r="L217" s="76">
        <f t="shared" si="18"/>
        <v>652.74</v>
      </c>
    </row>
    <row r="218" spans="9:12" x14ac:dyDescent="0.25">
      <c r="I218" s="101">
        <f t="shared" si="19"/>
        <v>216</v>
      </c>
      <c r="J218">
        <f t="shared" si="16"/>
        <v>-655.77599999999995</v>
      </c>
      <c r="K218" s="76">
        <f t="shared" si="17"/>
        <v>0</v>
      </c>
      <c r="L218" s="76">
        <f t="shared" si="18"/>
        <v>655.77599999999995</v>
      </c>
    </row>
    <row r="219" spans="9:12" x14ac:dyDescent="0.25">
      <c r="I219" s="101">
        <f t="shared" si="19"/>
        <v>217</v>
      </c>
      <c r="J219">
        <f t="shared" si="16"/>
        <v>-658.81200000000001</v>
      </c>
      <c r="K219" s="76">
        <f t="shared" si="17"/>
        <v>0</v>
      </c>
      <c r="L219" s="76">
        <f t="shared" si="18"/>
        <v>658.81200000000001</v>
      </c>
    </row>
    <row r="220" spans="9:12" x14ac:dyDescent="0.25">
      <c r="I220" s="101">
        <f t="shared" si="19"/>
        <v>218</v>
      </c>
      <c r="J220">
        <f t="shared" si="16"/>
        <v>-661.84799999999996</v>
      </c>
      <c r="K220" s="76">
        <f t="shared" si="17"/>
        <v>0</v>
      </c>
      <c r="L220" s="76">
        <f t="shared" si="18"/>
        <v>661.84799999999996</v>
      </c>
    </row>
    <row r="221" spans="9:12" x14ac:dyDescent="0.25">
      <c r="I221" s="101">
        <f t="shared" si="19"/>
        <v>219</v>
      </c>
      <c r="J221">
        <f t="shared" si="16"/>
        <v>-664.88400000000001</v>
      </c>
      <c r="K221" s="76">
        <f t="shared" si="17"/>
        <v>0</v>
      </c>
      <c r="L221" s="76">
        <f t="shared" si="18"/>
        <v>664.88400000000001</v>
      </c>
    </row>
    <row r="222" spans="9:12" x14ac:dyDescent="0.25">
      <c r="I222" s="101">
        <f t="shared" si="19"/>
        <v>220</v>
      </c>
      <c r="J222">
        <f t="shared" si="16"/>
        <v>-667.92</v>
      </c>
      <c r="K222" s="76">
        <f t="shared" si="17"/>
        <v>0</v>
      </c>
      <c r="L222" s="76">
        <f t="shared" si="18"/>
        <v>667.92</v>
      </c>
    </row>
    <row r="223" spans="9:12" x14ac:dyDescent="0.25">
      <c r="I223" s="101">
        <f t="shared" si="19"/>
        <v>221</v>
      </c>
      <c r="J223">
        <f t="shared" si="16"/>
        <v>-670.95600000000002</v>
      </c>
      <c r="K223" s="76">
        <f t="shared" si="17"/>
        <v>0</v>
      </c>
      <c r="L223" s="76">
        <f t="shared" si="18"/>
        <v>670.95600000000002</v>
      </c>
    </row>
    <row r="224" spans="9:12" x14ac:dyDescent="0.25">
      <c r="I224" s="101">
        <f t="shared" si="19"/>
        <v>222</v>
      </c>
      <c r="J224">
        <f t="shared" si="16"/>
        <v>-673.99199999999996</v>
      </c>
      <c r="K224" s="76">
        <f t="shared" si="17"/>
        <v>0</v>
      </c>
      <c r="L224" s="76">
        <f t="shared" si="18"/>
        <v>673.99199999999996</v>
      </c>
    </row>
    <row r="225" spans="9:12" x14ac:dyDescent="0.25">
      <c r="I225" s="101">
        <f t="shared" si="19"/>
        <v>223</v>
      </c>
      <c r="J225">
        <f t="shared" si="16"/>
        <v>-677.02800000000002</v>
      </c>
      <c r="K225" s="76">
        <f t="shared" si="17"/>
        <v>0</v>
      </c>
      <c r="L225" s="76">
        <f t="shared" si="18"/>
        <v>677.02800000000002</v>
      </c>
    </row>
    <row r="226" spans="9:12" x14ac:dyDescent="0.25">
      <c r="I226" s="101">
        <f t="shared" si="19"/>
        <v>224</v>
      </c>
      <c r="J226">
        <f t="shared" si="16"/>
        <v>-680.06399999999996</v>
      </c>
      <c r="K226" s="76">
        <f t="shared" si="17"/>
        <v>0</v>
      </c>
      <c r="L226" s="76">
        <f t="shared" si="18"/>
        <v>680.06399999999996</v>
      </c>
    </row>
    <row r="227" spans="9:12" x14ac:dyDescent="0.25">
      <c r="I227" s="101">
        <f t="shared" si="19"/>
        <v>225</v>
      </c>
      <c r="J227">
        <f t="shared" si="16"/>
        <v>-683.1</v>
      </c>
      <c r="K227" s="76">
        <f t="shared" si="17"/>
        <v>0</v>
      </c>
      <c r="L227" s="76">
        <f t="shared" si="18"/>
        <v>683.1</v>
      </c>
    </row>
    <row r="228" spans="9:12" x14ac:dyDescent="0.25">
      <c r="I228" s="101">
        <f t="shared" si="19"/>
        <v>226</v>
      </c>
      <c r="J228">
        <f t="shared" si="16"/>
        <v>-686.13599999999997</v>
      </c>
      <c r="K228" s="76">
        <f t="shared" si="17"/>
        <v>0</v>
      </c>
      <c r="L228" s="76">
        <f t="shared" si="18"/>
        <v>686.13599999999997</v>
      </c>
    </row>
    <row r="229" spans="9:12" x14ac:dyDescent="0.25">
      <c r="I229" s="101">
        <f t="shared" si="19"/>
        <v>227</v>
      </c>
      <c r="J229">
        <f t="shared" si="16"/>
        <v>-689.17200000000003</v>
      </c>
      <c r="K229" s="76">
        <f t="shared" si="17"/>
        <v>0</v>
      </c>
      <c r="L229" s="76">
        <f t="shared" si="18"/>
        <v>689.17200000000003</v>
      </c>
    </row>
    <row r="230" spans="9:12" x14ac:dyDescent="0.25">
      <c r="I230" s="101">
        <f t="shared" si="19"/>
        <v>228</v>
      </c>
      <c r="J230">
        <f t="shared" si="16"/>
        <v>-692.20799999999997</v>
      </c>
      <c r="K230" s="76">
        <f t="shared" si="17"/>
        <v>0</v>
      </c>
      <c r="L230" s="76">
        <f t="shared" si="18"/>
        <v>692.20799999999997</v>
      </c>
    </row>
    <row r="231" spans="9:12" x14ac:dyDescent="0.25">
      <c r="I231" s="101">
        <f t="shared" si="19"/>
        <v>229</v>
      </c>
      <c r="J231">
        <f t="shared" si="16"/>
        <v>-695.24400000000003</v>
      </c>
      <c r="K231" s="76">
        <f t="shared" si="17"/>
        <v>0</v>
      </c>
      <c r="L231" s="76">
        <f t="shared" si="18"/>
        <v>695.24400000000003</v>
      </c>
    </row>
    <row r="232" spans="9:12" x14ac:dyDescent="0.25">
      <c r="I232" s="101">
        <f t="shared" si="19"/>
        <v>230</v>
      </c>
      <c r="J232">
        <f t="shared" si="16"/>
        <v>-698.28000000000009</v>
      </c>
      <c r="K232" s="76">
        <f t="shared" si="17"/>
        <v>0</v>
      </c>
      <c r="L232" s="76">
        <f t="shared" si="18"/>
        <v>698.28000000000009</v>
      </c>
    </row>
    <row r="233" spans="9:12" x14ac:dyDescent="0.25">
      <c r="I233" s="101">
        <f t="shared" si="19"/>
        <v>231</v>
      </c>
      <c r="J233">
        <f t="shared" si="16"/>
        <v>-698.00400000000002</v>
      </c>
      <c r="K233" s="76">
        <f t="shared" si="17"/>
        <v>0</v>
      </c>
      <c r="L233" s="76">
        <f t="shared" si="18"/>
        <v>698.00400000000002</v>
      </c>
    </row>
    <row r="234" spans="9:12" x14ac:dyDescent="0.25">
      <c r="I234" s="101">
        <f t="shared" si="19"/>
        <v>232</v>
      </c>
      <c r="J234">
        <f t="shared" si="16"/>
        <v>-697.72800000000007</v>
      </c>
      <c r="K234" s="76">
        <f t="shared" si="17"/>
        <v>0</v>
      </c>
      <c r="L234" s="76">
        <f t="shared" si="18"/>
        <v>697.72800000000007</v>
      </c>
    </row>
    <row r="235" spans="9:12" x14ac:dyDescent="0.25">
      <c r="I235" s="101">
        <f t="shared" si="19"/>
        <v>233</v>
      </c>
      <c r="J235">
        <f t="shared" si="16"/>
        <v>-697.452</v>
      </c>
      <c r="K235" s="76">
        <f t="shared" si="17"/>
        <v>0</v>
      </c>
      <c r="L235" s="76">
        <f t="shared" si="18"/>
        <v>697.452</v>
      </c>
    </row>
    <row r="236" spans="9:12" x14ac:dyDescent="0.25">
      <c r="I236" s="101">
        <f t="shared" si="19"/>
        <v>234</v>
      </c>
      <c r="J236">
        <f t="shared" si="16"/>
        <v>-697.17600000000016</v>
      </c>
      <c r="K236" s="76">
        <f t="shared" si="17"/>
        <v>0</v>
      </c>
      <c r="L236" s="76">
        <f t="shared" si="18"/>
        <v>697.17600000000016</v>
      </c>
    </row>
    <row r="237" spans="9:12" x14ac:dyDescent="0.25">
      <c r="I237" s="101">
        <f t="shared" si="19"/>
        <v>235</v>
      </c>
      <c r="J237">
        <f t="shared" si="16"/>
        <v>-696.9</v>
      </c>
      <c r="K237" s="76">
        <f t="shared" si="17"/>
        <v>0</v>
      </c>
      <c r="L237" s="76">
        <f t="shared" si="18"/>
        <v>696.9</v>
      </c>
    </row>
    <row r="238" spans="9:12" x14ac:dyDescent="0.25">
      <c r="I238" s="101">
        <f t="shared" si="19"/>
        <v>236</v>
      </c>
      <c r="J238">
        <f t="shared" si="16"/>
        <v>-696.62400000000002</v>
      </c>
      <c r="K238" s="76">
        <f t="shared" si="17"/>
        <v>0</v>
      </c>
      <c r="L238" s="76">
        <f t="shared" si="18"/>
        <v>696.62400000000002</v>
      </c>
    </row>
    <row r="239" spans="9:12" x14ac:dyDescent="0.25">
      <c r="I239" s="101">
        <f t="shared" si="19"/>
        <v>237</v>
      </c>
      <c r="J239">
        <f t="shared" si="16"/>
        <v>-696.34799999999996</v>
      </c>
      <c r="K239" s="76">
        <f t="shared" si="17"/>
        <v>0</v>
      </c>
      <c r="L239" s="76">
        <f t="shared" si="18"/>
        <v>696.34799999999996</v>
      </c>
    </row>
    <row r="240" spans="9:12" x14ac:dyDescent="0.25">
      <c r="I240" s="101">
        <f t="shared" si="19"/>
        <v>238</v>
      </c>
      <c r="J240">
        <f t="shared" si="16"/>
        <v>-696.072</v>
      </c>
      <c r="K240" s="76">
        <f t="shared" si="17"/>
        <v>0</v>
      </c>
      <c r="L240" s="76">
        <f t="shared" si="18"/>
        <v>696.072</v>
      </c>
    </row>
    <row r="241" spans="9:12" x14ac:dyDescent="0.25">
      <c r="I241" s="101">
        <f t="shared" si="19"/>
        <v>239</v>
      </c>
      <c r="J241">
        <f t="shared" si="16"/>
        <v>-695.79599999999994</v>
      </c>
      <c r="K241" s="76">
        <f t="shared" si="17"/>
        <v>0</v>
      </c>
      <c r="L241" s="76">
        <f t="shared" si="18"/>
        <v>695.79599999999994</v>
      </c>
    </row>
    <row r="242" spans="9:12" x14ac:dyDescent="0.25">
      <c r="I242" s="101">
        <f t="shared" si="19"/>
        <v>240</v>
      </c>
      <c r="J242">
        <f t="shared" si="16"/>
        <v>-695.5200000000001</v>
      </c>
      <c r="K242" s="76">
        <f t="shared" si="17"/>
        <v>0</v>
      </c>
      <c r="L242" s="76">
        <f t="shared" si="18"/>
        <v>695.5200000000001</v>
      </c>
    </row>
    <row r="243" spans="9:12" x14ac:dyDescent="0.25">
      <c r="I243" s="101">
        <f t="shared" si="19"/>
        <v>241</v>
      </c>
      <c r="J243">
        <f t="shared" si="16"/>
        <v>-695.24400000000003</v>
      </c>
      <c r="K243" s="76">
        <f t="shared" si="17"/>
        <v>0</v>
      </c>
      <c r="L243" s="76">
        <f t="shared" si="18"/>
        <v>695.24400000000003</v>
      </c>
    </row>
    <row r="244" spans="9:12" x14ac:dyDescent="0.25">
      <c r="I244" s="101">
        <f t="shared" si="19"/>
        <v>242</v>
      </c>
      <c r="J244">
        <f t="shared" si="16"/>
        <v>-694.96800000000007</v>
      </c>
      <c r="K244" s="76">
        <f t="shared" si="17"/>
        <v>0</v>
      </c>
      <c r="L244" s="76">
        <f t="shared" si="18"/>
        <v>694.96800000000007</v>
      </c>
    </row>
    <row r="245" spans="9:12" x14ac:dyDescent="0.25">
      <c r="I245" s="101">
        <f t="shared" si="19"/>
        <v>243</v>
      </c>
      <c r="J245">
        <f t="shared" si="16"/>
        <v>-694.69200000000001</v>
      </c>
      <c r="K245" s="76">
        <f t="shared" si="17"/>
        <v>0</v>
      </c>
      <c r="L245" s="76">
        <f t="shared" si="18"/>
        <v>694.69200000000001</v>
      </c>
    </row>
    <row r="246" spans="9:12" x14ac:dyDescent="0.25">
      <c r="I246" s="101">
        <f t="shared" si="19"/>
        <v>244</v>
      </c>
      <c r="J246">
        <f t="shared" si="16"/>
        <v>-694.41600000000005</v>
      </c>
      <c r="K246" s="76">
        <f t="shared" si="17"/>
        <v>0</v>
      </c>
      <c r="L246" s="76">
        <f t="shared" si="18"/>
        <v>694.41600000000005</v>
      </c>
    </row>
    <row r="247" spans="9:12" x14ac:dyDescent="0.25">
      <c r="I247" s="101">
        <f t="shared" si="19"/>
        <v>245</v>
      </c>
      <c r="J247">
        <f t="shared" si="16"/>
        <v>-694.14</v>
      </c>
      <c r="K247" s="76">
        <f t="shared" si="17"/>
        <v>0</v>
      </c>
      <c r="L247" s="76">
        <f t="shared" si="18"/>
        <v>694.14</v>
      </c>
    </row>
    <row r="248" spans="9:12" x14ac:dyDescent="0.25">
      <c r="I248" s="101">
        <f t="shared" si="19"/>
        <v>246</v>
      </c>
      <c r="J248">
        <f t="shared" si="16"/>
        <v>-693.86400000000003</v>
      </c>
      <c r="K248" s="76">
        <f t="shared" si="17"/>
        <v>0</v>
      </c>
      <c r="L248" s="76">
        <f t="shared" si="18"/>
        <v>693.86400000000003</v>
      </c>
    </row>
    <row r="249" spans="9:12" x14ac:dyDescent="0.25">
      <c r="I249" s="101">
        <f t="shared" si="19"/>
        <v>247</v>
      </c>
      <c r="J249">
        <f t="shared" si="16"/>
        <v>-693.58799999999997</v>
      </c>
      <c r="K249" s="76">
        <f t="shared" si="17"/>
        <v>0</v>
      </c>
      <c r="L249" s="76">
        <f t="shared" si="18"/>
        <v>693.58799999999997</v>
      </c>
    </row>
    <row r="250" spans="9:12" x14ac:dyDescent="0.25">
      <c r="I250" s="101">
        <f t="shared" si="19"/>
        <v>248</v>
      </c>
      <c r="J250">
        <f t="shared" si="16"/>
        <v>-693.31200000000013</v>
      </c>
      <c r="K250" s="76">
        <f t="shared" si="17"/>
        <v>0</v>
      </c>
      <c r="L250" s="76">
        <f t="shared" si="18"/>
        <v>693.31200000000013</v>
      </c>
    </row>
    <row r="251" spans="9:12" x14ac:dyDescent="0.25">
      <c r="I251" s="101">
        <f t="shared" si="19"/>
        <v>249</v>
      </c>
      <c r="J251">
        <f t="shared" si="16"/>
        <v>-693.03599999999994</v>
      </c>
      <c r="K251" s="76">
        <f t="shared" si="17"/>
        <v>0</v>
      </c>
      <c r="L251" s="76">
        <f t="shared" si="18"/>
        <v>693.03599999999994</v>
      </c>
    </row>
    <row r="252" spans="9:12" x14ac:dyDescent="0.25">
      <c r="I252" s="101">
        <f t="shared" si="19"/>
        <v>250</v>
      </c>
      <c r="J252">
        <f t="shared" si="16"/>
        <v>-692.76</v>
      </c>
      <c r="K252" s="76">
        <f t="shared" si="17"/>
        <v>0</v>
      </c>
      <c r="L252" s="76">
        <f t="shared" si="18"/>
        <v>692.76</v>
      </c>
    </row>
    <row r="253" spans="9:12" x14ac:dyDescent="0.25">
      <c r="I253" s="101">
        <f t="shared" si="19"/>
        <v>251</v>
      </c>
      <c r="J253">
        <f t="shared" si="16"/>
        <v>-692.48400000000004</v>
      </c>
      <c r="K253" s="76">
        <f t="shared" si="17"/>
        <v>0</v>
      </c>
      <c r="L253" s="76">
        <f t="shared" si="18"/>
        <v>692.48400000000004</v>
      </c>
    </row>
    <row r="254" spans="9:12" x14ac:dyDescent="0.25">
      <c r="I254" s="101">
        <f t="shared" si="19"/>
        <v>252</v>
      </c>
      <c r="J254">
        <f t="shared" si="16"/>
        <v>-692.20799999999997</v>
      </c>
      <c r="K254" s="76">
        <f t="shared" si="17"/>
        <v>0</v>
      </c>
      <c r="L254" s="76">
        <f t="shared" si="18"/>
        <v>692.20799999999997</v>
      </c>
    </row>
    <row r="255" spans="9:12" x14ac:dyDescent="0.25">
      <c r="I255" s="101">
        <f t="shared" si="19"/>
        <v>253</v>
      </c>
      <c r="J255">
        <f t="shared" si="16"/>
        <v>-691.93200000000002</v>
      </c>
      <c r="K255" s="76">
        <f t="shared" si="17"/>
        <v>0</v>
      </c>
      <c r="L255" s="76">
        <f t="shared" si="18"/>
        <v>691.93200000000002</v>
      </c>
    </row>
    <row r="256" spans="9:12" x14ac:dyDescent="0.25">
      <c r="I256" s="101">
        <f t="shared" si="19"/>
        <v>254</v>
      </c>
      <c r="J256">
        <f t="shared" si="16"/>
        <v>-691.65599999999995</v>
      </c>
      <c r="K256" s="76">
        <f t="shared" si="17"/>
        <v>0</v>
      </c>
      <c r="L256" s="76">
        <f t="shared" si="18"/>
        <v>691.65599999999995</v>
      </c>
    </row>
    <row r="257" spans="9:12" x14ac:dyDescent="0.25">
      <c r="I257" s="101">
        <f t="shared" si="19"/>
        <v>255</v>
      </c>
      <c r="J257">
        <f t="shared" si="16"/>
        <v>-691.38000000000011</v>
      </c>
      <c r="K257" s="76">
        <f t="shared" si="17"/>
        <v>0</v>
      </c>
      <c r="L257" s="76">
        <f t="shared" si="18"/>
        <v>691.38000000000011</v>
      </c>
    </row>
    <row r="258" spans="9:12" x14ac:dyDescent="0.25">
      <c r="I258" s="101">
        <f t="shared" si="19"/>
        <v>256</v>
      </c>
      <c r="J258">
        <f t="shared" ref="J258:J321" si="20">D$29*($I258/1000)+D$19*(($I258/1000)-($D$8/1000))*(($I258/1000)&gt;($D$8/1000))+D$20*(($I258/1000)-($D$9/1000))*(($I258/1000)&gt;($D$9/1000))+D$21*(($I258/1000)-($D$10/1000))*(($I258/1000)&gt;($D$10/1000))+D$22*(($I258/1000)-($D$11/1000))*(($I258/1000)&gt;($D$11/1000))</f>
        <v>-691.10400000000004</v>
      </c>
      <c r="K258" s="76">
        <f t="shared" ref="K258:K321" si="21">E$29*($I258/1000)+E$19*(($I258/1000)-($D$8/1000))*(($I258/1000)&gt;($D$8/1000))+E$20*(($I258/1000)-($D$9/1000))*(($I258/1000)&gt;($D$9/1000))+E$21*(($I258/1000)-($D$10/1000))*(($I258/1000)&gt;($D$10/1000))+E$22*(($I258/1000)-($D$11/1000))*(($I258/1000)&gt;($D$11/1000))</f>
        <v>0</v>
      </c>
      <c r="L258" s="76">
        <f t="shared" ref="L258:L321" si="22">SQRT((J258^2)+(K258^2))</f>
        <v>691.10400000000004</v>
      </c>
    </row>
    <row r="259" spans="9:12" x14ac:dyDescent="0.25">
      <c r="I259" s="101">
        <f t="shared" ref="I259:I322" si="23">IF((ROW(A257)*$F$2)&lt;=$D$5, ROW(A257)*$F$2,NA())</f>
        <v>257</v>
      </c>
      <c r="J259">
        <f t="shared" si="20"/>
        <v>-690.82800000000009</v>
      </c>
      <c r="K259" s="76">
        <f t="shared" si="21"/>
        <v>0</v>
      </c>
      <c r="L259" s="76">
        <f t="shared" si="22"/>
        <v>690.82800000000009</v>
      </c>
    </row>
    <row r="260" spans="9:12" x14ac:dyDescent="0.25">
      <c r="I260" s="101">
        <f t="shared" si="23"/>
        <v>258</v>
      </c>
      <c r="J260">
        <f t="shared" si="20"/>
        <v>-690.55200000000002</v>
      </c>
      <c r="K260" s="76">
        <f t="shared" si="21"/>
        <v>0</v>
      </c>
      <c r="L260" s="76">
        <f t="shared" si="22"/>
        <v>690.55200000000002</v>
      </c>
    </row>
    <row r="261" spans="9:12" x14ac:dyDescent="0.25">
      <c r="I261" s="101">
        <f t="shared" si="23"/>
        <v>259</v>
      </c>
      <c r="J261">
        <f t="shared" si="20"/>
        <v>-690.27600000000007</v>
      </c>
      <c r="K261" s="76">
        <f t="shared" si="21"/>
        <v>0</v>
      </c>
      <c r="L261" s="76">
        <f t="shared" si="22"/>
        <v>690.27600000000007</v>
      </c>
    </row>
    <row r="262" spans="9:12" x14ac:dyDescent="0.25">
      <c r="I262" s="101">
        <f t="shared" si="23"/>
        <v>260</v>
      </c>
      <c r="J262">
        <f t="shared" si="20"/>
        <v>-690</v>
      </c>
      <c r="K262" s="76">
        <f t="shared" si="21"/>
        <v>0</v>
      </c>
      <c r="L262" s="76">
        <f t="shared" si="22"/>
        <v>690</v>
      </c>
    </row>
    <row r="263" spans="9:12" x14ac:dyDescent="0.25">
      <c r="I263" s="101">
        <f t="shared" si="23"/>
        <v>261</v>
      </c>
      <c r="J263">
        <f t="shared" si="20"/>
        <v>-689.72400000000005</v>
      </c>
      <c r="K263" s="76">
        <f t="shared" si="21"/>
        <v>0</v>
      </c>
      <c r="L263" s="76">
        <f t="shared" si="22"/>
        <v>689.72400000000005</v>
      </c>
    </row>
    <row r="264" spans="9:12" x14ac:dyDescent="0.25">
      <c r="I264" s="101">
        <f t="shared" si="23"/>
        <v>262</v>
      </c>
      <c r="J264">
        <f t="shared" si="20"/>
        <v>-689.44800000000009</v>
      </c>
      <c r="K264" s="76">
        <f t="shared" si="21"/>
        <v>0</v>
      </c>
      <c r="L264" s="76">
        <f t="shared" si="22"/>
        <v>689.44800000000009</v>
      </c>
    </row>
    <row r="265" spans="9:12" x14ac:dyDescent="0.25">
      <c r="I265" s="101">
        <f t="shared" si="23"/>
        <v>263</v>
      </c>
      <c r="J265">
        <f t="shared" si="20"/>
        <v>-689.17200000000014</v>
      </c>
      <c r="K265" s="76">
        <f t="shared" si="21"/>
        <v>0</v>
      </c>
      <c r="L265" s="76">
        <f t="shared" si="22"/>
        <v>689.17200000000014</v>
      </c>
    </row>
    <row r="266" spans="9:12" x14ac:dyDescent="0.25">
      <c r="I266" s="101">
        <f t="shared" si="23"/>
        <v>264</v>
      </c>
      <c r="J266">
        <f t="shared" si="20"/>
        <v>-688.89600000000007</v>
      </c>
      <c r="K266" s="76">
        <f t="shared" si="21"/>
        <v>0</v>
      </c>
      <c r="L266" s="76">
        <f t="shared" si="22"/>
        <v>688.89600000000007</v>
      </c>
    </row>
    <row r="267" spans="9:12" x14ac:dyDescent="0.25">
      <c r="I267" s="101">
        <f t="shared" si="23"/>
        <v>265</v>
      </c>
      <c r="J267">
        <f t="shared" si="20"/>
        <v>-688.62</v>
      </c>
      <c r="K267" s="76">
        <f t="shared" si="21"/>
        <v>0</v>
      </c>
      <c r="L267" s="76">
        <f t="shared" si="22"/>
        <v>688.62</v>
      </c>
    </row>
    <row r="268" spans="9:12" x14ac:dyDescent="0.25">
      <c r="I268" s="101">
        <f t="shared" si="23"/>
        <v>266</v>
      </c>
      <c r="J268">
        <f t="shared" si="20"/>
        <v>-688.34399999999994</v>
      </c>
      <c r="K268" s="76">
        <f t="shared" si="21"/>
        <v>0</v>
      </c>
      <c r="L268" s="76">
        <f t="shared" si="22"/>
        <v>688.34399999999994</v>
      </c>
    </row>
    <row r="269" spans="9:12" x14ac:dyDescent="0.25">
      <c r="I269" s="101">
        <f t="shared" si="23"/>
        <v>267</v>
      </c>
      <c r="J269">
        <f t="shared" si="20"/>
        <v>-688.06799999999998</v>
      </c>
      <c r="K269" s="76">
        <f t="shared" si="21"/>
        <v>0</v>
      </c>
      <c r="L269" s="76">
        <f t="shared" si="22"/>
        <v>688.06799999999998</v>
      </c>
    </row>
    <row r="270" spans="9:12" x14ac:dyDescent="0.25">
      <c r="I270" s="101">
        <f t="shared" si="23"/>
        <v>268</v>
      </c>
      <c r="J270">
        <f t="shared" si="20"/>
        <v>-687.79199999999992</v>
      </c>
      <c r="K270" s="76">
        <f t="shared" si="21"/>
        <v>0</v>
      </c>
      <c r="L270" s="76">
        <f t="shared" si="22"/>
        <v>687.79199999999992</v>
      </c>
    </row>
    <row r="271" spans="9:12" x14ac:dyDescent="0.25">
      <c r="I271" s="101">
        <f t="shared" si="23"/>
        <v>269</v>
      </c>
      <c r="J271">
        <f t="shared" si="20"/>
        <v>-687.51600000000008</v>
      </c>
      <c r="K271" s="76">
        <f t="shared" si="21"/>
        <v>0</v>
      </c>
      <c r="L271" s="76">
        <f t="shared" si="22"/>
        <v>687.51600000000008</v>
      </c>
    </row>
    <row r="272" spans="9:12" x14ac:dyDescent="0.25">
      <c r="I272" s="101">
        <f t="shared" si="23"/>
        <v>270</v>
      </c>
      <c r="J272">
        <f t="shared" si="20"/>
        <v>-687.24</v>
      </c>
      <c r="K272" s="76">
        <f t="shared" si="21"/>
        <v>0</v>
      </c>
      <c r="L272" s="76">
        <f t="shared" si="22"/>
        <v>687.24</v>
      </c>
    </row>
    <row r="273" spans="9:12" x14ac:dyDescent="0.25">
      <c r="I273" s="101">
        <f t="shared" si="23"/>
        <v>271</v>
      </c>
      <c r="J273">
        <f t="shared" si="20"/>
        <v>-686.96400000000006</v>
      </c>
      <c r="K273" s="76">
        <f t="shared" si="21"/>
        <v>0</v>
      </c>
      <c r="L273" s="76">
        <f t="shared" si="22"/>
        <v>686.96400000000006</v>
      </c>
    </row>
    <row r="274" spans="9:12" x14ac:dyDescent="0.25">
      <c r="I274" s="101">
        <f t="shared" si="23"/>
        <v>272</v>
      </c>
      <c r="J274">
        <f t="shared" si="20"/>
        <v>-686.68799999999999</v>
      </c>
      <c r="K274" s="76">
        <f t="shared" si="21"/>
        <v>0</v>
      </c>
      <c r="L274" s="76">
        <f t="shared" si="22"/>
        <v>686.68799999999999</v>
      </c>
    </row>
    <row r="275" spans="9:12" x14ac:dyDescent="0.25">
      <c r="I275" s="101">
        <f t="shared" si="23"/>
        <v>273</v>
      </c>
      <c r="J275">
        <f t="shared" si="20"/>
        <v>-686.41200000000003</v>
      </c>
      <c r="K275" s="76">
        <f t="shared" si="21"/>
        <v>0</v>
      </c>
      <c r="L275" s="76">
        <f t="shared" si="22"/>
        <v>686.41200000000003</v>
      </c>
    </row>
    <row r="276" spans="9:12" x14ac:dyDescent="0.25">
      <c r="I276" s="101">
        <f t="shared" si="23"/>
        <v>274</v>
      </c>
      <c r="J276">
        <f t="shared" si="20"/>
        <v>-686.13599999999997</v>
      </c>
      <c r="K276" s="76">
        <f t="shared" si="21"/>
        <v>0</v>
      </c>
      <c r="L276" s="76">
        <f t="shared" si="22"/>
        <v>686.13599999999997</v>
      </c>
    </row>
    <row r="277" spans="9:12" x14ac:dyDescent="0.25">
      <c r="I277" s="101">
        <f t="shared" si="23"/>
        <v>275</v>
      </c>
      <c r="J277">
        <f t="shared" si="20"/>
        <v>-685.86</v>
      </c>
      <c r="K277" s="76">
        <f t="shared" si="21"/>
        <v>0</v>
      </c>
      <c r="L277" s="76">
        <f t="shared" si="22"/>
        <v>685.86</v>
      </c>
    </row>
    <row r="278" spans="9:12" x14ac:dyDescent="0.25">
      <c r="I278" s="101">
        <f t="shared" si="23"/>
        <v>276</v>
      </c>
      <c r="J278">
        <f t="shared" si="20"/>
        <v>-685.58400000000006</v>
      </c>
      <c r="K278" s="76">
        <f t="shared" si="21"/>
        <v>0</v>
      </c>
      <c r="L278" s="76">
        <f t="shared" si="22"/>
        <v>685.58400000000006</v>
      </c>
    </row>
    <row r="279" spans="9:12" x14ac:dyDescent="0.25">
      <c r="I279" s="101">
        <f t="shared" si="23"/>
        <v>277</v>
      </c>
      <c r="J279">
        <f t="shared" si="20"/>
        <v>-685.30800000000011</v>
      </c>
      <c r="K279" s="76">
        <f t="shared" si="21"/>
        <v>0</v>
      </c>
      <c r="L279" s="76">
        <f t="shared" si="22"/>
        <v>685.30800000000011</v>
      </c>
    </row>
    <row r="280" spans="9:12" x14ac:dyDescent="0.25">
      <c r="I280" s="101">
        <f t="shared" si="23"/>
        <v>278</v>
      </c>
      <c r="J280">
        <f t="shared" si="20"/>
        <v>-685.03200000000004</v>
      </c>
      <c r="K280" s="76">
        <f t="shared" si="21"/>
        <v>0</v>
      </c>
      <c r="L280" s="76">
        <f t="shared" si="22"/>
        <v>685.03200000000004</v>
      </c>
    </row>
    <row r="281" spans="9:12" x14ac:dyDescent="0.25">
      <c r="I281" s="101">
        <f t="shared" si="23"/>
        <v>279</v>
      </c>
      <c r="J281">
        <f t="shared" si="20"/>
        <v>-684.75600000000009</v>
      </c>
      <c r="K281" s="76">
        <f t="shared" si="21"/>
        <v>0</v>
      </c>
      <c r="L281" s="76">
        <f t="shared" si="22"/>
        <v>684.75600000000009</v>
      </c>
    </row>
    <row r="282" spans="9:12" x14ac:dyDescent="0.25">
      <c r="I282" s="101">
        <f t="shared" si="23"/>
        <v>280</v>
      </c>
      <c r="J282">
        <f t="shared" si="20"/>
        <v>-684.4799999999999</v>
      </c>
      <c r="K282" s="76">
        <f t="shared" si="21"/>
        <v>0</v>
      </c>
      <c r="L282" s="76">
        <f t="shared" si="22"/>
        <v>684.4799999999999</v>
      </c>
    </row>
    <row r="283" spans="9:12" x14ac:dyDescent="0.25">
      <c r="I283" s="101">
        <f t="shared" si="23"/>
        <v>281</v>
      </c>
      <c r="J283">
        <f t="shared" si="20"/>
        <v>-684.20400000000006</v>
      </c>
      <c r="K283" s="76">
        <f t="shared" si="21"/>
        <v>0</v>
      </c>
      <c r="L283" s="76">
        <f t="shared" si="22"/>
        <v>684.20400000000006</v>
      </c>
    </row>
    <row r="284" spans="9:12" x14ac:dyDescent="0.25">
      <c r="I284" s="101">
        <f t="shared" si="23"/>
        <v>282</v>
      </c>
      <c r="J284">
        <f t="shared" si="20"/>
        <v>-683.92800000000011</v>
      </c>
      <c r="K284" s="76">
        <f t="shared" si="21"/>
        <v>0</v>
      </c>
      <c r="L284" s="76">
        <f t="shared" si="22"/>
        <v>683.92800000000011</v>
      </c>
    </row>
    <row r="285" spans="9:12" x14ac:dyDescent="0.25">
      <c r="I285" s="101">
        <f t="shared" si="23"/>
        <v>283</v>
      </c>
      <c r="J285">
        <f t="shared" si="20"/>
        <v>-683.65200000000004</v>
      </c>
      <c r="K285" s="76">
        <f t="shared" si="21"/>
        <v>0</v>
      </c>
      <c r="L285" s="76">
        <f t="shared" si="22"/>
        <v>683.65200000000004</v>
      </c>
    </row>
    <row r="286" spans="9:12" x14ac:dyDescent="0.25">
      <c r="I286" s="101">
        <f t="shared" si="23"/>
        <v>284</v>
      </c>
      <c r="J286">
        <f t="shared" si="20"/>
        <v>-683.37600000000009</v>
      </c>
      <c r="K286" s="76">
        <f t="shared" si="21"/>
        <v>0</v>
      </c>
      <c r="L286" s="76">
        <f t="shared" si="22"/>
        <v>683.37600000000009</v>
      </c>
    </row>
    <row r="287" spans="9:12" x14ac:dyDescent="0.25">
      <c r="I287" s="101">
        <f t="shared" si="23"/>
        <v>285</v>
      </c>
      <c r="J287">
        <f t="shared" si="20"/>
        <v>-683.1</v>
      </c>
      <c r="K287" s="76">
        <f t="shared" si="21"/>
        <v>0</v>
      </c>
      <c r="L287" s="76">
        <f t="shared" si="22"/>
        <v>683.1</v>
      </c>
    </row>
    <row r="288" spans="9:12" x14ac:dyDescent="0.25">
      <c r="I288" s="101">
        <f t="shared" si="23"/>
        <v>286</v>
      </c>
      <c r="J288">
        <f t="shared" si="20"/>
        <v>-682.82400000000007</v>
      </c>
      <c r="K288" s="76">
        <f t="shared" si="21"/>
        <v>0</v>
      </c>
      <c r="L288" s="76">
        <f t="shared" si="22"/>
        <v>682.82400000000007</v>
      </c>
    </row>
    <row r="289" spans="9:12" x14ac:dyDescent="0.25">
      <c r="I289" s="101">
        <f t="shared" si="23"/>
        <v>287</v>
      </c>
      <c r="J289">
        <f t="shared" si="20"/>
        <v>-682.548</v>
      </c>
      <c r="K289" s="76">
        <f t="shared" si="21"/>
        <v>0</v>
      </c>
      <c r="L289" s="76">
        <f t="shared" si="22"/>
        <v>682.548</v>
      </c>
    </row>
    <row r="290" spans="9:12" x14ac:dyDescent="0.25">
      <c r="I290" s="101">
        <f t="shared" si="23"/>
        <v>288</v>
      </c>
      <c r="J290">
        <f t="shared" si="20"/>
        <v>-682.27199999999993</v>
      </c>
      <c r="K290" s="76">
        <f t="shared" si="21"/>
        <v>0</v>
      </c>
      <c r="L290" s="76">
        <f t="shared" si="22"/>
        <v>682.27199999999993</v>
      </c>
    </row>
    <row r="291" spans="9:12" x14ac:dyDescent="0.25">
      <c r="I291" s="101">
        <f t="shared" si="23"/>
        <v>289</v>
      </c>
      <c r="J291">
        <f t="shared" si="20"/>
        <v>-681.99599999999998</v>
      </c>
      <c r="K291" s="76">
        <f t="shared" si="21"/>
        <v>0</v>
      </c>
      <c r="L291" s="76">
        <f t="shared" si="22"/>
        <v>681.99599999999998</v>
      </c>
    </row>
    <row r="292" spans="9:12" x14ac:dyDescent="0.25">
      <c r="I292" s="101">
        <f t="shared" si="23"/>
        <v>290</v>
      </c>
      <c r="J292">
        <f t="shared" si="20"/>
        <v>-681.72</v>
      </c>
      <c r="K292" s="76">
        <f t="shared" si="21"/>
        <v>0</v>
      </c>
      <c r="L292" s="76">
        <f t="shared" si="22"/>
        <v>681.72</v>
      </c>
    </row>
    <row r="293" spans="9:12" x14ac:dyDescent="0.25">
      <c r="I293" s="101">
        <f t="shared" si="23"/>
        <v>291</v>
      </c>
      <c r="J293">
        <f t="shared" si="20"/>
        <v>-681.44399999999996</v>
      </c>
      <c r="K293" s="76">
        <f t="shared" si="21"/>
        <v>0</v>
      </c>
      <c r="L293" s="76">
        <f t="shared" si="22"/>
        <v>681.44399999999996</v>
      </c>
    </row>
    <row r="294" spans="9:12" x14ac:dyDescent="0.25">
      <c r="I294" s="101">
        <f t="shared" si="23"/>
        <v>292</v>
      </c>
      <c r="J294">
        <f t="shared" si="20"/>
        <v>-681.16800000000001</v>
      </c>
      <c r="K294" s="76">
        <f t="shared" si="21"/>
        <v>0</v>
      </c>
      <c r="L294" s="76">
        <f t="shared" si="22"/>
        <v>681.16800000000001</v>
      </c>
    </row>
    <row r="295" spans="9:12" x14ac:dyDescent="0.25">
      <c r="I295" s="101">
        <f t="shared" si="23"/>
        <v>293</v>
      </c>
      <c r="J295">
        <f t="shared" si="20"/>
        <v>-680.89200000000005</v>
      </c>
      <c r="K295" s="76">
        <f t="shared" si="21"/>
        <v>0</v>
      </c>
      <c r="L295" s="76">
        <f t="shared" si="22"/>
        <v>680.89200000000005</v>
      </c>
    </row>
    <row r="296" spans="9:12" x14ac:dyDescent="0.25">
      <c r="I296" s="101">
        <f t="shared" si="23"/>
        <v>294</v>
      </c>
      <c r="J296">
        <f t="shared" si="20"/>
        <v>-680.61599999999999</v>
      </c>
      <c r="K296" s="76">
        <f t="shared" si="21"/>
        <v>0</v>
      </c>
      <c r="L296" s="76">
        <f t="shared" si="22"/>
        <v>680.61599999999999</v>
      </c>
    </row>
    <row r="297" spans="9:12" x14ac:dyDescent="0.25">
      <c r="I297" s="101">
        <f t="shared" si="23"/>
        <v>295</v>
      </c>
      <c r="J297">
        <f t="shared" si="20"/>
        <v>-680.34</v>
      </c>
      <c r="K297" s="76">
        <f t="shared" si="21"/>
        <v>0</v>
      </c>
      <c r="L297" s="76">
        <f t="shared" si="22"/>
        <v>680.34</v>
      </c>
    </row>
    <row r="298" spans="9:12" x14ac:dyDescent="0.25">
      <c r="I298" s="101">
        <f t="shared" si="23"/>
        <v>296</v>
      </c>
      <c r="J298">
        <f t="shared" si="20"/>
        <v>-680.06400000000008</v>
      </c>
      <c r="K298" s="76">
        <f t="shared" si="21"/>
        <v>0</v>
      </c>
      <c r="L298" s="76">
        <f t="shared" si="22"/>
        <v>680.06400000000008</v>
      </c>
    </row>
    <row r="299" spans="9:12" x14ac:dyDescent="0.25">
      <c r="I299" s="101">
        <f t="shared" si="23"/>
        <v>297</v>
      </c>
      <c r="J299">
        <f t="shared" si="20"/>
        <v>-679.78800000000012</v>
      </c>
      <c r="K299" s="76">
        <f t="shared" si="21"/>
        <v>0</v>
      </c>
      <c r="L299" s="76">
        <f t="shared" si="22"/>
        <v>679.78800000000012</v>
      </c>
    </row>
    <row r="300" spans="9:12" x14ac:dyDescent="0.25">
      <c r="I300" s="101">
        <f t="shared" si="23"/>
        <v>298</v>
      </c>
      <c r="J300">
        <f t="shared" si="20"/>
        <v>-679.51200000000006</v>
      </c>
      <c r="K300" s="76">
        <f t="shared" si="21"/>
        <v>0</v>
      </c>
      <c r="L300" s="76">
        <f t="shared" si="22"/>
        <v>679.51200000000006</v>
      </c>
    </row>
    <row r="301" spans="9:12" x14ac:dyDescent="0.25">
      <c r="I301" s="101">
        <f t="shared" si="23"/>
        <v>299</v>
      </c>
      <c r="J301">
        <f t="shared" si="20"/>
        <v>-679.2360000000001</v>
      </c>
      <c r="K301" s="76">
        <f t="shared" si="21"/>
        <v>0</v>
      </c>
      <c r="L301" s="76">
        <f t="shared" si="22"/>
        <v>679.2360000000001</v>
      </c>
    </row>
    <row r="302" spans="9:12" x14ac:dyDescent="0.25">
      <c r="I302" s="101">
        <f t="shared" si="23"/>
        <v>300</v>
      </c>
      <c r="J302">
        <f t="shared" si="20"/>
        <v>-678.96</v>
      </c>
      <c r="K302" s="76">
        <f t="shared" si="21"/>
        <v>0</v>
      </c>
      <c r="L302" s="76">
        <f t="shared" si="22"/>
        <v>678.96</v>
      </c>
    </row>
    <row r="303" spans="9:12" x14ac:dyDescent="0.25">
      <c r="I303" s="101">
        <f t="shared" si="23"/>
        <v>301</v>
      </c>
      <c r="J303">
        <f t="shared" si="20"/>
        <v>-678.68400000000008</v>
      </c>
      <c r="K303" s="76">
        <f t="shared" si="21"/>
        <v>0</v>
      </c>
      <c r="L303" s="76">
        <f t="shared" si="22"/>
        <v>678.68400000000008</v>
      </c>
    </row>
    <row r="304" spans="9:12" x14ac:dyDescent="0.25">
      <c r="I304" s="101">
        <f t="shared" si="23"/>
        <v>302</v>
      </c>
      <c r="J304">
        <f t="shared" si="20"/>
        <v>-678.4079999999999</v>
      </c>
      <c r="K304" s="76">
        <f t="shared" si="21"/>
        <v>0</v>
      </c>
      <c r="L304" s="76">
        <f t="shared" si="22"/>
        <v>678.4079999999999</v>
      </c>
    </row>
    <row r="305" spans="9:12" x14ac:dyDescent="0.25">
      <c r="I305" s="101">
        <f t="shared" si="23"/>
        <v>303</v>
      </c>
      <c r="J305">
        <f t="shared" si="20"/>
        <v>-678.13200000000018</v>
      </c>
      <c r="K305" s="76">
        <f t="shared" si="21"/>
        <v>0</v>
      </c>
      <c r="L305" s="76">
        <f t="shared" si="22"/>
        <v>678.13200000000018</v>
      </c>
    </row>
    <row r="306" spans="9:12" x14ac:dyDescent="0.25">
      <c r="I306" s="101">
        <f t="shared" si="23"/>
        <v>304</v>
      </c>
      <c r="J306">
        <f t="shared" si="20"/>
        <v>-677.85600000000011</v>
      </c>
      <c r="K306" s="76">
        <f t="shared" si="21"/>
        <v>0</v>
      </c>
      <c r="L306" s="76">
        <f t="shared" si="22"/>
        <v>677.85600000000011</v>
      </c>
    </row>
    <row r="307" spans="9:12" x14ac:dyDescent="0.25">
      <c r="I307" s="101">
        <f t="shared" si="23"/>
        <v>305</v>
      </c>
      <c r="J307">
        <f t="shared" si="20"/>
        <v>-677.58</v>
      </c>
      <c r="K307" s="76">
        <f t="shared" si="21"/>
        <v>0</v>
      </c>
      <c r="L307" s="76">
        <f t="shared" si="22"/>
        <v>677.58</v>
      </c>
    </row>
    <row r="308" spans="9:12" x14ac:dyDescent="0.25">
      <c r="I308" s="101">
        <f t="shared" si="23"/>
        <v>306</v>
      </c>
      <c r="J308">
        <f t="shared" si="20"/>
        <v>-677.30399999999997</v>
      </c>
      <c r="K308" s="76">
        <f t="shared" si="21"/>
        <v>0</v>
      </c>
      <c r="L308" s="76">
        <f t="shared" si="22"/>
        <v>677.30399999999997</v>
      </c>
    </row>
    <row r="309" spans="9:12" x14ac:dyDescent="0.25">
      <c r="I309" s="101">
        <f t="shared" si="23"/>
        <v>307</v>
      </c>
      <c r="J309">
        <f t="shared" si="20"/>
        <v>-677.02800000000002</v>
      </c>
      <c r="K309" s="76">
        <f t="shared" si="21"/>
        <v>0</v>
      </c>
      <c r="L309" s="76">
        <f t="shared" si="22"/>
        <v>677.02800000000002</v>
      </c>
    </row>
    <row r="310" spans="9:12" x14ac:dyDescent="0.25">
      <c r="I310" s="101">
        <f t="shared" si="23"/>
        <v>308</v>
      </c>
      <c r="J310">
        <f t="shared" si="20"/>
        <v>-676.75199999999995</v>
      </c>
      <c r="K310" s="76">
        <f t="shared" si="21"/>
        <v>0</v>
      </c>
      <c r="L310" s="76">
        <f t="shared" si="22"/>
        <v>676.75199999999995</v>
      </c>
    </row>
    <row r="311" spans="9:12" x14ac:dyDescent="0.25">
      <c r="I311" s="101">
        <f t="shared" si="23"/>
        <v>309</v>
      </c>
      <c r="J311">
        <f t="shared" si="20"/>
        <v>-676.476</v>
      </c>
      <c r="K311" s="76">
        <f t="shared" si="21"/>
        <v>0</v>
      </c>
      <c r="L311" s="76">
        <f t="shared" si="22"/>
        <v>676.476</v>
      </c>
    </row>
    <row r="312" spans="9:12" x14ac:dyDescent="0.25">
      <c r="I312" s="101">
        <f t="shared" si="23"/>
        <v>310</v>
      </c>
      <c r="J312">
        <f t="shared" si="20"/>
        <v>-676.2</v>
      </c>
      <c r="K312" s="76">
        <f t="shared" si="21"/>
        <v>0</v>
      </c>
      <c r="L312" s="76">
        <f t="shared" si="22"/>
        <v>676.2</v>
      </c>
    </row>
    <row r="313" spans="9:12" x14ac:dyDescent="0.25">
      <c r="I313" s="101">
        <f t="shared" si="23"/>
        <v>311</v>
      </c>
      <c r="J313">
        <f t="shared" si="20"/>
        <v>-675.92400000000009</v>
      </c>
      <c r="K313" s="76">
        <f t="shared" si="21"/>
        <v>0</v>
      </c>
      <c r="L313" s="76">
        <f t="shared" si="22"/>
        <v>675.92400000000009</v>
      </c>
    </row>
    <row r="314" spans="9:12" x14ac:dyDescent="0.25">
      <c r="I314" s="101">
        <f t="shared" si="23"/>
        <v>312</v>
      </c>
      <c r="J314">
        <f t="shared" si="20"/>
        <v>-675.64800000000002</v>
      </c>
      <c r="K314" s="76">
        <f t="shared" si="21"/>
        <v>0</v>
      </c>
      <c r="L314" s="76">
        <f t="shared" si="22"/>
        <v>675.64800000000002</v>
      </c>
    </row>
    <row r="315" spans="9:12" x14ac:dyDescent="0.25">
      <c r="I315" s="101">
        <f t="shared" si="23"/>
        <v>313</v>
      </c>
      <c r="J315">
        <f t="shared" si="20"/>
        <v>-675.37200000000007</v>
      </c>
      <c r="K315" s="76">
        <f t="shared" si="21"/>
        <v>0</v>
      </c>
      <c r="L315" s="76">
        <f t="shared" si="22"/>
        <v>675.37200000000007</v>
      </c>
    </row>
    <row r="316" spans="9:12" x14ac:dyDescent="0.25">
      <c r="I316" s="101">
        <f t="shared" si="23"/>
        <v>314</v>
      </c>
      <c r="J316">
        <f t="shared" si="20"/>
        <v>-675.096</v>
      </c>
      <c r="K316" s="76">
        <f t="shared" si="21"/>
        <v>0</v>
      </c>
      <c r="L316" s="76">
        <f t="shared" si="22"/>
        <v>675.096</v>
      </c>
    </row>
    <row r="317" spans="9:12" x14ac:dyDescent="0.25">
      <c r="I317" s="101">
        <f t="shared" si="23"/>
        <v>315</v>
      </c>
      <c r="J317">
        <f t="shared" si="20"/>
        <v>-674.82</v>
      </c>
      <c r="K317" s="76">
        <f t="shared" si="21"/>
        <v>0</v>
      </c>
      <c r="L317" s="76">
        <f t="shared" si="22"/>
        <v>674.82</v>
      </c>
    </row>
    <row r="318" spans="9:12" x14ac:dyDescent="0.25">
      <c r="I318" s="101">
        <f t="shared" si="23"/>
        <v>316</v>
      </c>
      <c r="J318">
        <f t="shared" si="20"/>
        <v>-674.54399999999998</v>
      </c>
      <c r="K318" s="76">
        <f t="shared" si="21"/>
        <v>0</v>
      </c>
      <c r="L318" s="76">
        <f t="shared" si="22"/>
        <v>674.54399999999998</v>
      </c>
    </row>
    <row r="319" spans="9:12" x14ac:dyDescent="0.25">
      <c r="I319" s="101">
        <f t="shared" si="23"/>
        <v>317</v>
      </c>
      <c r="J319">
        <f t="shared" si="20"/>
        <v>-674.26800000000014</v>
      </c>
      <c r="K319" s="76">
        <f t="shared" si="21"/>
        <v>0</v>
      </c>
      <c r="L319" s="76">
        <f t="shared" si="22"/>
        <v>674.26800000000014</v>
      </c>
    </row>
    <row r="320" spans="9:12" x14ac:dyDescent="0.25">
      <c r="I320" s="101">
        <f t="shared" si="23"/>
        <v>318</v>
      </c>
      <c r="J320">
        <f t="shared" si="20"/>
        <v>-673.99200000000008</v>
      </c>
      <c r="K320" s="76">
        <f t="shared" si="21"/>
        <v>0</v>
      </c>
      <c r="L320" s="76">
        <f t="shared" si="22"/>
        <v>673.99200000000008</v>
      </c>
    </row>
    <row r="321" spans="9:12" x14ac:dyDescent="0.25">
      <c r="I321" s="101">
        <f t="shared" si="23"/>
        <v>319</v>
      </c>
      <c r="J321">
        <f t="shared" si="20"/>
        <v>-673.71600000000001</v>
      </c>
      <c r="K321" s="76">
        <f t="shared" si="21"/>
        <v>0</v>
      </c>
      <c r="L321" s="76">
        <f t="shared" si="22"/>
        <v>673.71600000000001</v>
      </c>
    </row>
    <row r="322" spans="9:12" x14ac:dyDescent="0.25">
      <c r="I322" s="101">
        <f t="shared" si="23"/>
        <v>320</v>
      </c>
      <c r="J322">
        <f t="shared" ref="J322:J385" si="24">D$29*($I322/1000)+D$19*(($I322/1000)-($D$8/1000))*(($I322/1000)&gt;($D$8/1000))+D$20*(($I322/1000)-($D$9/1000))*(($I322/1000)&gt;($D$9/1000))+D$21*(($I322/1000)-($D$10/1000))*(($I322/1000)&gt;($D$10/1000))+D$22*(($I322/1000)-($D$11/1000))*(($I322/1000)&gt;($D$11/1000))</f>
        <v>-673.43999999999994</v>
      </c>
      <c r="K322" s="76">
        <f t="shared" ref="K322:K385" si="25">E$29*($I322/1000)+E$19*(($I322/1000)-($D$8/1000))*(($I322/1000)&gt;($D$8/1000))+E$20*(($I322/1000)-($D$9/1000))*(($I322/1000)&gt;($D$9/1000))+E$21*(($I322/1000)-($D$10/1000))*(($I322/1000)&gt;($D$10/1000))+E$22*(($I322/1000)-($D$11/1000))*(($I322/1000)&gt;($D$11/1000))</f>
        <v>0</v>
      </c>
      <c r="L322" s="76">
        <f t="shared" ref="L322:L385" si="26">SQRT((J322^2)+(K322^2))</f>
        <v>673.43999999999994</v>
      </c>
    </row>
    <row r="323" spans="9:12" x14ac:dyDescent="0.25">
      <c r="I323" s="101">
        <f t="shared" ref="I323:I386" si="27">IF((ROW(A321)*$F$2)&lt;=$D$5, ROW(A321)*$F$2,NA())</f>
        <v>321</v>
      </c>
      <c r="J323">
        <f t="shared" si="24"/>
        <v>-673.1640000000001</v>
      </c>
      <c r="K323" s="76">
        <f t="shared" si="25"/>
        <v>0</v>
      </c>
      <c r="L323" s="76">
        <f t="shared" si="26"/>
        <v>673.1640000000001</v>
      </c>
    </row>
    <row r="324" spans="9:12" x14ac:dyDescent="0.25">
      <c r="I324" s="101">
        <f t="shared" si="27"/>
        <v>322</v>
      </c>
      <c r="J324">
        <f t="shared" si="24"/>
        <v>-672.88800000000003</v>
      </c>
      <c r="K324" s="76">
        <f t="shared" si="25"/>
        <v>0</v>
      </c>
      <c r="L324" s="76">
        <f t="shared" si="26"/>
        <v>672.88800000000003</v>
      </c>
    </row>
    <row r="325" spans="9:12" x14ac:dyDescent="0.25">
      <c r="I325" s="101">
        <f t="shared" si="27"/>
        <v>323</v>
      </c>
      <c r="J325">
        <f t="shared" si="24"/>
        <v>-672.61199999999997</v>
      </c>
      <c r="K325" s="76">
        <f t="shared" si="25"/>
        <v>0</v>
      </c>
      <c r="L325" s="76">
        <f t="shared" si="26"/>
        <v>672.61199999999997</v>
      </c>
    </row>
    <row r="326" spans="9:12" x14ac:dyDescent="0.25">
      <c r="I326" s="101">
        <f t="shared" si="27"/>
        <v>324</v>
      </c>
      <c r="J326">
        <f t="shared" si="24"/>
        <v>-672.33600000000001</v>
      </c>
      <c r="K326" s="76">
        <f t="shared" si="25"/>
        <v>0</v>
      </c>
      <c r="L326" s="76">
        <f t="shared" si="26"/>
        <v>672.33600000000001</v>
      </c>
    </row>
    <row r="327" spans="9:12" x14ac:dyDescent="0.25">
      <c r="I327" s="101">
        <f t="shared" si="27"/>
        <v>325</v>
      </c>
      <c r="J327">
        <f t="shared" si="24"/>
        <v>-672.06000000000006</v>
      </c>
      <c r="K327" s="76">
        <f t="shared" si="25"/>
        <v>0</v>
      </c>
      <c r="L327" s="76">
        <f t="shared" si="26"/>
        <v>672.06000000000006</v>
      </c>
    </row>
    <row r="328" spans="9:12" x14ac:dyDescent="0.25">
      <c r="I328" s="101">
        <f t="shared" si="27"/>
        <v>326</v>
      </c>
      <c r="J328">
        <f t="shared" si="24"/>
        <v>-671.78399999999999</v>
      </c>
      <c r="K328" s="76">
        <f t="shared" si="25"/>
        <v>0</v>
      </c>
      <c r="L328" s="76">
        <f t="shared" si="26"/>
        <v>671.78399999999999</v>
      </c>
    </row>
    <row r="329" spans="9:12" x14ac:dyDescent="0.25">
      <c r="I329" s="101">
        <f t="shared" si="27"/>
        <v>327</v>
      </c>
      <c r="J329">
        <f t="shared" si="24"/>
        <v>-671.50800000000004</v>
      </c>
      <c r="K329" s="76">
        <f t="shared" si="25"/>
        <v>0</v>
      </c>
      <c r="L329" s="76">
        <f t="shared" si="26"/>
        <v>671.50800000000004</v>
      </c>
    </row>
    <row r="330" spans="9:12" x14ac:dyDescent="0.25">
      <c r="I330" s="101">
        <f t="shared" si="27"/>
        <v>328</v>
      </c>
      <c r="J330">
        <f t="shared" si="24"/>
        <v>-671.23199999999997</v>
      </c>
      <c r="K330" s="76">
        <f t="shared" si="25"/>
        <v>0</v>
      </c>
      <c r="L330" s="76">
        <f t="shared" si="26"/>
        <v>671.23199999999997</v>
      </c>
    </row>
    <row r="331" spans="9:12" x14ac:dyDescent="0.25">
      <c r="I331" s="101">
        <f t="shared" si="27"/>
        <v>329</v>
      </c>
      <c r="J331">
        <f t="shared" si="24"/>
        <v>-670.95600000000002</v>
      </c>
      <c r="K331" s="76">
        <f t="shared" si="25"/>
        <v>0</v>
      </c>
      <c r="L331" s="76">
        <f t="shared" si="26"/>
        <v>670.95600000000002</v>
      </c>
    </row>
    <row r="332" spans="9:12" x14ac:dyDescent="0.25">
      <c r="I332" s="101">
        <f t="shared" si="27"/>
        <v>330</v>
      </c>
      <c r="J332">
        <f t="shared" si="24"/>
        <v>-670.68</v>
      </c>
      <c r="K332" s="76">
        <f t="shared" si="25"/>
        <v>0</v>
      </c>
      <c r="L332" s="76">
        <f t="shared" si="26"/>
        <v>670.68</v>
      </c>
    </row>
    <row r="333" spans="9:12" x14ac:dyDescent="0.25">
      <c r="I333" s="101">
        <f t="shared" si="27"/>
        <v>331</v>
      </c>
      <c r="J333">
        <f t="shared" si="24"/>
        <v>-670.404</v>
      </c>
      <c r="K333" s="76">
        <f t="shared" si="25"/>
        <v>0</v>
      </c>
      <c r="L333" s="76">
        <f t="shared" si="26"/>
        <v>670.404</v>
      </c>
    </row>
    <row r="334" spans="9:12" x14ac:dyDescent="0.25">
      <c r="I334" s="101">
        <f t="shared" si="27"/>
        <v>332</v>
      </c>
      <c r="J334">
        <f t="shared" si="24"/>
        <v>-670.12800000000004</v>
      </c>
      <c r="K334" s="76">
        <f t="shared" si="25"/>
        <v>0</v>
      </c>
      <c r="L334" s="76">
        <f t="shared" si="26"/>
        <v>670.12800000000004</v>
      </c>
    </row>
    <row r="335" spans="9:12" x14ac:dyDescent="0.25">
      <c r="I335" s="101">
        <f t="shared" si="27"/>
        <v>333</v>
      </c>
      <c r="J335">
        <f t="shared" si="24"/>
        <v>-669.85199999999998</v>
      </c>
      <c r="K335" s="76">
        <f t="shared" si="25"/>
        <v>0</v>
      </c>
      <c r="L335" s="76">
        <f t="shared" si="26"/>
        <v>669.85199999999998</v>
      </c>
    </row>
    <row r="336" spans="9:12" x14ac:dyDescent="0.25">
      <c r="I336" s="101">
        <f t="shared" si="27"/>
        <v>334</v>
      </c>
      <c r="J336">
        <f t="shared" si="24"/>
        <v>-669.57600000000014</v>
      </c>
      <c r="K336" s="76">
        <f t="shared" si="25"/>
        <v>0</v>
      </c>
      <c r="L336" s="76">
        <f t="shared" si="26"/>
        <v>669.57600000000014</v>
      </c>
    </row>
    <row r="337" spans="9:12" x14ac:dyDescent="0.25">
      <c r="I337" s="101">
        <f t="shared" si="27"/>
        <v>335</v>
      </c>
      <c r="J337">
        <f t="shared" si="24"/>
        <v>-669.30000000000007</v>
      </c>
      <c r="K337" s="76">
        <f t="shared" si="25"/>
        <v>0</v>
      </c>
      <c r="L337" s="76">
        <f t="shared" si="26"/>
        <v>669.30000000000007</v>
      </c>
    </row>
    <row r="338" spans="9:12" x14ac:dyDescent="0.25">
      <c r="I338" s="101">
        <f t="shared" si="27"/>
        <v>336</v>
      </c>
      <c r="J338">
        <f t="shared" si="24"/>
        <v>-669.024</v>
      </c>
      <c r="K338" s="76">
        <f t="shared" si="25"/>
        <v>0</v>
      </c>
      <c r="L338" s="76">
        <f t="shared" si="26"/>
        <v>669.024</v>
      </c>
    </row>
    <row r="339" spans="9:12" x14ac:dyDescent="0.25">
      <c r="I339" s="101">
        <f t="shared" si="27"/>
        <v>337</v>
      </c>
      <c r="J339">
        <f t="shared" si="24"/>
        <v>-668.74799999999993</v>
      </c>
      <c r="K339" s="76">
        <f t="shared" si="25"/>
        <v>0</v>
      </c>
      <c r="L339" s="76">
        <f t="shared" si="26"/>
        <v>668.74799999999993</v>
      </c>
    </row>
    <row r="340" spans="9:12" x14ac:dyDescent="0.25">
      <c r="I340" s="101">
        <f t="shared" si="27"/>
        <v>338</v>
      </c>
      <c r="J340">
        <f t="shared" si="24"/>
        <v>-668.47200000000021</v>
      </c>
      <c r="K340" s="76">
        <f t="shared" si="25"/>
        <v>0</v>
      </c>
      <c r="L340" s="76">
        <f t="shared" si="26"/>
        <v>668.47200000000021</v>
      </c>
    </row>
    <row r="341" spans="9:12" x14ac:dyDescent="0.25">
      <c r="I341" s="101">
        <f t="shared" si="27"/>
        <v>339</v>
      </c>
      <c r="J341">
        <f t="shared" si="24"/>
        <v>-668.19600000000014</v>
      </c>
      <c r="K341" s="76">
        <f t="shared" si="25"/>
        <v>0</v>
      </c>
      <c r="L341" s="76">
        <f t="shared" si="26"/>
        <v>668.19600000000014</v>
      </c>
    </row>
    <row r="342" spans="9:12" x14ac:dyDescent="0.25">
      <c r="I342" s="101">
        <f t="shared" si="27"/>
        <v>340</v>
      </c>
      <c r="J342">
        <f t="shared" si="24"/>
        <v>-667.92</v>
      </c>
      <c r="K342" s="76">
        <f t="shared" si="25"/>
        <v>0</v>
      </c>
      <c r="L342" s="76">
        <f t="shared" si="26"/>
        <v>667.92</v>
      </c>
    </row>
    <row r="343" spans="9:12" x14ac:dyDescent="0.25">
      <c r="I343" s="101">
        <f t="shared" si="27"/>
        <v>341</v>
      </c>
      <c r="J343">
        <f t="shared" si="24"/>
        <v>-667.64400000000001</v>
      </c>
      <c r="K343" s="76">
        <f t="shared" si="25"/>
        <v>0</v>
      </c>
      <c r="L343" s="76">
        <f t="shared" si="26"/>
        <v>667.64400000000001</v>
      </c>
    </row>
    <row r="344" spans="9:12" x14ac:dyDescent="0.25">
      <c r="I344" s="101">
        <f t="shared" si="27"/>
        <v>342</v>
      </c>
      <c r="J344">
        <f t="shared" si="24"/>
        <v>-667.36800000000005</v>
      </c>
      <c r="K344" s="76">
        <f t="shared" si="25"/>
        <v>0</v>
      </c>
      <c r="L344" s="76">
        <f t="shared" si="26"/>
        <v>667.36800000000005</v>
      </c>
    </row>
    <row r="345" spans="9:12" x14ac:dyDescent="0.25">
      <c r="I345" s="101">
        <f t="shared" si="27"/>
        <v>343</v>
      </c>
      <c r="J345">
        <f t="shared" si="24"/>
        <v>-667.0920000000001</v>
      </c>
      <c r="K345" s="76">
        <f t="shared" si="25"/>
        <v>0</v>
      </c>
      <c r="L345" s="76">
        <f t="shared" si="26"/>
        <v>667.0920000000001</v>
      </c>
    </row>
    <row r="346" spans="9:12" x14ac:dyDescent="0.25">
      <c r="I346" s="101">
        <f t="shared" si="27"/>
        <v>344</v>
      </c>
      <c r="J346">
        <f t="shared" si="24"/>
        <v>-666.81600000000014</v>
      </c>
      <c r="K346" s="76">
        <f t="shared" si="25"/>
        <v>0</v>
      </c>
      <c r="L346" s="76">
        <f t="shared" si="26"/>
        <v>666.81600000000014</v>
      </c>
    </row>
    <row r="347" spans="9:12" x14ac:dyDescent="0.25">
      <c r="I347" s="101">
        <f t="shared" si="27"/>
        <v>345</v>
      </c>
      <c r="J347">
        <f t="shared" si="24"/>
        <v>-666.54000000000008</v>
      </c>
      <c r="K347" s="76">
        <f t="shared" si="25"/>
        <v>0</v>
      </c>
      <c r="L347" s="76">
        <f t="shared" si="26"/>
        <v>666.54000000000008</v>
      </c>
    </row>
    <row r="348" spans="9:12" x14ac:dyDescent="0.25">
      <c r="I348" s="101">
        <f t="shared" si="27"/>
        <v>346</v>
      </c>
      <c r="J348">
        <f t="shared" si="24"/>
        <v>-666.26400000000001</v>
      </c>
      <c r="K348" s="76">
        <f t="shared" si="25"/>
        <v>0</v>
      </c>
      <c r="L348" s="76">
        <f t="shared" si="26"/>
        <v>666.26400000000001</v>
      </c>
    </row>
    <row r="349" spans="9:12" x14ac:dyDescent="0.25">
      <c r="I349" s="101">
        <f t="shared" si="27"/>
        <v>347</v>
      </c>
      <c r="J349">
        <f t="shared" si="24"/>
        <v>-665.98800000000006</v>
      </c>
      <c r="K349" s="76">
        <f t="shared" si="25"/>
        <v>0</v>
      </c>
      <c r="L349" s="76">
        <f t="shared" si="26"/>
        <v>665.98800000000006</v>
      </c>
    </row>
    <row r="350" spans="9:12" x14ac:dyDescent="0.25">
      <c r="I350" s="101">
        <f t="shared" si="27"/>
        <v>348</v>
      </c>
      <c r="J350">
        <f t="shared" si="24"/>
        <v>-665.7120000000001</v>
      </c>
      <c r="K350" s="76">
        <f t="shared" si="25"/>
        <v>0</v>
      </c>
      <c r="L350" s="76">
        <f t="shared" si="26"/>
        <v>665.7120000000001</v>
      </c>
    </row>
    <row r="351" spans="9:12" x14ac:dyDescent="0.25">
      <c r="I351" s="101">
        <f t="shared" si="27"/>
        <v>349</v>
      </c>
      <c r="J351">
        <f t="shared" si="24"/>
        <v>-665.43599999999992</v>
      </c>
      <c r="K351" s="76">
        <f t="shared" si="25"/>
        <v>0</v>
      </c>
      <c r="L351" s="76">
        <f t="shared" si="26"/>
        <v>665.43599999999992</v>
      </c>
    </row>
    <row r="352" spans="9:12" x14ac:dyDescent="0.25">
      <c r="I352" s="101">
        <f t="shared" si="27"/>
        <v>350</v>
      </c>
      <c r="J352">
        <f t="shared" si="24"/>
        <v>-665.16</v>
      </c>
      <c r="K352" s="76">
        <f t="shared" si="25"/>
        <v>0</v>
      </c>
      <c r="L352" s="76">
        <f t="shared" si="26"/>
        <v>665.16</v>
      </c>
    </row>
    <row r="353" spans="9:12" x14ac:dyDescent="0.25">
      <c r="I353" s="101">
        <f t="shared" si="27"/>
        <v>351</v>
      </c>
      <c r="J353">
        <f t="shared" si="24"/>
        <v>-664.88400000000013</v>
      </c>
      <c r="K353" s="76">
        <f t="shared" si="25"/>
        <v>0</v>
      </c>
      <c r="L353" s="76">
        <f t="shared" si="26"/>
        <v>664.88400000000013</v>
      </c>
    </row>
    <row r="354" spans="9:12" x14ac:dyDescent="0.25">
      <c r="I354" s="101">
        <f t="shared" si="27"/>
        <v>352</v>
      </c>
      <c r="J354">
        <f t="shared" si="24"/>
        <v>-664.60800000000017</v>
      </c>
      <c r="K354" s="76">
        <f t="shared" si="25"/>
        <v>0</v>
      </c>
      <c r="L354" s="76">
        <f t="shared" si="26"/>
        <v>664.60800000000017</v>
      </c>
    </row>
    <row r="355" spans="9:12" x14ac:dyDescent="0.25">
      <c r="I355" s="101">
        <f t="shared" si="27"/>
        <v>353</v>
      </c>
      <c r="J355">
        <f t="shared" si="24"/>
        <v>-664.33199999999999</v>
      </c>
      <c r="K355" s="76">
        <f t="shared" si="25"/>
        <v>0</v>
      </c>
      <c r="L355" s="76">
        <f t="shared" si="26"/>
        <v>664.33199999999999</v>
      </c>
    </row>
    <row r="356" spans="9:12" x14ac:dyDescent="0.25">
      <c r="I356" s="101">
        <f t="shared" si="27"/>
        <v>354</v>
      </c>
      <c r="J356">
        <f t="shared" si="24"/>
        <v>-664.05600000000004</v>
      </c>
      <c r="K356" s="76">
        <f t="shared" si="25"/>
        <v>0</v>
      </c>
      <c r="L356" s="76">
        <f t="shared" si="26"/>
        <v>664.05600000000004</v>
      </c>
    </row>
    <row r="357" spans="9:12" x14ac:dyDescent="0.25">
      <c r="I357" s="101">
        <f t="shared" si="27"/>
        <v>355</v>
      </c>
      <c r="J357">
        <f t="shared" si="24"/>
        <v>-663.78</v>
      </c>
      <c r="K357" s="76">
        <f t="shared" si="25"/>
        <v>0</v>
      </c>
      <c r="L357" s="76">
        <f t="shared" si="26"/>
        <v>663.78</v>
      </c>
    </row>
    <row r="358" spans="9:12" x14ac:dyDescent="0.25">
      <c r="I358" s="101">
        <f t="shared" si="27"/>
        <v>356</v>
      </c>
      <c r="J358">
        <f t="shared" si="24"/>
        <v>-663.50400000000013</v>
      </c>
      <c r="K358" s="76">
        <f t="shared" si="25"/>
        <v>0</v>
      </c>
      <c r="L358" s="76">
        <f t="shared" si="26"/>
        <v>663.50400000000013</v>
      </c>
    </row>
    <row r="359" spans="9:12" x14ac:dyDescent="0.25">
      <c r="I359" s="101">
        <f t="shared" si="27"/>
        <v>357</v>
      </c>
      <c r="J359">
        <f t="shared" si="24"/>
        <v>-663.22799999999984</v>
      </c>
      <c r="K359" s="76">
        <f t="shared" si="25"/>
        <v>0</v>
      </c>
      <c r="L359" s="76">
        <f t="shared" si="26"/>
        <v>663.22799999999984</v>
      </c>
    </row>
    <row r="360" spans="9:12" x14ac:dyDescent="0.25">
      <c r="I360" s="101">
        <f t="shared" si="27"/>
        <v>358</v>
      </c>
      <c r="J360">
        <f t="shared" si="24"/>
        <v>-662.952</v>
      </c>
      <c r="K360" s="76">
        <f t="shared" si="25"/>
        <v>0</v>
      </c>
      <c r="L360" s="76">
        <f t="shared" si="26"/>
        <v>662.952</v>
      </c>
    </row>
    <row r="361" spans="9:12" x14ac:dyDescent="0.25">
      <c r="I361" s="101">
        <f t="shared" si="27"/>
        <v>359</v>
      </c>
      <c r="J361">
        <f t="shared" si="24"/>
        <v>-662.67600000000004</v>
      </c>
      <c r="K361" s="76">
        <f t="shared" si="25"/>
        <v>0</v>
      </c>
      <c r="L361" s="76">
        <f t="shared" si="26"/>
        <v>662.67600000000004</v>
      </c>
    </row>
    <row r="362" spans="9:12" x14ac:dyDescent="0.25">
      <c r="I362" s="101">
        <f t="shared" si="27"/>
        <v>360</v>
      </c>
      <c r="J362">
        <f t="shared" si="24"/>
        <v>-662.4000000000002</v>
      </c>
      <c r="K362" s="76">
        <f t="shared" si="25"/>
        <v>0</v>
      </c>
      <c r="L362" s="76">
        <f t="shared" si="26"/>
        <v>662.4000000000002</v>
      </c>
    </row>
    <row r="363" spans="9:12" x14ac:dyDescent="0.25">
      <c r="I363" s="101">
        <f t="shared" si="27"/>
        <v>361</v>
      </c>
      <c r="J363">
        <f t="shared" si="24"/>
        <v>-662.12399999999991</v>
      </c>
      <c r="K363" s="76">
        <f t="shared" si="25"/>
        <v>0</v>
      </c>
      <c r="L363" s="76">
        <f t="shared" si="26"/>
        <v>662.12399999999991</v>
      </c>
    </row>
    <row r="364" spans="9:12" x14ac:dyDescent="0.25">
      <c r="I364" s="101">
        <f t="shared" si="27"/>
        <v>362</v>
      </c>
      <c r="J364">
        <f t="shared" si="24"/>
        <v>-661.84800000000007</v>
      </c>
      <c r="K364" s="76">
        <f t="shared" si="25"/>
        <v>0</v>
      </c>
      <c r="L364" s="76">
        <f t="shared" si="26"/>
        <v>661.84800000000007</v>
      </c>
    </row>
    <row r="365" spans="9:12" x14ac:dyDescent="0.25">
      <c r="I365" s="101">
        <f t="shared" si="27"/>
        <v>363</v>
      </c>
      <c r="J365">
        <f t="shared" si="24"/>
        <v>-661.572</v>
      </c>
      <c r="K365" s="76">
        <f t="shared" si="25"/>
        <v>0</v>
      </c>
      <c r="L365" s="76">
        <f t="shared" si="26"/>
        <v>661.572</v>
      </c>
    </row>
    <row r="366" spans="9:12" x14ac:dyDescent="0.25">
      <c r="I366" s="101">
        <f t="shared" si="27"/>
        <v>364</v>
      </c>
      <c r="J366">
        <f t="shared" si="24"/>
        <v>-661.29600000000005</v>
      </c>
      <c r="K366" s="76">
        <f t="shared" si="25"/>
        <v>0</v>
      </c>
      <c r="L366" s="76">
        <f t="shared" si="26"/>
        <v>661.29600000000005</v>
      </c>
    </row>
    <row r="367" spans="9:12" x14ac:dyDescent="0.25">
      <c r="I367" s="101">
        <f t="shared" si="27"/>
        <v>365</v>
      </c>
      <c r="J367">
        <f t="shared" si="24"/>
        <v>-661.02</v>
      </c>
      <c r="K367" s="76">
        <f t="shared" si="25"/>
        <v>0</v>
      </c>
      <c r="L367" s="76">
        <f t="shared" si="26"/>
        <v>661.02</v>
      </c>
    </row>
    <row r="368" spans="9:12" x14ac:dyDescent="0.25">
      <c r="I368" s="101">
        <f t="shared" si="27"/>
        <v>366</v>
      </c>
      <c r="J368">
        <f t="shared" si="24"/>
        <v>-660.74400000000003</v>
      </c>
      <c r="K368" s="76">
        <f t="shared" si="25"/>
        <v>0</v>
      </c>
      <c r="L368" s="76">
        <f t="shared" si="26"/>
        <v>660.74400000000003</v>
      </c>
    </row>
    <row r="369" spans="9:12" x14ac:dyDescent="0.25">
      <c r="I369" s="101">
        <f t="shared" si="27"/>
        <v>367</v>
      </c>
      <c r="J369">
        <f t="shared" si="24"/>
        <v>-660.46800000000007</v>
      </c>
      <c r="K369" s="76">
        <f t="shared" si="25"/>
        <v>0</v>
      </c>
      <c r="L369" s="76">
        <f t="shared" si="26"/>
        <v>660.46800000000007</v>
      </c>
    </row>
    <row r="370" spans="9:12" x14ac:dyDescent="0.25">
      <c r="I370" s="101">
        <f t="shared" si="27"/>
        <v>368</v>
      </c>
      <c r="J370">
        <f t="shared" si="24"/>
        <v>-660.19200000000012</v>
      </c>
      <c r="K370" s="76">
        <f t="shared" si="25"/>
        <v>0</v>
      </c>
      <c r="L370" s="76">
        <f t="shared" si="26"/>
        <v>660.19200000000012</v>
      </c>
    </row>
    <row r="371" spans="9:12" x14ac:dyDescent="0.25">
      <c r="I371" s="101">
        <f t="shared" si="27"/>
        <v>369</v>
      </c>
      <c r="J371">
        <f t="shared" si="24"/>
        <v>-659.91599999999994</v>
      </c>
      <c r="K371" s="76">
        <f t="shared" si="25"/>
        <v>0</v>
      </c>
      <c r="L371" s="76">
        <f t="shared" si="26"/>
        <v>659.91599999999994</v>
      </c>
    </row>
    <row r="372" spans="9:12" x14ac:dyDescent="0.25">
      <c r="I372" s="101">
        <f t="shared" si="27"/>
        <v>370</v>
      </c>
      <c r="J372">
        <f t="shared" si="24"/>
        <v>-659.64</v>
      </c>
      <c r="K372" s="76">
        <f t="shared" si="25"/>
        <v>0</v>
      </c>
      <c r="L372" s="76">
        <f t="shared" si="26"/>
        <v>659.64</v>
      </c>
    </row>
    <row r="373" spans="9:12" x14ac:dyDescent="0.25">
      <c r="I373" s="101">
        <f t="shared" si="27"/>
        <v>371</v>
      </c>
      <c r="J373">
        <f t="shared" si="24"/>
        <v>-659.36400000000003</v>
      </c>
      <c r="K373" s="76">
        <f t="shared" si="25"/>
        <v>0</v>
      </c>
      <c r="L373" s="76">
        <f t="shared" si="26"/>
        <v>659.36400000000003</v>
      </c>
    </row>
    <row r="374" spans="9:12" x14ac:dyDescent="0.25">
      <c r="I374" s="101">
        <f t="shared" si="27"/>
        <v>372</v>
      </c>
      <c r="J374">
        <f t="shared" si="24"/>
        <v>-659.08799999999997</v>
      </c>
      <c r="K374" s="76">
        <f t="shared" si="25"/>
        <v>0</v>
      </c>
      <c r="L374" s="76">
        <f t="shared" si="26"/>
        <v>659.08799999999997</v>
      </c>
    </row>
    <row r="375" spans="9:12" x14ac:dyDescent="0.25">
      <c r="I375" s="101">
        <f t="shared" si="27"/>
        <v>373</v>
      </c>
      <c r="J375">
        <f t="shared" si="24"/>
        <v>-658.81200000000001</v>
      </c>
      <c r="K375" s="76">
        <f t="shared" si="25"/>
        <v>0</v>
      </c>
      <c r="L375" s="76">
        <f t="shared" si="26"/>
        <v>658.81200000000001</v>
      </c>
    </row>
    <row r="376" spans="9:12" x14ac:dyDescent="0.25">
      <c r="I376" s="101">
        <f t="shared" si="27"/>
        <v>374</v>
      </c>
      <c r="J376">
        <f t="shared" si="24"/>
        <v>-658.53599999999994</v>
      </c>
      <c r="K376" s="76">
        <f t="shared" si="25"/>
        <v>0</v>
      </c>
      <c r="L376" s="76">
        <f t="shared" si="26"/>
        <v>658.53599999999994</v>
      </c>
    </row>
    <row r="377" spans="9:12" x14ac:dyDescent="0.25">
      <c r="I377" s="101">
        <f t="shared" si="27"/>
        <v>375</v>
      </c>
      <c r="J377">
        <f t="shared" si="24"/>
        <v>-658.2600000000001</v>
      </c>
      <c r="K377" s="76">
        <f t="shared" si="25"/>
        <v>0</v>
      </c>
      <c r="L377" s="76">
        <f t="shared" si="26"/>
        <v>658.2600000000001</v>
      </c>
    </row>
    <row r="378" spans="9:12" x14ac:dyDescent="0.25">
      <c r="I378" s="101">
        <f t="shared" si="27"/>
        <v>376</v>
      </c>
      <c r="J378">
        <f t="shared" si="24"/>
        <v>-657.98400000000004</v>
      </c>
      <c r="K378" s="76">
        <f t="shared" si="25"/>
        <v>0</v>
      </c>
      <c r="L378" s="76">
        <f t="shared" si="26"/>
        <v>657.98400000000004</v>
      </c>
    </row>
    <row r="379" spans="9:12" x14ac:dyDescent="0.25">
      <c r="I379" s="101">
        <f t="shared" si="27"/>
        <v>377</v>
      </c>
      <c r="J379">
        <f t="shared" si="24"/>
        <v>-657.7080000000002</v>
      </c>
      <c r="K379" s="76">
        <f t="shared" si="25"/>
        <v>0</v>
      </c>
      <c r="L379" s="76">
        <f t="shared" si="26"/>
        <v>657.7080000000002</v>
      </c>
    </row>
    <row r="380" spans="9:12" x14ac:dyDescent="0.25">
      <c r="I380" s="101">
        <f t="shared" si="27"/>
        <v>378</v>
      </c>
      <c r="J380">
        <f t="shared" si="24"/>
        <v>-657.4319999999999</v>
      </c>
      <c r="K380" s="76">
        <f t="shared" si="25"/>
        <v>0</v>
      </c>
      <c r="L380" s="76">
        <f t="shared" si="26"/>
        <v>657.4319999999999</v>
      </c>
    </row>
    <row r="381" spans="9:12" x14ac:dyDescent="0.25">
      <c r="I381" s="101">
        <f t="shared" si="27"/>
        <v>379</v>
      </c>
      <c r="J381">
        <f t="shared" si="24"/>
        <v>-657.15599999999995</v>
      </c>
      <c r="K381" s="76">
        <f t="shared" si="25"/>
        <v>0</v>
      </c>
      <c r="L381" s="76">
        <f t="shared" si="26"/>
        <v>657.15599999999995</v>
      </c>
    </row>
    <row r="382" spans="9:12" x14ac:dyDescent="0.25">
      <c r="I382" s="101">
        <f t="shared" si="27"/>
        <v>380</v>
      </c>
      <c r="J382">
        <f t="shared" si="24"/>
        <v>-656.88000000000011</v>
      </c>
      <c r="K382" s="76">
        <f t="shared" si="25"/>
        <v>0</v>
      </c>
      <c r="L382" s="76">
        <f t="shared" si="26"/>
        <v>656.88000000000011</v>
      </c>
    </row>
    <row r="383" spans="9:12" x14ac:dyDescent="0.25">
      <c r="I383" s="101">
        <f t="shared" si="27"/>
        <v>381</v>
      </c>
      <c r="J383">
        <f t="shared" si="24"/>
        <v>-656.60400000000016</v>
      </c>
      <c r="K383" s="76">
        <f t="shared" si="25"/>
        <v>0</v>
      </c>
      <c r="L383" s="76">
        <f t="shared" si="26"/>
        <v>656.60400000000016</v>
      </c>
    </row>
    <row r="384" spans="9:12" x14ac:dyDescent="0.25">
      <c r="I384" s="101">
        <f t="shared" si="27"/>
        <v>382</v>
      </c>
      <c r="J384">
        <f t="shared" si="24"/>
        <v>-656.32799999999997</v>
      </c>
      <c r="K384" s="76">
        <f t="shared" si="25"/>
        <v>0</v>
      </c>
      <c r="L384" s="76">
        <f t="shared" si="26"/>
        <v>656.32799999999997</v>
      </c>
    </row>
    <row r="385" spans="9:12" x14ac:dyDescent="0.25">
      <c r="I385" s="101">
        <f t="shared" si="27"/>
        <v>383</v>
      </c>
      <c r="J385">
        <f t="shared" si="24"/>
        <v>-656.05200000000002</v>
      </c>
      <c r="K385" s="76">
        <f t="shared" si="25"/>
        <v>0</v>
      </c>
      <c r="L385" s="76">
        <f t="shared" si="26"/>
        <v>656.05200000000002</v>
      </c>
    </row>
    <row r="386" spans="9:12" x14ac:dyDescent="0.25">
      <c r="I386" s="101">
        <f t="shared" si="27"/>
        <v>384</v>
      </c>
      <c r="J386">
        <f t="shared" ref="J386:J449" si="28">D$29*($I386/1000)+D$19*(($I386/1000)-($D$8/1000))*(($I386/1000)&gt;($D$8/1000))+D$20*(($I386/1000)-($D$9/1000))*(($I386/1000)&gt;($D$9/1000))+D$21*(($I386/1000)-($D$10/1000))*(($I386/1000)&gt;($D$10/1000))+D$22*(($I386/1000)-($D$11/1000))*(($I386/1000)&gt;($D$11/1000))</f>
        <v>-655.77600000000007</v>
      </c>
      <c r="K386" s="76">
        <f t="shared" ref="K386:K449" si="29">E$29*($I386/1000)+E$19*(($I386/1000)-($D$8/1000))*(($I386/1000)&gt;($D$8/1000))+E$20*(($I386/1000)-($D$9/1000))*(($I386/1000)&gt;($D$9/1000))+E$21*(($I386/1000)-($D$10/1000))*(($I386/1000)&gt;($D$10/1000))+E$22*(($I386/1000)-($D$11/1000))*(($I386/1000)&gt;($D$11/1000))</f>
        <v>0</v>
      </c>
      <c r="L386" s="76">
        <f t="shared" ref="L386:L449" si="30">SQRT((J386^2)+(K386^2))</f>
        <v>655.77600000000007</v>
      </c>
    </row>
    <row r="387" spans="9:12" x14ac:dyDescent="0.25">
      <c r="I387" s="101">
        <f t="shared" ref="I387:I450" si="31">IF((ROW(A385)*$F$2)&lt;=$D$5, ROW(A385)*$F$2,NA())</f>
        <v>385</v>
      </c>
      <c r="J387">
        <f t="shared" si="28"/>
        <v>-655.50000000000011</v>
      </c>
      <c r="K387" s="76">
        <f t="shared" si="29"/>
        <v>0</v>
      </c>
      <c r="L387" s="76">
        <f t="shared" si="30"/>
        <v>655.50000000000011</v>
      </c>
    </row>
    <row r="388" spans="9:12" x14ac:dyDescent="0.25">
      <c r="I388" s="101">
        <f t="shared" si="31"/>
        <v>386</v>
      </c>
      <c r="J388">
        <f t="shared" si="28"/>
        <v>-655.22399999999993</v>
      </c>
      <c r="K388" s="76">
        <f t="shared" si="29"/>
        <v>0</v>
      </c>
      <c r="L388" s="76">
        <f t="shared" si="30"/>
        <v>655.22399999999993</v>
      </c>
    </row>
    <row r="389" spans="9:12" x14ac:dyDescent="0.25">
      <c r="I389" s="101">
        <f t="shared" si="31"/>
        <v>387</v>
      </c>
      <c r="J389">
        <f t="shared" si="28"/>
        <v>-654.94799999999998</v>
      </c>
      <c r="K389" s="76">
        <f t="shared" si="29"/>
        <v>0</v>
      </c>
      <c r="L389" s="76">
        <f t="shared" si="30"/>
        <v>654.94799999999998</v>
      </c>
    </row>
    <row r="390" spans="9:12" x14ac:dyDescent="0.25">
      <c r="I390" s="101">
        <f t="shared" si="31"/>
        <v>388</v>
      </c>
      <c r="J390">
        <f t="shared" si="28"/>
        <v>-654.67200000000014</v>
      </c>
      <c r="K390" s="76">
        <f t="shared" si="29"/>
        <v>0</v>
      </c>
      <c r="L390" s="76">
        <f t="shared" si="30"/>
        <v>654.67200000000014</v>
      </c>
    </row>
    <row r="391" spans="9:12" x14ac:dyDescent="0.25">
      <c r="I391" s="101">
        <f t="shared" si="31"/>
        <v>389</v>
      </c>
      <c r="J391">
        <f t="shared" si="28"/>
        <v>-654.39600000000007</v>
      </c>
      <c r="K391" s="76">
        <f t="shared" si="29"/>
        <v>0</v>
      </c>
      <c r="L391" s="76">
        <f t="shared" si="30"/>
        <v>654.39600000000007</v>
      </c>
    </row>
    <row r="392" spans="9:12" x14ac:dyDescent="0.25">
      <c r="I392" s="101">
        <f t="shared" si="31"/>
        <v>390</v>
      </c>
      <c r="J392">
        <f t="shared" si="28"/>
        <v>-654.12</v>
      </c>
      <c r="K392" s="76">
        <f t="shared" si="29"/>
        <v>0</v>
      </c>
      <c r="L392" s="76">
        <f t="shared" si="30"/>
        <v>654.12</v>
      </c>
    </row>
    <row r="393" spans="9:12" x14ac:dyDescent="0.25">
      <c r="I393" s="101">
        <f t="shared" si="31"/>
        <v>391</v>
      </c>
      <c r="J393">
        <f t="shared" si="28"/>
        <v>-653.84399999999994</v>
      </c>
      <c r="K393" s="76">
        <f t="shared" si="29"/>
        <v>0</v>
      </c>
      <c r="L393" s="76">
        <f t="shared" si="30"/>
        <v>653.84399999999994</v>
      </c>
    </row>
    <row r="394" spans="9:12" x14ac:dyDescent="0.25">
      <c r="I394" s="101">
        <f t="shared" si="31"/>
        <v>392</v>
      </c>
      <c r="J394">
        <f t="shared" si="28"/>
        <v>-653.5680000000001</v>
      </c>
      <c r="K394" s="76">
        <f t="shared" si="29"/>
        <v>0</v>
      </c>
      <c r="L394" s="76">
        <f t="shared" si="30"/>
        <v>653.5680000000001</v>
      </c>
    </row>
    <row r="395" spans="9:12" x14ac:dyDescent="0.25">
      <c r="I395" s="101">
        <f t="shared" si="31"/>
        <v>393</v>
      </c>
      <c r="J395">
        <f t="shared" si="28"/>
        <v>-653.29200000000014</v>
      </c>
      <c r="K395" s="76">
        <f t="shared" si="29"/>
        <v>0</v>
      </c>
      <c r="L395" s="76">
        <f t="shared" si="30"/>
        <v>653.29200000000014</v>
      </c>
    </row>
    <row r="396" spans="9:12" x14ac:dyDescent="0.25">
      <c r="I396" s="101">
        <f t="shared" si="31"/>
        <v>394</v>
      </c>
      <c r="J396">
        <f t="shared" si="28"/>
        <v>-653.01600000000008</v>
      </c>
      <c r="K396" s="76">
        <f t="shared" si="29"/>
        <v>0</v>
      </c>
      <c r="L396" s="76">
        <f t="shared" si="30"/>
        <v>653.01600000000008</v>
      </c>
    </row>
    <row r="397" spans="9:12" x14ac:dyDescent="0.25">
      <c r="I397" s="101">
        <f t="shared" si="31"/>
        <v>395</v>
      </c>
      <c r="J397">
        <f t="shared" si="28"/>
        <v>-652.74</v>
      </c>
      <c r="K397" s="76">
        <f t="shared" si="29"/>
        <v>0</v>
      </c>
      <c r="L397" s="76">
        <f t="shared" si="30"/>
        <v>652.74</v>
      </c>
    </row>
    <row r="398" spans="9:12" x14ac:dyDescent="0.25">
      <c r="I398" s="101">
        <f t="shared" si="31"/>
        <v>396</v>
      </c>
      <c r="J398">
        <f t="shared" si="28"/>
        <v>-652.46400000000006</v>
      </c>
      <c r="K398" s="76">
        <f t="shared" si="29"/>
        <v>0</v>
      </c>
      <c r="L398" s="76">
        <f t="shared" si="30"/>
        <v>652.46400000000006</v>
      </c>
    </row>
    <row r="399" spans="9:12" x14ac:dyDescent="0.25">
      <c r="I399" s="101">
        <f t="shared" si="31"/>
        <v>397</v>
      </c>
      <c r="J399">
        <f t="shared" si="28"/>
        <v>-652.1880000000001</v>
      </c>
      <c r="K399" s="76">
        <f t="shared" si="29"/>
        <v>0</v>
      </c>
      <c r="L399" s="76">
        <f t="shared" si="30"/>
        <v>652.1880000000001</v>
      </c>
    </row>
    <row r="400" spans="9:12" x14ac:dyDescent="0.25">
      <c r="I400" s="101">
        <f t="shared" si="31"/>
        <v>398</v>
      </c>
      <c r="J400">
        <f t="shared" si="28"/>
        <v>-651.91199999999992</v>
      </c>
      <c r="K400" s="76">
        <f t="shared" si="29"/>
        <v>0</v>
      </c>
      <c r="L400" s="76">
        <f t="shared" si="30"/>
        <v>651.91199999999992</v>
      </c>
    </row>
    <row r="401" spans="9:12" x14ac:dyDescent="0.25">
      <c r="I401" s="101">
        <f t="shared" si="31"/>
        <v>399</v>
      </c>
      <c r="J401">
        <f t="shared" si="28"/>
        <v>-651.63599999999997</v>
      </c>
      <c r="K401" s="76">
        <f t="shared" si="29"/>
        <v>0</v>
      </c>
      <c r="L401" s="76">
        <f t="shared" si="30"/>
        <v>651.63599999999997</v>
      </c>
    </row>
    <row r="402" spans="9:12" x14ac:dyDescent="0.25">
      <c r="I402" s="101">
        <f t="shared" si="31"/>
        <v>400</v>
      </c>
      <c r="J402">
        <f t="shared" si="28"/>
        <v>-651.36</v>
      </c>
      <c r="K402" s="76">
        <f t="shared" si="29"/>
        <v>0</v>
      </c>
      <c r="L402" s="76">
        <f t="shared" si="30"/>
        <v>651.36</v>
      </c>
    </row>
    <row r="403" spans="9:12" x14ac:dyDescent="0.25">
      <c r="I403" s="101">
        <f t="shared" si="31"/>
        <v>401</v>
      </c>
      <c r="J403">
        <f t="shared" si="28"/>
        <v>-651.08400000000017</v>
      </c>
      <c r="K403" s="76">
        <f t="shared" si="29"/>
        <v>0</v>
      </c>
      <c r="L403" s="76">
        <f t="shared" si="30"/>
        <v>651.08400000000017</v>
      </c>
    </row>
    <row r="404" spans="9:12" x14ac:dyDescent="0.25">
      <c r="I404" s="101">
        <f t="shared" si="31"/>
        <v>402</v>
      </c>
      <c r="J404">
        <f t="shared" si="28"/>
        <v>-650.80799999999999</v>
      </c>
      <c r="K404" s="76">
        <f t="shared" si="29"/>
        <v>0</v>
      </c>
      <c r="L404" s="76">
        <f t="shared" si="30"/>
        <v>650.80799999999999</v>
      </c>
    </row>
    <row r="405" spans="9:12" x14ac:dyDescent="0.25">
      <c r="I405" s="101">
        <f t="shared" si="31"/>
        <v>403</v>
      </c>
      <c r="J405">
        <f t="shared" si="28"/>
        <v>-650.53200000000004</v>
      </c>
      <c r="K405" s="76">
        <f t="shared" si="29"/>
        <v>0</v>
      </c>
      <c r="L405" s="76">
        <f t="shared" si="30"/>
        <v>650.53200000000004</v>
      </c>
    </row>
    <row r="406" spans="9:12" x14ac:dyDescent="0.25">
      <c r="I406" s="101">
        <f t="shared" si="31"/>
        <v>404</v>
      </c>
      <c r="J406">
        <f t="shared" si="28"/>
        <v>-650.25599999999997</v>
      </c>
      <c r="K406" s="76">
        <f t="shared" si="29"/>
        <v>0</v>
      </c>
      <c r="L406" s="76">
        <f t="shared" si="30"/>
        <v>650.25599999999997</v>
      </c>
    </row>
    <row r="407" spans="9:12" x14ac:dyDescent="0.25">
      <c r="I407" s="101">
        <f t="shared" si="31"/>
        <v>405</v>
      </c>
      <c r="J407">
        <f t="shared" si="28"/>
        <v>-649.98000000000013</v>
      </c>
      <c r="K407" s="76">
        <f t="shared" si="29"/>
        <v>0</v>
      </c>
      <c r="L407" s="76">
        <f t="shared" si="30"/>
        <v>649.98000000000013</v>
      </c>
    </row>
    <row r="408" spans="9:12" x14ac:dyDescent="0.25">
      <c r="I408" s="101">
        <f t="shared" si="31"/>
        <v>406</v>
      </c>
      <c r="J408">
        <f t="shared" si="28"/>
        <v>-649.70399999999984</v>
      </c>
      <c r="K408" s="76">
        <f t="shared" si="29"/>
        <v>0</v>
      </c>
      <c r="L408" s="76">
        <f t="shared" si="30"/>
        <v>649.70399999999984</v>
      </c>
    </row>
    <row r="409" spans="9:12" x14ac:dyDescent="0.25">
      <c r="I409" s="101">
        <f t="shared" si="31"/>
        <v>407</v>
      </c>
      <c r="J409">
        <f t="shared" si="28"/>
        <v>-649.428</v>
      </c>
      <c r="K409" s="76">
        <f t="shared" si="29"/>
        <v>0</v>
      </c>
      <c r="L409" s="76">
        <f t="shared" si="30"/>
        <v>649.428</v>
      </c>
    </row>
    <row r="410" spans="9:12" x14ac:dyDescent="0.25">
      <c r="I410" s="101">
        <f t="shared" si="31"/>
        <v>408</v>
      </c>
      <c r="J410">
        <f t="shared" si="28"/>
        <v>-649.15200000000004</v>
      </c>
      <c r="K410" s="76">
        <f t="shared" si="29"/>
        <v>0</v>
      </c>
      <c r="L410" s="76">
        <f t="shared" si="30"/>
        <v>649.15200000000004</v>
      </c>
    </row>
    <row r="411" spans="9:12" x14ac:dyDescent="0.25">
      <c r="I411" s="101">
        <f t="shared" si="31"/>
        <v>409</v>
      </c>
      <c r="J411">
        <f t="shared" si="28"/>
        <v>-648.87600000000009</v>
      </c>
      <c r="K411" s="76">
        <f t="shared" si="29"/>
        <v>0</v>
      </c>
      <c r="L411" s="76">
        <f t="shared" si="30"/>
        <v>648.87600000000009</v>
      </c>
    </row>
    <row r="412" spans="9:12" x14ac:dyDescent="0.25">
      <c r="I412" s="101">
        <f t="shared" si="31"/>
        <v>410</v>
      </c>
      <c r="J412">
        <f t="shared" si="28"/>
        <v>-648.60000000000014</v>
      </c>
      <c r="K412" s="76">
        <f t="shared" si="29"/>
        <v>0</v>
      </c>
      <c r="L412" s="76">
        <f t="shared" si="30"/>
        <v>648.60000000000014</v>
      </c>
    </row>
    <row r="413" spans="9:12" x14ac:dyDescent="0.25">
      <c r="I413" s="101">
        <f t="shared" si="31"/>
        <v>411</v>
      </c>
      <c r="J413">
        <f t="shared" si="28"/>
        <v>-648.32399999999996</v>
      </c>
      <c r="K413" s="76">
        <f t="shared" si="29"/>
        <v>0</v>
      </c>
      <c r="L413" s="76">
        <f t="shared" si="30"/>
        <v>648.32399999999996</v>
      </c>
    </row>
    <row r="414" spans="9:12" x14ac:dyDescent="0.25">
      <c r="I414" s="101">
        <f t="shared" si="31"/>
        <v>412</v>
      </c>
      <c r="J414">
        <f t="shared" si="28"/>
        <v>-648.048</v>
      </c>
      <c r="K414" s="76">
        <f t="shared" si="29"/>
        <v>0</v>
      </c>
      <c r="L414" s="76">
        <f t="shared" si="30"/>
        <v>648.048</v>
      </c>
    </row>
    <row r="415" spans="9:12" x14ac:dyDescent="0.25">
      <c r="I415" s="101">
        <f t="shared" si="31"/>
        <v>413</v>
      </c>
      <c r="J415">
        <f t="shared" si="28"/>
        <v>-647.77199999999993</v>
      </c>
      <c r="K415" s="76">
        <f t="shared" si="29"/>
        <v>0</v>
      </c>
      <c r="L415" s="76">
        <f t="shared" si="30"/>
        <v>647.77199999999993</v>
      </c>
    </row>
    <row r="416" spans="9:12" x14ac:dyDescent="0.25">
      <c r="I416" s="101">
        <f t="shared" si="31"/>
        <v>414</v>
      </c>
      <c r="J416">
        <f t="shared" si="28"/>
        <v>-647.49600000000009</v>
      </c>
      <c r="K416" s="76">
        <f t="shared" si="29"/>
        <v>0</v>
      </c>
      <c r="L416" s="76">
        <f t="shared" si="30"/>
        <v>647.49600000000009</v>
      </c>
    </row>
    <row r="417" spans="9:12" x14ac:dyDescent="0.25">
      <c r="I417" s="101">
        <f t="shared" si="31"/>
        <v>415</v>
      </c>
      <c r="J417">
        <f t="shared" si="28"/>
        <v>-647.21999999999991</v>
      </c>
      <c r="K417" s="76">
        <f t="shared" si="29"/>
        <v>0</v>
      </c>
      <c r="L417" s="76">
        <f t="shared" si="30"/>
        <v>647.21999999999991</v>
      </c>
    </row>
    <row r="418" spans="9:12" x14ac:dyDescent="0.25">
      <c r="I418" s="101">
        <f t="shared" si="31"/>
        <v>416</v>
      </c>
      <c r="J418">
        <f t="shared" si="28"/>
        <v>-646.94399999999996</v>
      </c>
      <c r="K418" s="76">
        <f t="shared" si="29"/>
        <v>0</v>
      </c>
      <c r="L418" s="76">
        <f t="shared" si="30"/>
        <v>646.94399999999996</v>
      </c>
    </row>
    <row r="419" spans="9:12" x14ac:dyDescent="0.25">
      <c r="I419" s="101">
        <f t="shared" si="31"/>
        <v>417</v>
      </c>
      <c r="J419">
        <f t="shared" si="28"/>
        <v>-646.66800000000001</v>
      </c>
      <c r="K419" s="76">
        <f t="shared" si="29"/>
        <v>0</v>
      </c>
      <c r="L419" s="76">
        <f t="shared" si="30"/>
        <v>646.66800000000001</v>
      </c>
    </row>
    <row r="420" spans="9:12" x14ac:dyDescent="0.25">
      <c r="I420" s="101">
        <f t="shared" si="31"/>
        <v>418</v>
      </c>
      <c r="J420">
        <f t="shared" si="28"/>
        <v>-646.39200000000005</v>
      </c>
      <c r="K420" s="76">
        <f t="shared" si="29"/>
        <v>0</v>
      </c>
      <c r="L420" s="76">
        <f t="shared" si="30"/>
        <v>646.39200000000005</v>
      </c>
    </row>
    <row r="421" spans="9:12" x14ac:dyDescent="0.25">
      <c r="I421" s="101">
        <f t="shared" si="31"/>
        <v>419</v>
      </c>
      <c r="J421">
        <f t="shared" si="28"/>
        <v>-646.1160000000001</v>
      </c>
      <c r="K421" s="76">
        <f t="shared" si="29"/>
        <v>0</v>
      </c>
      <c r="L421" s="76">
        <f t="shared" si="30"/>
        <v>646.1160000000001</v>
      </c>
    </row>
    <row r="422" spans="9:12" x14ac:dyDescent="0.25">
      <c r="I422" s="101">
        <f t="shared" si="31"/>
        <v>420</v>
      </c>
      <c r="J422">
        <f t="shared" si="28"/>
        <v>-645.83999999999992</v>
      </c>
      <c r="K422" s="76">
        <f t="shared" si="29"/>
        <v>0</v>
      </c>
      <c r="L422" s="76">
        <f t="shared" si="30"/>
        <v>645.83999999999992</v>
      </c>
    </row>
    <row r="423" spans="9:12" x14ac:dyDescent="0.25">
      <c r="I423" s="101">
        <f t="shared" si="31"/>
        <v>421</v>
      </c>
      <c r="J423">
        <f t="shared" si="28"/>
        <v>-645.56400000000008</v>
      </c>
      <c r="K423" s="76">
        <f t="shared" si="29"/>
        <v>0</v>
      </c>
      <c r="L423" s="76">
        <f t="shared" si="30"/>
        <v>645.56400000000008</v>
      </c>
    </row>
    <row r="424" spans="9:12" x14ac:dyDescent="0.25">
      <c r="I424" s="101">
        <f t="shared" si="31"/>
        <v>422</v>
      </c>
      <c r="J424">
        <f t="shared" si="28"/>
        <v>-645.28800000000012</v>
      </c>
      <c r="K424" s="76">
        <f t="shared" si="29"/>
        <v>0</v>
      </c>
      <c r="L424" s="76">
        <f t="shared" si="30"/>
        <v>645.28800000000012</v>
      </c>
    </row>
    <row r="425" spans="9:12" x14ac:dyDescent="0.25">
      <c r="I425" s="101">
        <f t="shared" si="31"/>
        <v>423</v>
      </c>
      <c r="J425">
        <f t="shared" si="28"/>
        <v>-645.01200000000017</v>
      </c>
      <c r="K425" s="76">
        <f t="shared" si="29"/>
        <v>0</v>
      </c>
      <c r="L425" s="76">
        <f t="shared" si="30"/>
        <v>645.01200000000017</v>
      </c>
    </row>
    <row r="426" spans="9:12" x14ac:dyDescent="0.25">
      <c r="I426" s="101">
        <f t="shared" si="31"/>
        <v>424</v>
      </c>
      <c r="J426">
        <f t="shared" si="28"/>
        <v>-644.73599999999999</v>
      </c>
      <c r="K426" s="76">
        <f t="shared" si="29"/>
        <v>0</v>
      </c>
      <c r="L426" s="76">
        <f t="shared" si="30"/>
        <v>644.73599999999999</v>
      </c>
    </row>
    <row r="427" spans="9:12" x14ac:dyDescent="0.25">
      <c r="I427" s="101">
        <f t="shared" si="31"/>
        <v>425</v>
      </c>
      <c r="J427">
        <f t="shared" si="28"/>
        <v>-644.46</v>
      </c>
      <c r="K427" s="76">
        <f t="shared" si="29"/>
        <v>0</v>
      </c>
      <c r="L427" s="76">
        <f t="shared" si="30"/>
        <v>644.46</v>
      </c>
    </row>
    <row r="428" spans="9:12" x14ac:dyDescent="0.25">
      <c r="I428" s="101">
        <f t="shared" si="31"/>
        <v>426</v>
      </c>
      <c r="J428">
        <f t="shared" si="28"/>
        <v>-644.18400000000008</v>
      </c>
      <c r="K428" s="76">
        <f t="shared" si="29"/>
        <v>0</v>
      </c>
      <c r="L428" s="76">
        <f t="shared" si="30"/>
        <v>644.18400000000008</v>
      </c>
    </row>
    <row r="429" spans="9:12" x14ac:dyDescent="0.25">
      <c r="I429" s="101">
        <f t="shared" si="31"/>
        <v>427</v>
      </c>
      <c r="J429">
        <f t="shared" si="28"/>
        <v>-643.90800000000013</v>
      </c>
      <c r="K429" s="76">
        <f t="shared" si="29"/>
        <v>0</v>
      </c>
      <c r="L429" s="76">
        <f t="shared" si="30"/>
        <v>643.90800000000013</v>
      </c>
    </row>
    <row r="430" spans="9:12" x14ac:dyDescent="0.25">
      <c r="I430" s="101">
        <f t="shared" si="31"/>
        <v>428</v>
      </c>
      <c r="J430">
        <f t="shared" si="28"/>
        <v>-643.63200000000006</v>
      </c>
      <c r="K430" s="76">
        <f t="shared" si="29"/>
        <v>0</v>
      </c>
      <c r="L430" s="76">
        <f t="shared" si="30"/>
        <v>643.63200000000006</v>
      </c>
    </row>
    <row r="431" spans="9:12" x14ac:dyDescent="0.25">
      <c r="I431" s="101">
        <f t="shared" si="31"/>
        <v>429</v>
      </c>
      <c r="J431">
        <f t="shared" si="28"/>
        <v>-643.35599999999999</v>
      </c>
      <c r="K431" s="76">
        <f t="shared" si="29"/>
        <v>0</v>
      </c>
      <c r="L431" s="76">
        <f t="shared" si="30"/>
        <v>643.35599999999999</v>
      </c>
    </row>
    <row r="432" spans="9:12" x14ac:dyDescent="0.25">
      <c r="I432" s="101">
        <f t="shared" si="31"/>
        <v>430</v>
      </c>
      <c r="J432">
        <f t="shared" si="28"/>
        <v>-643.08000000000004</v>
      </c>
      <c r="K432" s="76">
        <f t="shared" si="29"/>
        <v>0</v>
      </c>
      <c r="L432" s="76">
        <f t="shared" si="30"/>
        <v>643.08000000000004</v>
      </c>
    </row>
    <row r="433" spans="9:12" x14ac:dyDescent="0.25">
      <c r="I433" s="101">
        <f t="shared" si="31"/>
        <v>431</v>
      </c>
      <c r="J433">
        <f t="shared" si="28"/>
        <v>-642.80400000000009</v>
      </c>
      <c r="K433" s="76">
        <f t="shared" si="29"/>
        <v>0</v>
      </c>
      <c r="L433" s="76">
        <f t="shared" si="30"/>
        <v>642.80400000000009</v>
      </c>
    </row>
    <row r="434" spans="9:12" x14ac:dyDescent="0.25">
      <c r="I434" s="101">
        <f t="shared" si="31"/>
        <v>432</v>
      </c>
      <c r="J434">
        <f t="shared" si="28"/>
        <v>-642.52799999999991</v>
      </c>
      <c r="K434" s="76">
        <f t="shared" si="29"/>
        <v>0</v>
      </c>
      <c r="L434" s="76">
        <f t="shared" si="30"/>
        <v>642.52799999999991</v>
      </c>
    </row>
    <row r="435" spans="9:12" x14ac:dyDescent="0.25">
      <c r="I435" s="101">
        <f t="shared" si="31"/>
        <v>433</v>
      </c>
      <c r="J435">
        <f t="shared" si="28"/>
        <v>-642.25199999999995</v>
      </c>
      <c r="K435" s="76">
        <f t="shared" si="29"/>
        <v>0</v>
      </c>
      <c r="L435" s="76">
        <f t="shared" si="30"/>
        <v>642.25199999999995</v>
      </c>
    </row>
    <row r="436" spans="9:12" x14ac:dyDescent="0.25">
      <c r="I436" s="101">
        <f t="shared" si="31"/>
        <v>434</v>
      </c>
      <c r="J436">
        <f t="shared" si="28"/>
        <v>-641.976</v>
      </c>
      <c r="K436" s="76">
        <f t="shared" si="29"/>
        <v>0</v>
      </c>
      <c r="L436" s="76">
        <f t="shared" si="30"/>
        <v>641.976</v>
      </c>
    </row>
    <row r="437" spans="9:12" x14ac:dyDescent="0.25">
      <c r="I437" s="101">
        <f t="shared" si="31"/>
        <v>435</v>
      </c>
      <c r="J437">
        <f t="shared" si="28"/>
        <v>-641.70000000000016</v>
      </c>
      <c r="K437" s="76">
        <f t="shared" si="29"/>
        <v>0</v>
      </c>
      <c r="L437" s="76">
        <f t="shared" si="30"/>
        <v>641.70000000000016</v>
      </c>
    </row>
    <row r="438" spans="9:12" x14ac:dyDescent="0.25">
      <c r="I438" s="101">
        <f t="shared" si="31"/>
        <v>436</v>
      </c>
      <c r="J438">
        <f t="shared" si="28"/>
        <v>-641.42399999999998</v>
      </c>
      <c r="K438" s="76">
        <f t="shared" si="29"/>
        <v>0</v>
      </c>
      <c r="L438" s="76">
        <f t="shared" si="30"/>
        <v>641.42399999999998</v>
      </c>
    </row>
    <row r="439" spans="9:12" x14ac:dyDescent="0.25">
      <c r="I439" s="101">
        <f t="shared" si="31"/>
        <v>437</v>
      </c>
      <c r="J439">
        <f t="shared" si="28"/>
        <v>-641.14800000000002</v>
      </c>
      <c r="K439" s="76">
        <f t="shared" si="29"/>
        <v>0</v>
      </c>
      <c r="L439" s="76">
        <f t="shared" si="30"/>
        <v>641.14800000000002</v>
      </c>
    </row>
    <row r="440" spans="9:12" x14ac:dyDescent="0.25">
      <c r="I440" s="101">
        <f t="shared" si="31"/>
        <v>438</v>
      </c>
      <c r="J440">
        <f t="shared" si="28"/>
        <v>-640.87200000000007</v>
      </c>
      <c r="K440" s="76">
        <f t="shared" si="29"/>
        <v>0</v>
      </c>
      <c r="L440" s="76">
        <f t="shared" si="30"/>
        <v>640.87200000000007</v>
      </c>
    </row>
    <row r="441" spans="9:12" x14ac:dyDescent="0.25">
      <c r="I441" s="101">
        <f t="shared" si="31"/>
        <v>439</v>
      </c>
      <c r="J441">
        <f t="shared" si="28"/>
        <v>-640.59600000000012</v>
      </c>
      <c r="K441" s="76">
        <f t="shared" si="29"/>
        <v>0</v>
      </c>
      <c r="L441" s="76">
        <f t="shared" si="30"/>
        <v>640.59600000000012</v>
      </c>
    </row>
    <row r="442" spans="9:12" x14ac:dyDescent="0.25">
      <c r="I442" s="101">
        <f t="shared" si="31"/>
        <v>440</v>
      </c>
      <c r="J442">
        <f t="shared" si="28"/>
        <v>-640.31999999999994</v>
      </c>
      <c r="K442" s="76">
        <f t="shared" si="29"/>
        <v>0</v>
      </c>
      <c r="L442" s="76">
        <f t="shared" si="30"/>
        <v>640.31999999999994</v>
      </c>
    </row>
    <row r="443" spans="9:12" x14ac:dyDescent="0.25">
      <c r="I443" s="101">
        <f t="shared" si="31"/>
        <v>441</v>
      </c>
      <c r="J443">
        <f t="shared" si="28"/>
        <v>-640.04399999999998</v>
      </c>
      <c r="K443" s="76">
        <f t="shared" si="29"/>
        <v>0</v>
      </c>
      <c r="L443" s="76">
        <f t="shared" si="30"/>
        <v>640.04399999999998</v>
      </c>
    </row>
    <row r="444" spans="9:12" x14ac:dyDescent="0.25">
      <c r="I444" s="101">
        <f t="shared" si="31"/>
        <v>442</v>
      </c>
      <c r="J444">
        <f t="shared" si="28"/>
        <v>-639.76800000000003</v>
      </c>
      <c r="K444" s="76">
        <f t="shared" si="29"/>
        <v>0</v>
      </c>
      <c r="L444" s="76">
        <f t="shared" si="30"/>
        <v>639.76800000000003</v>
      </c>
    </row>
    <row r="445" spans="9:12" x14ac:dyDescent="0.25">
      <c r="I445" s="101">
        <f t="shared" si="31"/>
        <v>443</v>
      </c>
      <c r="J445">
        <f t="shared" si="28"/>
        <v>-639.49200000000019</v>
      </c>
      <c r="K445" s="76">
        <f t="shared" si="29"/>
        <v>0</v>
      </c>
      <c r="L445" s="76">
        <f t="shared" si="30"/>
        <v>639.49200000000019</v>
      </c>
    </row>
    <row r="446" spans="9:12" x14ac:dyDescent="0.25">
      <c r="I446" s="101">
        <f t="shared" si="31"/>
        <v>444</v>
      </c>
      <c r="J446">
        <f t="shared" si="28"/>
        <v>-639.21600000000001</v>
      </c>
      <c r="K446" s="76">
        <f t="shared" si="29"/>
        <v>0</v>
      </c>
      <c r="L446" s="76">
        <f t="shared" si="30"/>
        <v>639.21600000000001</v>
      </c>
    </row>
    <row r="447" spans="9:12" x14ac:dyDescent="0.25">
      <c r="I447" s="101">
        <f t="shared" si="31"/>
        <v>445</v>
      </c>
      <c r="J447">
        <f t="shared" si="28"/>
        <v>-638.93999999999994</v>
      </c>
      <c r="K447" s="76">
        <f t="shared" si="29"/>
        <v>0</v>
      </c>
      <c r="L447" s="76">
        <f t="shared" si="30"/>
        <v>638.93999999999994</v>
      </c>
    </row>
    <row r="448" spans="9:12" x14ac:dyDescent="0.25">
      <c r="I448" s="101">
        <f t="shared" si="31"/>
        <v>446</v>
      </c>
      <c r="J448">
        <f t="shared" si="28"/>
        <v>-638.66399999999999</v>
      </c>
      <c r="K448" s="76">
        <f t="shared" si="29"/>
        <v>0</v>
      </c>
      <c r="L448" s="76">
        <f t="shared" si="30"/>
        <v>638.66399999999999</v>
      </c>
    </row>
    <row r="449" spans="9:12" x14ac:dyDescent="0.25">
      <c r="I449" s="101">
        <f t="shared" si="31"/>
        <v>447</v>
      </c>
      <c r="J449">
        <f t="shared" si="28"/>
        <v>-638.38800000000003</v>
      </c>
      <c r="K449" s="76">
        <f t="shared" si="29"/>
        <v>0</v>
      </c>
      <c r="L449" s="76">
        <f t="shared" si="30"/>
        <v>638.38800000000003</v>
      </c>
    </row>
    <row r="450" spans="9:12" x14ac:dyDescent="0.25">
      <c r="I450" s="101">
        <f t="shared" si="31"/>
        <v>448</v>
      </c>
      <c r="J450">
        <f t="shared" ref="J450:J513" si="32">D$29*($I450/1000)+D$19*(($I450/1000)-($D$8/1000))*(($I450/1000)&gt;($D$8/1000))+D$20*(($I450/1000)-($D$9/1000))*(($I450/1000)&gt;($D$9/1000))+D$21*(($I450/1000)-($D$10/1000))*(($I450/1000)&gt;($D$10/1000))+D$22*(($I450/1000)-($D$11/1000))*(($I450/1000)&gt;($D$11/1000))</f>
        <v>-638.11199999999985</v>
      </c>
      <c r="K450" s="76">
        <f t="shared" ref="K450:K513" si="33">E$29*($I450/1000)+E$19*(($I450/1000)-($D$8/1000))*(($I450/1000)&gt;($D$8/1000))+E$20*(($I450/1000)-($D$9/1000))*(($I450/1000)&gt;($D$9/1000))+E$21*(($I450/1000)-($D$10/1000))*(($I450/1000)&gt;($D$10/1000))+E$22*(($I450/1000)-($D$11/1000))*(($I450/1000)&gt;($D$11/1000))</f>
        <v>0</v>
      </c>
      <c r="L450" s="76">
        <f t="shared" ref="L450:L513" si="34">SQRT((J450^2)+(K450^2))</f>
        <v>638.11199999999985</v>
      </c>
    </row>
    <row r="451" spans="9:12" x14ac:dyDescent="0.25">
      <c r="I451" s="101">
        <f t="shared" ref="I451:I514" si="35">IF((ROW(A449)*$F$2)&lt;=$D$5, ROW(A449)*$F$2,NA())</f>
        <v>449</v>
      </c>
      <c r="J451">
        <f t="shared" si="32"/>
        <v>-637.83600000000001</v>
      </c>
      <c r="K451" s="76">
        <f t="shared" si="33"/>
        <v>0</v>
      </c>
      <c r="L451" s="76">
        <f t="shared" si="34"/>
        <v>637.83600000000001</v>
      </c>
    </row>
    <row r="452" spans="9:12" x14ac:dyDescent="0.25">
      <c r="I452" s="101">
        <f t="shared" si="35"/>
        <v>450</v>
      </c>
      <c r="J452">
        <f t="shared" si="32"/>
        <v>-637.56000000000006</v>
      </c>
      <c r="K452" s="76">
        <f t="shared" si="33"/>
        <v>0</v>
      </c>
      <c r="L452" s="76">
        <f t="shared" si="34"/>
        <v>637.56000000000006</v>
      </c>
    </row>
    <row r="453" spans="9:12" x14ac:dyDescent="0.25">
      <c r="I453" s="101">
        <f t="shared" si="35"/>
        <v>451</v>
      </c>
      <c r="J453">
        <f t="shared" si="32"/>
        <v>-637.28400000000011</v>
      </c>
      <c r="K453" s="76">
        <f t="shared" si="33"/>
        <v>0</v>
      </c>
      <c r="L453" s="76">
        <f t="shared" si="34"/>
        <v>637.28400000000011</v>
      </c>
    </row>
    <row r="454" spans="9:12" x14ac:dyDescent="0.25">
      <c r="I454" s="101">
        <f t="shared" si="35"/>
        <v>452</v>
      </c>
      <c r="J454">
        <f t="shared" si="32"/>
        <v>-637.00799999999992</v>
      </c>
      <c r="K454" s="76">
        <f t="shared" si="33"/>
        <v>0</v>
      </c>
      <c r="L454" s="76">
        <f t="shared" si="34"/>
        <v>637.00799999999992</v>
      </c>
    </row>
    <row r="455" spans="9:12" x14ac:dyDescent="0.25">
      <c r="I455" s="101">
        <f t="shared" si="35"/>
        <v>453</v>
      </c>
      <c r="J455">
        <f t="shared" si="32"/>
        <v>-636.73199999999997</v>
      </c>
      <c r="K455" s="76">
        <f t="shared" si="33"/>
        <v>0</v>
      </c>
      <c r="L455" s="76">
        <f t="shared" si="34"/>
        <v>636.73199999999997</v>
      </c>
    </row>
    <row r="456" spans="9:12" x14ac:dyDescent="0.25">
      <c r="I456" s="101">
        <f t="shared" si="35"/>
        <v>454</v>
      </c>
      <c r="J456">
        <f t="shared" si="32"/>
        <v>-636.45600000000002</v>
      </c>
      <c r="K456" s="76">
        <f t="shared" si="33"/>
        <v>0</v>
      </c>
      <c r="L456" s="76">
        <f t="shared" si="34"/>
        <v>636.45600000000002</v>
      </c>
    </row>
    <row r="457" spans="9:12" x14ac:dyDescent="0.25">
      <c r="I457" s="101">
        <f t="shared" si="35"/>
        <v>455</v>
      </c>
      <c r="J457">
        <f t="shared" si="32"/>
        <v>-636.18000000000006</v>
      </c>
      <c r="K457" s="76">
        <f t="shared" si="33"/>
        <v>0</v>
      </c>
      <c r="L457" s="76">
        <f t="shared" si="34"/>
        <v>636.18000000000006</v>
      </c>
    </row>
    <row r="458" spans="9:12" x14ac:dyDescent="0.25">
      <c r="I458" s="101">
        <f t="shared" si="35"/>
        <v>456</v>
      </c>
      <c r="J458">
        <f t="shared" si="32"/>
        <v>-635.904</v>
      </c>
      <c r="K458" s="76">
        <f t="shared" si="33"/>
        <v>0</v>
      </c>
      <c r="L458" s="76">
        <f t="shared" si="34"/>
        <v>635.904</v>
      </c>
    </row>
    <row r="459" spans="9:12" x14ac:dyDescent="0.25">
      <c r="I459" s="101">
        <f t="shared" si="35"/>
        <v>457</v>
      </c>
      <c r="J459">
        <f t="shared" si="32"/>
        <v>-635.62800000000004</v>
      </c>
      <c r="K459" s="76">
        <f t="shared" si="33"/>
        <v>0</v>
      </c>
      <c r="L459" s="76">
        <f t="shared" si="34"/>
        <v>635.62800000000004</v>
      </c>
    </row>
    <row r="460" spans="9:12" x14ac:dyDescent="0.25">
      <c r="I460" s="101">
        <f t="shared" si="35"/>
        <v>458</v>
      </c>
      <c r="J460">
        <f t="shared" si="32"/>
        <v>-635.35200000000009</v>
      </c>
      <c r="K460" s="76">
        <f t="shared" si="33"/>
        <v>0</v>
      </c>
      <c r="L460" s="76">
        <f t="shared" si="34"/>
        <v>635.35200000000009</v>
      </c>
    </row>
    <row r="461" spans="9:12" x14ac:dyDescent="0.25">
      <c r="I461" s="101">
        <f t="shared" si="35"/>
        <v>459</v>
      </c>
      <c r="J461">
        <f t="shared" si="32"/>
        <v>-635.07600000000014</v>
      </c>
      <c r="K461" s="76">
        <f t="shared" si="33"/>
        <v>0</v>
      </c>
      <c r="L461" s="76">
        <f t="shared" si="34"/>
        <v>635.07600000000014</v>
      </c>
    </row>
    <row r="462" spans="9:12" x14ac:dyDescent="0.25">
      <c r="I462" s="101">
        <f t="shared" si="35"/>
        <v>460</v>
      </c>
      <c r="J462">
        <f t="shared" si="32"/>
        <v>-634.80000000000018</v>
      </c>
      <c r="K462" s="76">
        <f t="shared" si="33"/>
        <v>0</v>
      </c>
      <c r="L462" s="76">
        <f t="shared" si="34"/>
        <v>634.80000000000018</v>
      </c>
    </row>
    <row r="463" spans="9:12" x14ac:dyDescent="0.25">
      <c r="I463" s="101">
        <f t="shared" si="35"/>
        <v>461</v>
      </c>
      <c r="J463">
        <f t="shared" si="32"/>
        <v>-634.52399999999989</v>
      </c>
      <c r="K463" s="76">
        <f t="shared" si="33"/>
        <v>0</v>
      </c>
      <c r="L463" s="76">
        <f t="shared" si="34"/>
        <v>634.52399999999989</v>
      </c>
    </row>
    <row r="464" spans="9:12" x14ac:dyDescent="0.25">
      <c r="I464" s="101">
        <f t="shared" si="35"/>
        <v>462</v>
      </c>
      <c r="J464">
        <f t="shared" si="32"/>
        <v>-634.24799999999993</v>
      </c>
      <c r="K464" s="76">
        <f t="shared" si="33"/>
        <v>0</v>
      </c>
      <c r="L464" s="76">
        <f t="shared" si="34"/>
        <v>634.24799999999993</v>
      </c>
    </row>
    <row r="465" spans="9:12" x14ac:dyDescent="0.25">
      <c r="I465" s="101">
        <f t="shared" si="35"/>
        <v>463</v>
      </c>
      <c r="J465">
        <f t="shared" si="32"/>
        <v>-633.97199999999998</v>
      </c>
      <c r="K465" s="76">
        <f t="shared" si="33"/>
        <v>0</v>
      </c>
      <c r="L465" s="76">
        <f t="shared" si="34"/>
        <v>633.97199999999998</v>
      </c>
    </row>
    <row r="466" spans="9:12" x14ac:dyDescent="0.25">
      <c r="I466" s="101">
        <f t="shared" si="35"/>
        <v>464</v>
      </c>
      <c r="J466">
        <f t="shared" si="32"/>
        <v>-633.69600000000014</v>
      </c>
      <c r="K466" s="76">
        <f t="shared" si="33"/>
        <v>0</v>
      </c>
      <c r="L466" s="76">
        <f t="shared" si="34"/>
        <v>633.69600000000014</v>
      </c>
    </row>
    <row r="467" spans="9:12" x14ac:dyDescent="0.25">
      <c r="I467" s="101">
        <f t="shared" si="35"/>
        <v>465</v>
      </c>
      <c r="J467">
        <f t="shared" si="32"/>
        <v>-633.41999999999996</v>
      </c>
      <c r="K467" s="76">
        <f t="shared" si="33"/>
        <v>0</v>
      </c>
      <c r="L467" s="76">
        <f t="shared" si="34"/>
        <v>633.41999999999996</v>
      </c>
    </row>
    <row r="468" spans="9:12" x14ac:dyDescent="0.25">
      <c r="I468" s="101">
        <f t="shared" si="35"/>
        <v>466</v>
      </c>
      <c r="J468">
        <f t="shared" si="32"/>
        <v>-633.14400000000001</v>
      </c>
      <c r="K468" s="76">
        <f t="shared" si="33"/>
        <v>0</v>
      </c>
      <c r="L468" s="76">
        <f t="shared" si="34"/>
        <v>633.14400000000001</v>
      </c>
    </row>
    <row r="469" spans="9:12" x14ac:dyDescent="0.25">
      <c r="I469" s="101">
        <f t="shared" si="35"/>
        <v>467</v>
      </c>
      <c r="J469">
        <f t="shared" si="32"/>
        <v>-632.86800000000005</v>
      </c>
      <c r="K469" s="76">
        <f t="shared" si="33"/>
        <v>0</v>
      </c>
      <c r="L469" s="76">
        <f t="shared" si="34"/>
        <v>632.86800000000005</v>
      </c>
    </row>
    <row r="470" spans="9:12" x14ac:dyDescent="0.25">
      <c r="I470" s="101">
        <f t="shared" si="35"/>
        <v>468</v>
      </c>
      <c r="J470">
        <f t="shared" si="32"/>
        <v>-632.5920000000001</v>
      </c>
      <c r="K470" s="76">
        <f t="shared" si="33"/>
        <v>0</v>
      </c>
      <c r="L470" s="76">
        <f t="shared" si="34"/>
        <v>632.5920000000001</v>
      </c>
    </row>
    <row r="471" spans="9:12" x14ac:dyDescent="0.25">
      <c r="I471" s="101">
        <f t="shared" si="35"/>
        <v>469</v>
      </c>
      <c r="J471">
        <f t="shared" si="32"/>
        <v>-632.31600000000003</v>
      </c>
      <c r="K471" s="76">
        <f t="shared" si="33"/>
        <v>0</v>
      </c>
      <c r="L471" s="76">
        <f t="shared" si="34"/>
        <v>632.31600000000003</v>
      </c>
    </row>
    <row r="472" spans="9:12" x14ac:dyDescent="0.25">
      <c r="I472" s="101">
        <f t="shared" si="35"/>
        <v>470</v>
      </c>
      <c r="J472">
        <f t="shared" si="32"/>
        <v>-632.04</v>
      </c>
      <c r="K472" s="76">
        <f t="shared" si="33"/>
        <v>0</v>
      </c>
      <c r="L472" s="76">
        <f t="shared" si="34"/>
        <v>632.04</v>
      </c>
    </row>
    <row r="473" spans="9:12" x14ac:dyDescent="0.25">
      <c r="I473" s="101">
        <f t="shared" si="35"/>
        <v>471</v>
      </c>
      <c r="J473">
        <f t="shared" si="32"/>
        <v>-631.76400000000001</v>
      </c>
      <c r="K473" s="76">
        <f t="shared" si="33"/>
        <v>0</v>
      </c>
      <c r="L473" s="76">
        <f t="shared" si="34"/>
        <v>631.76400000000001</v>
      </c>
    </row>
    <row r="474" spans="9:12" x14ac:dyDescent="0.25">
      <c r="I474" s="101">
        <f t="shared" si="35"/>
        <v>472</v>
      </c>
      <c r="J474">
        <f t="shared" si="32"/>
        <v>-631.48800000000006</v>
      </c>
      <c r="K474" s="76">
        <f t="shared" si="33"/>
        <v>0</v>
      </c>
      <c r="L474" s="76">
        <f t="shared" si="34"/>
        <v>631.48800000000006</v>
      </c>
    </row>
    <row r="475" spans="9:12" x14ac:dyDescent="0.25">
      <c r="I475" s="101">
        <f t="shared" si="35"/>
        <v>473</v>
      </c>
      <c r="J475">
        <f t="shared" si="32"/>
        <v>-631.2120000000001</v>
      </c>
      <c r="K475" s="76">
        <f t="shared" si="33"/>
        <v>0</v>
      </c>
      <c r="L475" s="76">
        <f t="shared" si="34"/>
        <v>631.2120000000001</v>
      </c>
    </row>
    <row r="476" spans="9:12" x14ac:dyDescent="0.25">
      <c r="I476" s="101">
        <f t="shared" si="35"/>
        <v>474</v>
      </c>
      <c r="J476">
        <f t="shared" si="32"/>
        <v>-630.93599999999992</v>
      </c>
      <c r="K476" s="76">
        <f t="shared" si="33"/>
        <v>0</v>
      </c>
      <c r="L476" s="76">
        <f t="shared" si="34"/>
        <v>630.93599999999992</v>
      </c>
    </row>
    <row r="477" spans="9:12" x14ac:dyDescent="0.25">
      <c r="I477" s="101">
        <f t="shared" si="35"/>
        <v>475</v>
      </c>
      <c r="J477">
        <f t="shared" si="32"/>
        <v>-630.66</v>
      </c>
      <c r="K477" s="76">
        <f t="shared" si="33"/>
        <v>0</v>
      </c>
      <c r="L477" s="76">
        <f t="shared" si="34"/>
        <v>630.66</v>
      </c>
    </row>
    <row r="478" spans="9:12" x14ac:dyDescent="0.25">
      <c r="I478" s="101">
        <f t="shared" si="35"/>
        <v>476</v>
      </c>
      <c r="J478">
        <f t="shared" si="32"/>
        <v>-630.38400000000001</v>
      </c>
      <c r="K478" s="76">
        <f t="shared" si="33"/>
        <v>0</v>
      </c>
      <c r="L478" s="76">
        <f t="shared" si="34"/>
        <v>630.38400000000001</v>
      </c>
    </row>
    <row r="479" spans="9:12" x14ac:dyDescent="0.25">
      <c r="I479" s="101">
        <f t="shared" si="35"/>
        <v>477</v>
      </c>
      <c r="J479">
        <f t="shared" si="32"/>
        <v>-630.10800000000017</v>
      </c>
      <c r="K479" s="76">
        <f t="shared" si="33"/>
        <v>0</v>
      </c>
      <c r="L479" s="76">
        <f t="shared" si="34"/>
        <v>630.10800000000017</v>
      </c>
    </row>
    <row r="480" spans="9:12" x14ac:dyDescent="0.25">
      <c r="I480" s="101">
        <f t="shared" si="35"/>
        <v>478</v>
      </c>
      <c r="J480">
        <f t="shared" si="32"/>
        <v>-629.83199999999999</v>
      </c>
      <c r="K480" s="76">
        <f t="shared" si="33"/>
        <v>0</v>
      </c>
      <c r="L480" s="76">
        <f t="shared" si="34"/>
        <v>629.83199999999999</v>
      </c>
    </row>
    <row r="481" spans="9:12" x14ac:dyDescent="0.25">
      <c r="I481" s="101">
        <f t="shared" si="35"/>
        <v>479</v>
      </c>
      <c r="J481">
        <f t="shared" si="32"/>
        <v>-629.55600000000004</v>
      </c>
      <c r="K481" s="76">
        <f t="shared" si="33"/>
        <v>0</v>
      </c>
      <c r="L481" s="76">
        <f t="shared" si="34"/>
        <v>629.55600000000004</v>
      </c>
    </row>
    <row r="482" spans="9:12" x14ac:dyDescent="0.25">
      <c r="I482" s="101">
        <f t="shared" si="35"/>
        <v>480</v>
      </c>
      <c r="J482">
        <f t="shared" si="32"/>
        <v>-629.28000000000009</v>
      </c>
      <c r="K482" s="76">
        <f t="shared" si="33"/>
        <v>0</v>
      </c>
      <c r="L482" s="76">
        <f t="shared" si="34"/>
        <v>629.28000000000009</v>
      </c>
    </row>
    <row r="483" spans="9:12" x14ac:dyDescent="0.25">
      <c r="I483" s="101">
        <f t="shared" si="35"/>
        <v>481</v>
      </c>
      <c r="J483">
        <f t="shared" si="32"/>
        <v>-629.00400000000002</v>
      </c>
      <c r="K483" s="76">
        <f t="shared" si="33"/>
        <v>0</v>
      </c>
      <c r="L483" s="76">
        <f t="shared" si="34"/>
        <v>629.00400000000002</v>
      </c>
    </row>
    <row r="484" spans="9:12" x14ac:dyDescent="0.25">
      <c r="I484" s="101">
        <f t="shared" si="35"/>
        <v>482</v>
      </c>
      <c r="J484">
        <f t="shared" si="32"/>
        <v>-628.72799999999984</v>
      </c>
      <c r="K484" s="76">
        <f t="shared" si="33"/>
        <v>0</v>
      </c>
      <c r="L484" s="76">
        <f t="shared" si="34"/>
        <v>628.72799999999984</v>
      </c>
    </row>
    <row r="485" spans="9:12" x14ac:dyDescent="0.25">
      <c r="I485" s="101">
        <f t="shared" si="35"/>
        <v>483</v>
      </c>
      <c r="J485">
        <f t="shared" si="32"/>
        <v>-628.45199999999988</v>
      </c>
      <c r="K485" s="76">
        <f t="shared" si="33"/>
        <v>0</v>
      </c>
      <c r="L485" s="76">
        <f t="shared" si="34"/>
        <v>628.45199999999988</v>
      </c>
    </row>
    <row r="486" spans="9:12" x14ac:dyDescent="0.25">
      <c r="I486" s="101">
        <f t="shared" si="35"/>
        <v>484</v>
      </c>
      <c r="J486">
        <f t="shared" si="32"/>
        <v>-628.17599999999993</v>
      </c>
      <c r="K486" s="76">
        <f t="shared" si="33"/>
        <v>0</v>
      </c>
      <c r="L486" s="76">
        <f t="shared" si="34"/>
        <v>628.17599999999993</v>
      </c>
    </row>
    <row r="487" spans="9:12" x14ac:dyDescent="0.25">
      <c r="I487" s="101">
        <f t="shared" si="35"/>
        <v>485</v>
      </c>
      <c r="J487">
        <f t="shared" si="32"/>
        <v>-627.90000000000009</v>
      </c>
      <c r="K487" s="76">
        <f t="shared" si="33"/>
        <v>0</v>
      </c>
      <c r="L487" s="76">
        <f t="shared" si="34"/>
        <v>627.90000000000009</v>
      </c>
    </row>
    <row r="488" spans="9:12" x14ac:dyDescent="0.25">
      <c r="I488" s="101">
        <f t="shared" si="35"/>
        <v>486</v>
      </c>
      <c r="J488">
        <f t="shared" si="32"/>
        <v>-627.62399999999991</v>
      </c>
      <c r="K488" s="76">
        <f t="shared" si="33"/>
        <v>0</v>
      </c>
      <c r="L488" s="76">
        <f t="shared" si="34"/>
        <v>627.62399999999991</v>
      </c>
    </row>
    <row r="489" spans="9:12" x14ac:dyDescent="0.25">
      <c r="I489" s="101">
        <f t="shared" si="35"/>
        <v>487</v>
      </c>
      <c r="J489">
        <f t="shared" si="32"/>
        <v>-627.34799999999996</v>
      </c>
      <c r="K489" s="76">
        <f t="shared" si="33"/>
        <v>0</v>
      </c>
      <c r="L489" s="76">
        <f t="shared" si="34"/>
        <v>627.34799999999996</v>
      </c>
    </row>
    <row r="490" spans="9:12" x14ac:dyDescent="0.25">
      <c r="I490" s="101">
        <f t="shared" si="35"/>
        <v>488</v>
      </c>
      <c r="J490">
        <f t="shared" si="32"/>
        <v>-627.072</v>
      </c>
      <c r="K490" s="76">
        <f t="shared" si="33"/>
        <v>0</v>
      </c>
      <c r="L490" s="76">
        <f t="shared" si="34"/>
        <v>627.072</v>
      </c>
    </row>
    <row r="491" spans="9:12" x14ac:dyDescent="0.25">
      <c r="I491" s="101">
        <f t="shared" si="35"/>
        <v>489</v>
      </c>
      <c r="J491">
        <f t="shared" si="32"/>
        <v>-626.79599999999994</v>
      </c>
      <c r="K491" s="76">
        <f t="shared" si="33"/>
        <v>0</v>
      </c>
      <c r="L491" s="76">
        <f t="shared" si="34"/>
        <v>626.79599999999994</v>
      </c>
    </row>
    <row r="492" spans="9:12" x14ac:dyDescent="0.25">
      <c r="I492" s="101">
        <f t="shared" si="35"/>
        <v>490</v>
      </c>
      <c r="J492">
        <f t="shared" si="32"/>
        <v>-626.51999999999975</v>
      </c>
      <c r="K492" s="76">
        <f t="shared" si="33"/>
        <v>0</v>
      </c>
      <c r="L492" s="76">
        <f t="shared" si="34"/>
        <v>626.51999999999975</v>
      </c>
    </row>
    <row r="493" spans="9:12" x14ac:dyDescent="0.25">
      <c r="I493" s="101">
        <f t="shared" si="35"/>
        <v>491</v>
      </c>
      <c r="J493">
        <f t="shared" si="32"/>
        <v>-626.24399999999991</v>
      </c>
      <c r="K493" s="76">
        <f t="shared" si="33"/>
        <v>0</v>
      </c>
      <c r="L493" s="76">
        <f t="shared" si="34"/>
        <v>626.24399999999991</v>
      </c>
    </row>
    <row r="494" spans="9:12" x14ac:dyDescent="0.25">
      <c r="I494" s="101">
        <f t="shared" si="35"/>
        <v>492</v>
      </c>
      <c r="J494">
        <f t="shared" si="32"/>
        <v>-625.96799999999996</v>
      </c>
      <c r="K494" s="76">
        <f t="shared" si="33"/>
        <v>0</v>
      </c>
      <c r="L494" s="76">
        <f t="shared" si="34"/>
        <v>625.96799999999996</v>
      </c>
    </row>
    <row r="495" spans="9:12" x14ac:dyDescent="0.25">
      <c r="I495" s="101">
        <f t="shared" si="35"/>
        <v>493</v>
      </c>
      <c r="J495">
        <f t="shared" si="32"/>
        <v>-625.69200000000001</v>
      </c>
      <c r="K495" s="76">
        <f t="shared" si="33"/>
        <v>0</v>
      </c>
      <c r="L495" s="76">
        <f t="shared" si="34"/>
        <v>625.69200000000001</v>
      </c>
    </row>
    <row r="496" spans="9:12" x14ac:dyDescent="0.25">
      <c r="I496" s="101">
        <f t="shared" si="35"/>
        <v>494</v>
      </c>
      <c r="J496">
        <f t="shared" si="32"/>
        <v>-625.41599999999983</v>
      </c>
      <c r="K496" s="76">
        <f t="shared" si="33"/>
        <v>0</v>
      </c>
      <c r="L496" s="76">
        <f t="shared" si="34"/>
        <v>625.41599999999983</v>
      </c>
    </row>
    <row r="497" spans="9:12" x14ac:dyDescent="0.25">
      <c r="I497" s="101">
        <f t="shared" si="35"/>
        <v>495</v>
      </c>
      <c r="J497">
        <f t="shared" si="32"/>
        <v>-625.13999999999987</v>
      </c>
      <c r="K497" s="76">
        <f t="shared" si="33"/>
        <v>0</v>
      </c>
      <c r="L497" s="76">
        <f t="shared" si="34"/>
        <v>625.13999999999987</v>
      </c>
    </row>
    <row r="498" spans="9:12" x14ac:dyDescent="0.25">
      <c r="I498" s="101">
        <f t="shared" si="35"/>
        <v>496</v>
      </c>
      <c r="J498">
        <f t="shared" si="32"/>
        <v>-624.86399999999992</v>
      </c>
      <c r="K498" s="76">
        <f t="shared" si="33"/>
        <v>0</v>
      </c>
      <c r="L498" s="76">
        <f t="shared" si="34"/>
        <v>624.86399999999992</v>
      </c>
    </row>
    <row r="499" spans="9:12" x14ac:dyDescent="0.25">
      <c r="I499" s="101">
        <f t="shared" si="35"/>
        <v>497</v>
      </c>
      <c r="J499">
        <f t="shared" si="32"/>
        <v>-624.58799999999997</v>
      </c>
      <c r="K499" s="76">
        <f t="shared" si="33"/>
        <v>0</v>
      </c>
      <c r="L499" s="76">
        <f t="shared" si="34"/>
        <v>624.58799999999997</v>
      </c>
    </row>
    <row r="500" spans="9:12" x14ac:dyDescent="0.25">
      <c r="I500" s="101">
        <f t="shared" si="35"/>
        <v>498</v>
      </c>
      <c r="J500">
        <f t="shared" si="32"/>
        <v>-624.3119999999999</v>
      </c>
      <c r="K500" s="76">
        <f t="shared" si="33"/>
        <v>0</v>
      </c>
      <c r="L500" s="76">
        <f t="shared" si="34"/>
        <v>624.3119999999999</v>
      </c>
    </row>
    <row r="501" spans="9:12" x14ac:dyDescent="0.25">
      <c r="I501" s="101">
        <f t="shared" si="35"/>
        <v>499</v>
      </c>
      <c r="J501">
        <f t="shared" si="32"/>
        <v>-624.03599999999994</v>
      </c>
      <c r="K501" s="76">
        <f t="shared" si="33"/>
        <v>0</v>
      </c>
      <c r="L501" s="76">
        <f t="shared" si="34"/>
        <v>624.03599999999994</v>
      </c>
    </row>
    <row r="502" spans="9:12" x14ac:dyDescent="0.25">
      <c r="I502" s="101">
        <f t="shared" si="35"/>
        <v>500</v>
      </c>
      <c r="J502">
        <f t="shared" si="32"/>
        <v>-623.76</v>
      </c>
      <c r="K502" s="76">
        <f t="shared" si="33"/>
        <v>0</v>
      </c>
      <c r="L502" s="76">
        <f t="shared" si="34"/>
        <v>623.76</v>
      </c>
    </row>
    <row r="503" spans="9:12" x14ac:dyDescent="0.25">
      <c r="I503" s="101">
        <f t="shared" si="35"/>
        <v>501</v>
      </c>
      <c r="J503">
        <f t="shared" si="32"/>
        <v>-623.48400000000004</v>
      </c>
      <c r="K503" s="76">
        <f t="shared" si="33"/>
        <v>0</v>
      </c>
      <c r="L503" s="76">
        <f t="shared" si="34"/>
        <v>623.48400000000004</v>
      </c>
    </row>
    <row r="504" spans="9:12" x14ac:dyDescent="0.25">
      <c r="I504" s="101">
        <f t="shared" si="35"/>
        <v>502</v>
      </c>
      <c r="J504">
        <f t="shared" si="32"/>
        <v>-623.20800000000008</v>
      </c>
      <c r="K504" s="76">
        <f t="shared" si="33"/>
        <v>0</v>
      </c>
      <c r="L504" s="76">
        <f t="shared" si="34"/>
        <v>623.20800000000008</v>
      </c>
    </row>
    <row r="505" spans="9:12" x14ac:dyDescent="0.25">
      <c r="I505" s="101">
        <f t="shared" si="35"/>
        <v>503</v>
      </c>
      <c r="J505">
        <f t="shared" si="32"/>
        <v>-622.9319999999999</v>
      </c>
      <c r="K505" s="76">
        <f t="shared" si="33"/>
        <v>0</v>
      </c>
      <c r="L505" s="76">
        <f t="shared" si="34"/>
        <v>622.9319999999999</v>
      </c>
    </row>
    <row r="506" spans="9:12" x14ac:dyDescent="0.25">
      <c r="I506" s="101">
        <f t="shared" si="35"/>
        <v>504</v>
      </c>
      <c r="J506">
        <f t="shared" si="32"/>
        <v>-622.65599999999984</v>
      </c>
      <c r="K506" s="76">
        <f t="shared" si="33"/>
        <v>0</v>
      </c>
      <c r="L506" s="76">
        <f t="shared" si="34"/>
        <v>622.65599999999984</v>
      </c>
    </row>
    <row r="507" spans="9:12" x14ac:dyDescent="0.25">
      <c r="I507" s="101">
        <f t="shared" si="35"/>
        <v>505</v>
      </c>
      <c r="J507">
        <f t="shared" si="32"/>
        <v>-622.37999999999988</v>
      </c>
      <c r="K507" s="76">
        <f t="shared" si="33"/>
        <v>0</v>
      </c>
      <c r="L507" s="76">
        <f t="shared" si="34"/>
        <v>622.37999999999988</v>
      </c>
    </row>
    <row r="508" spans="9:12" x14ac:dyDescent="0.25">
      <c r="I508" s="101">
        <f t="shared" si="35"/>
        <v>506</v>
      </c>
      <c r="J508">
        <f t="shared" si="32"/>
        <v>-622.10400000000004</v>
      </c>
      <c r="K508" s="76">
        <f t="shared" si="33"/>
        <v>0</v>
      </c>
      <c r="L508" s="76">
        <f t="shared" si="34"/>
        <v>622.10400000000004</v>
      </c>
    </row>
    <row r="509" spans="9:12" x14ac:dyDescent="0.25">
      <c r="I509" s="101">
        <f t="shared" si="35"/>
        <v>507</v>
      </c>
      <c r="J509">
        <f t="shared" si="32"/>
        <v>-621.82799999999986</v>
      </c>
      <c r="K509" s="76">
        <f t="shared" si="33"/>
        <v>0</v>
      </c>
      <c r="L509" s="76">
        <f t="shared" si="34"/>
        <v>621.82799999999986</v>
      </c>
    </row>
    <row r="510" spans="9:12" x14ac:dyDescent="0.25">
      <c r="I510" s="101">
        <f t="shared" si="35"/>
        <v>508</v>
      </c>
      <c r="J510">
        <f t="shared" si="32"/>
        <v>-621.55199999999991</v>
      </c>
      <c r="K510" s="76">
        <f t="shared" si="33"/>
        <v>0</v>
      </c>
      <c r="L510" s="76">
        <f t="shared" si="34"/>
        <v>621.55199999999991</v>
      </c>
    </row>
    <row r="511" spans="9:12" x14ac:dyDescent="0.25">
      <c r="I511" s="101">
        <f t="shared" si="35"/>
        <v>509</v>
      </c>
      <c r="J511">
        <f t="shared" si="32"/>
        <v>-621.27599999999995</v>
      </c>
      <c r="K511" s="76">
        <f t="shared" si="33"/>
        <v>0</v>
      </c>
      <c r="L511" s="76">
        <f t="shared" si="34"/>
        <v>621.27599999999995</v>
      </c>
    </row>
    <row r="512" spans="9:12" x14ac:dyDescent="0.25">
      <c r="I512" s="101">
        <f t="shared" si="35"/>
        <v>510</v>
      </c>
      <c r="J512">
        <f t="shared" si="32"/>
        <v>-621</v>
      </c>
      <c r="K512" s="76">
        <f t="shared" si="33"/>
        <v>0</v>
      </c>
      <c r="L512" s="76">
        <f t="shared" si="34"/>
        <v>621</v>
      </c>
    </row>
    <row r="513" spans="9:12" x14ac:dyDescent="0.25">
      <c r="I513" s="101">
        <f t="shared" si="35"/>
        <v>511</v>
      </c>
      <c r="J513">
        <f t="shared" si="32"/>
        <v>-620.72399999999982</v>
      </c>
      <c r="K513" s="76">
        <f t="shared" si="33"/>
        <v>0</v>
      </c>
      <c r="L513" s="76">
        <f t="shared" si="34"/>
        <v>620.72399999999982</v>
      </c>
    </row>
    <row r="514" spans="9:12" x14ac:dyDescent="0.25">
      <c r="I514" s="101">
        <f t="shared" si="35"/>
        <v>512</v>
      </c>
      <c r="J514">
        <f t="shared" ref="J514:J577" si="36">D$29*($I514/1000)+D$19*(($I514/1000)-($D$8/1000))*(($I514/1000)&gt;($D$8/1000))+D$20*(($I514/1000)-($D$9/1000))*(($I514/1000)&gt;($D$9/1000))+D$21*(($I514/1000)-($D$10/1000))*(($I514/1000)&gt;($D$10/1000))+D$22*(($I514/1000)-($D$11/1000))*(($I514/1000)&gt;($D$11/1000))</f>
        <v>-620.44799999999987</v>
      </c>
      <c r="K514" s="76">
        <f t="shared" ref="K514:K577" si="37">E$29*($I514/1000)+E$19*(($I514/1000)-($D$8/1000))*(($I514/1000)&gt;($D$8/1000))+E$20*(($I514/1000)-($D$9/1000))*(($I514/1000)&gt;($D$9/1000))+E$21*(($I514/1000)-($D$10/1000))*(($I514/1000)&gt;($D$10/1000))+E$22*(($I514/1000)-($D$11/1000))*(($I514/1000)&gt;($D$11/1000))</f>
        <v>0</v>
      </c>
      <c r="L514" s="76">
        <f t="shared" ref="L514:L577" si="38">SQRT((J514^2)+(K514^2))</f>
        <v>620.44799999999987</v>
      </c>
    </row>
    <row r="515" spans="9:12" x14ac:dyDescent="0.25">
      <c r="I515" s="101">
        <f t="shared" ref="I515:I578" si="39">IF((ROW(A513)*$F$2)&lt;=$D$5, ROW(A513)*$F$2,NA())</f>
        <v>513</v>
      </c>
      <c r="J515">
        <f t="shared" si="36"/>
        <v>-620.17200000000003</v>
      </c>
      <c r="K515" s="76">
        <f t="shared" si="37"/>
        <v>0</v>
      </c>
      <c r="L515" s="76">
        <f t="shared" si="38"/>
        <v>620.17200000000003</v>
      </c>
    </row>
    <row r="516" spans="9:12" x14ac:dyDescent="0.25">
      <c r="I516" s="101">
        <f t="shared" si="39"/>
        <v>514</v>
      </c>
      <c r="J516">
        <f t="shared" si="36"/>
        <v>-619.89600000000007</v>
      </c>
      <c r="K516" s="76">
        <f t="shared" si="37"/>
        <v>0</v>
      </c>
      <c r="L516" s="76">
        <f t="shared" si="38"/>
        <v>619.89600000000007</v>
      </c>
    </row>
    <row r="517" spans="9:12" x14ac:dyDescent="0.25">
      <c r="I517" s="101">
        <f t="shared" si="39"/>
        <v>515</v>
      </c>
      <c r="J517">
        <f t="shared" si="36"/>
        <v>-619.61999999999989</v>
      </c>
      <c r="K517" s="76">
        <f t="shared" si="37"/>
        <v>0</v>
      </c>
      <c r="L517" s="76">
        <f t="shared" si="38"/>
        <v>619.61999999999989</v>
      </c>
    </row>
    <row r="518" spans="9:12" x14ac:dyDescent="0.25">
      <c r="I518" s="101">
        <f t="shared" si="39"/>
        <v>516</v>
      </c>
      <c r="J518">
        <f t="shared" si="36"/>
        <v>-619.34399999999994</v>
      </c>
      <c r="K518" s="76">
        <f t="shared" si="37"/>
        <v>0</v>
      </c>
      <c r="L518" s="76">
        <f t="shared" si="38"/>
        <v>619.34399999999994</v>
      </c>
    </row>
    <row r="519" spans="9:12" x14ac:dyDescent="0.25">
      <c r="I519" s="101">
        <f t="shared" si="39"/>
        <v>517</v>
      </c>
      <c r="J519">
        <f t="shared" si="36"/>
        <v>-619.06799999999998</v>
      </c>
      <c r="K519" s="76">
        <f t="shared" si="37"/>
        <v>0</v>
      </c>
      <c r="L519" s="76">
        <f t="shared" si="38"/>
        <v>619.06799999999998</v>
      </c>
    </row>
    <row r="520" spans="9:12" x14ac:dyDescent="0.25">
      <c r="I520" s="101">
        <f t="shared" si="39"/>
        <v>518</v>
      </c>
      <c r="J520">
        <f t="shared" si="36"/>
        <v>-618.79200000000003</v>
      </c>
      <c r="K520" s="76">
        <f t="shared" si="37"/>
        <v>0</v>
      </c>
      <c r="L520" s="76">
        <f t="shared" si="38"/>
        <v>618.79200000000003</v>
      </c>
    </row>
    <row r="521" spans="9:12" x14ac:dyDescent="0.25">
      <c r="I521" s="101">
        <f t="shared" si="39"/>
        <v>519</v>
      </c>
      <c r="J521">
        <f t="shared" si="36"/>
        <v>-618.51599999999985</v>
      </c>
      <c r="K521" s="76">
        <f t="shared" si="37"/>
        <v>0</v>
      </c>
      <c r="L521" s="76">
        <f t="shared" si="38"/>
        <v>618.51599999999985</v>
      </c>
    </row>
    <row r="522" spans="9:12" x14ac:dyDescent="0.25">
      <c r="I522" s="101">
        <f t="shared" si="39"/>
        <v>520</v>
      </c>
      <c r="J522">
        <f t="shared" si="36"/>
        <v>-618.24</v>
      </c>
      <c r="K522" s="76">
        <f t="shared" si="37"/>
        <v>0</v>
      </c>
      <c r="L522" s="76">
        <f t="shared" si="38"/>
        <v>618.24</v>
      </c>
    </row>
    <row r="523" spans="9:12" x14ac:dyDescent="0.25">
      <c r="I523" s="101">
        <f t="shared" si="39"/>
        <v>521</v>
      </c>
      <c r="J523">
        <f t="shared" si="36"/>
        <v>-617.96399999999994</v>
      </c>
      <c r="K523" s="76">
        <f t="shared" si="37"/>
        <v>0</v>
      </c>
      <c r="L523" s="76">
        <f t="shared" si="38"/>
        <v>617.96399999999994</v>
      </c>
    </row>
    <row r="524" spans="9:12" x14ac:dyDescent="0.25">
      <c r="I524" s="101">
        <f t="shared" si="39"/>
        <v>522</v>
      </c>
      <c r="J524">
        <f t="shared" si="36"/>
        <v>-617.68799999999999</v>
      </c>
      <c r="K524" s="76">
        <f t="shared" si="37"/>
        <v>0</v>
      </c>
      <c r="L524" s="76">
        <f t="shared" si="38"/>
        <v>617.68799999999999</v>
      </c>
    </row>
    <row r="525" spans="9:12" x14ac:dyDescent="0.25">
      <c r="I525" s="101">
        <f t="shared" si="39"/>
        <v>523</v>
      </c>
      <c r="J525">
        <f t="shared" si="36"/>
        <v>-617.41199999999981</v>
      </c>
      <c r="K525" s="76">
        <f t="shared" si="37"/>
        <v>0</v>
      </c>
      <c r="L525" s="76">
        <f t="shared" si="38"/>
        <v>617.41199999999981</v>
      </c>
    </row>
    <row r="526" spans="9:12" x14ac:dyDescent="0.25">
      <c r="I526" s="101">
        <f t="shared" si="39"/>
        <v>524</v>
      </c>
      <c r="J526">
        <f t="shared" si="36"/>
        <v>-617.13599999999985</v>
      </c>
      <c r="K526" s="76">
        <f t="shared" si="37"/>
        <v>0</v>
      </c>
      <c r="L526" s="76">
        <f t="shared" si="38"/>
        <v>617.13599999999985</v>
      </c>
    </row>
    <row r="527" spans="9:12" x14ac:dyDescent="0.25">
      <c r="I527" s="101">
        <f t="shared" si="39"/>
        <v>525</v>
      </c>
      <c r="J527">
        <f t="shared" si="36"/>
        <v>-616.8599999999999</v>
      </c>
      <c r="K527" s="76">
        <f t="shared" si="37"/>
        <v>0</v>
      </c>
      <c r="L527" s="76">
        <f t="shared" si="38"/>
        <v>616.8599999999999</v>
      </c>
    </row>
    <row r="528" spans="9:12" x14ac:dyDescent="0.25">
      <c r="I528" s="101">
        <f t="shared" si="39"/>
        <v>526</v>
      </c>
      <c r="J528">
        <f t="shared" si="36"/>
        <v>-616.58400000000006</v>
      </c>
      <c r="K528" s="76">
        <f t="shared" si="37"/>
        <v>0</v>
      </c>
      <c r="L528" s="76">
        <f t="shared" si="38"/>
        <v>616.58400000000006</v>
      </c>
    </row>
    <row r="529" spans="9:12" x14ac:dyDescent="0.25">
      <c r="I529" s="101">
        <f t="shared" si="39"/>
        <v>527</v>
      </c>
      <c r="J529">
        <f t="shared" si="36"/>
        <v>-616.30799999999977</v>
      </c>
      <c r="K529" s="76">
        <f t="shared" si="37"/>
        <v>0</v>
      </c>
      <c r="L529" s="76">
        <f t="shared" si="38"/>
        <v>616.30799999999977</v>
      </c>
    </row>
    <row r="530" spans="9:12" x14ac:dyDescent="0.25">
      <c r="I530" s="101">
        <f t="shared" si="39"/>
        <v>528</v>
      </c>
      <c r="J530">
        <f t="shared" si="36"/>
        <v>-616.03199999999993</v>
      </c>
      <c r="K530" s="76">
        <f t="shared" si="37"/>
        <v>0</v>
      </c>
      <c r="L530" s="76">
        <f t="shared" si="38"/>
        <v>616.03199999999993</v>
      </c>
    </row>
    <row r="531" spans="9:12" x14ac:dyDescent="0.25">
      <c r="I531" s="101">
        <f t="shared" si="39"/>
        <v>529</v>
      </c>
      <c r="J531">
        <f t="shared" si="36"/>
        <v>-615.75599999999997</v>
      </c>
      <c r="K531" s="76">
        <f t="shared" si="37"/>
        <v>0</v>
      </c>
      <c r="L531" s="76">
        <f t="shared" si="38"/>
        <v>615.75599999999997</v>
      </c>
    </row>
    <row r="532" spans="9:12" x14ac:dyDescent="0.25">
      <c r="I532" s="101">
        <f t="shared" si="39"/>
        <v>530</v>
      </c>
      <c r="J532">
        <f t="shared" si="36"/>
        <v>-615.48</v>
      </c>
      <c r="K532" s="76">
        <f t="shared" si="37"/>
        <v>0</v>
      </c>
      <c r="L532" s="76">
        <f t="shared" si="38"/>
        <v>615.48</v>
      </c>
    </row>
    <row r="533" spans="9:12" x14ac:dyDescent="0.25">
      <c r="I533" s="101">
        <f t="shared" si="39"/>
        <v>531</v>
      </c>
      <c r="J533">
        <f t="shared" si="36"/>
        <v>-615.20399999999984</v>
      </c>
      <c r="K533" s="76">
        <f t="shared" si="37"/>
        <v>0</v>
      </c>
      <c r="L533" s="76">
        <f t="shared" si="38"/>
        <v>615.20399999999984</v>
      </c>
    </row>
    <row r="534" spans="9:12" x14ac:dyDescent="0.25">
      <c r="I534" s="101">
        <f t="shared" si="39"/>
        <v>532</v>
      </c>
      <c r="J534">
        <f t="shared" si="36"/>
        <v>-614.92799999999988</v>
      </c>
      <c r="K534" s="76">
        <f t="shared" si="37"/>
        <v>0</v>
      </c>
      <c r="L534" s="76">
        <f t="shared" si="38"/>
        <v>614.92799999999988</v>
      </c>
    </row>
    <row r="535" spans="9:12" x14ac:dyDescent="0.25">
      <c r="I535" s="101">
        <f t="shared" si="39"/>
        <v>533</v>
      </c>
      <c r="J535">
        <f t="shared" si="36"/>
        <v>-614.65200000000004</v>
      </c>
      <c r="K535" s="76">
        <f t="shared" si="37"/>
        <v>0</v>
      </c>
      <c r="L535" s="76">
        <f t="shared" si="38"/>
        <v>614.65200000000004</v>
      </c>
    </row>
    <row r="536" spans="9:12" x14ac:dyDescent="0.25">
      <c r="I536" s="101">
        <f t="shared" si="39"/>
        <v>534</v>
      </c>
      <c r="J536">
        <f t="shared" si="36"/>
        <v>-614.37599999999998</v>
      </c>
      <c r="K536" s="76">
        <f t="shared" si="37"/>
        <v>0</v>
      </c>
      <c r="L536" s="76">
        <f t="shared" si="38"/>
        <v>614.37599999999998</v>
      </c>
    </row>
    <row r="537" spans="9:12" x14ac:dyDescent="0.25">
      <c r="I537" s="101">
        <f t="shared" si="39"/>
        <v>535</v>
      </c>
      <c r="J537">
        <f t="shared" si="36"/>
        <v>-614.09999999999991</v>
      </c>
      <c r="K537" s="76">
        <f t="shared" si="37"/>
        <v>0</v>
      </c>
      <c r="L537" s="76">
        <f t="shared" si="38"/>
        <v>614.09999999999991</v>
      </c>
    </row>
    <row r="538" spans="9:12" x14ac:dyDescent="0.25">
      <c r="I538" s="101">
        <f t="shared" si="39"/>
        <v>536</v>
      </c>
      <c r="J538">
        <f t="shared" si="36"/>
        <v>-613.82399999999984</v>
      </c>
      <c r="K538" s="76">
        <f t="shared" si="37"/>
        <v>0</v>
      </c>
      <c r="L538" s="76">
        <f t="shared" si="38"/>
        <v>613.82399999999984</v>
      </c>
    </row>
    <row r="539" spans="9:12" x14ac:dyDescent="0.25">
      <c r="I539" s="101">
        <f t="shared" si="39"/>
        <v>537</v>
      </c>
      <c r="J539">
        <f t="shared" si="36"/>
        <v>-613.54799999999989</v>
      </c>
      <c r="K539" s="76">
        <f t="shared" si="37"/>
        <v>0</v>
      </c>
      <c r="L539" s="76">
        <f t="shared" si="38"/>
        <v>613.54799999999989</v>
      </c>
    </row>
    <row r="540" spans="9:12" x14ac:dyDescent="0.25">
      <c r="I540" s="101">
        <f t="shared" si="39"/>
        <v>538</v>
      </c>
      <c r="J540">
        <f t="shared" si="36"/>
        <v>-613.27199999999993</v>
      </c>
      <c r="K540" s="76">
        <f t="shared" si="37"/>
        <v>0</v>
      </c>
      <c r="L540" s="76">
        <f t="shared" si="38"/>
        <v>613.27199999999993</v>
      </c>
    </row>
    <row r="541" spans="9:12" x14ac:dyDescent="0.25">
      <c r="I541" s="101">
        <f t="shared" si="39"/>
        <v>539</v>
      </c>
      <c r="J541">
        <f t="shared" si="36"/>
        <v>-612.99599999999975</v>
      </c>
      <c r="K541" s="76">
        <f t="shared" si="37"/>
        <v>0</v>
      </c>
      <c r="L541" s="76">
        <f t="shared" si="38"/>
        <v>612.99599999999975</v>
      </c>
    </row>
    <row r="542" spans="9:12" x14ac:dyDescent="0.25">
      <c r="I542" s="101">
        <f t="shared" si="39"/>
        <v>540</v>
      </c>
      <c r="J542">
        <f t="shared" si="36"/>
        <v>-612.7199999999998</v>
      </c>
      <c r="K542" s="76">
        <f t="shared" si="37"/>
        <v>0</v>
      </c>
      <c r="L542" s="76">
        <f t="shared" si="38"/>
        <v>612.7199999999998</v>
      </c>
    </row>
    <row r="543" spans="9:12" x14ac:dyDescent="0.25">
      <c r="I543" s="101">
        <f t="shared" si="39"/>
        <v>541</v>
      </c>
      <c r="J543">
        <f t="shared" si="36"/>
        <v>-612.44399999999996</v>
      </c>
      <c r="K543" s="76">
        <f t="shared" si="37"/>
        <v>0</v>
      </c>
      <c r="L543" s="76">
        <f t="shared" si="38"/>
        <v>612.44399999999996</v>
      </c>
    </row>
    <row r="544" spans="9:12" x14ac:dyDescent="0.25">
      <c r="I544" s="101">
        <f t="shared" si="39"/>
        <v>542</v>
      </c>
      <c r="J544">
        <f t="shared" si="36"/>
        <v>-612.16800000000001</v>
      </c>
      <c r="K544" s="76">
        <f t="shared" si="37"/>
        <v>0</v>
      </c>
      <c r="L544" s="76">
        <f t="shared" si="38"/>
        <v>612.16800000000001</v>
      </c>
    </row>
    <row r="545" spans="9:12" x14ac:dyDescent="0.25">
      <c r="I545" s="101">
        <f t="shared" si="39"/>
        <v>543</v>
      </c>
      <c r="J545">
        <f t="shared" si="36"/>
        <v>-611.89200000000005</v>
      </c>
      <c r="K545" s="76">
        <f t="shared" si="37"/>
        <v>0</v>
      </c>
      <c r="L545" s="76">
        <f t="shared" si="38"/>
        <v>611.89200000000005</v>
      </c>
    </row>
    <row r="546" spans="9:12" x14ac:dyDescent="0.25">
      <c r="I546" s="101">
        <f t="shared" si="39"/>
        <v>544</v>
      </c>
      <c r="J546">
        <f t="shared" si="36"/>
        <v>-611.61599999999987</v>
      </c>
      <c r="K546" s="76">
        <f t="shared" si="37"/>
        <v>0</v>
      </c>
      <c r="L546" s="76">
        <f t="shared" si="38"/>
        <v>611.61599999999987</v>
      </c>
    </row>
    <row r="547" spans="9:12" x14ac:dyDescent="0.25">
      <c r="I547" s="101">
        <f t="shared" si="39"/>
        <v>545</v>
      </c>
      <c r="J547">
        <f t="shared" si="36"/>
        <v>-611.33999999999992</v>
      </c>
      <c r="K547" s="76">
        <f t="shared" si="37"/>
        <v>0</v>
      </c>
      <c r="L547" s="76">
        <f t="shared" si="38"/>
        <v>611.33999999999992</v>
      </c>
    </row>
    <row r="548" spans="9:12" x14ac:dyDescent="0.25">
      <c r="I548" s="101">
        <f t="shared" si="39"/>
        <v>546</v>
      </c>
      <c r="J548">
        <f t="shared" si="36"/>
        <v>-611.06399999999996</v>
      </c>
      <c r="K548" s="76">
        <f t="shared" si="37"/>
        <v>0</v>
      </c>
      <c r="L548" s="76">
        <f t="shared" si="38"/>
        <v>611.06399999999996</v>
      </c>
    </row>
    <row r="549" spans="9:12" x14ac:dyDescent="0.25">
      <c r="I549" s="101">
        <f t="shared" si="39"/>
        <v>547</v>
      </c>
      <c r="J549">
        <f t="shared" si="36"/>
        <v>-610.78800000000001</v>
      </c>
      <c r="K549" s="76">
        <f t="shared" si="37"/>
        <v>0</v>
      </c>
      <c r="L549" s="76">
        <f t="shared" si="38"/>
        <v>610.78800000000001</v>
      </c>
    </row>
    <row r="550" spans="9:12" x14ac:dyDescent="0.25">
      <c r="I550" s="101">
        <f t="shared" si="39"/>
        <v>548</v>
      </c>
      <c r="J550">
        <f t="shared" si="36"/>
        <v>-610.51199999999994</v>
      </c>
      <c r="K550" s="76">
        <f t="shared" si="37"/>
        <v>0</v>
      </c>
      <c r="L550" s="76">
        <f t="shared" si="38"/>
        <v>610.51199999999994</v>
      </c>
    </row>
    <row r="551" spans="9:12" x14ac:dyDescent="0.25">
      <c r="I551" s="101">
        <f t="shared" si="39"/>
        <v>549</v>
      </c>
      <c r="J551">
        <f t="shared" si="36"/>
        <v>-610.23599999999999</v>
      </c>
      <c r="K551" s="76">
        <f t="shared" si="37"/>
        <v>0</v>
      </c>
      <c r="L551" s="76">
        <f t="shared" si="38"/>
        <v>610.23599999999999</v>
      </c>
    </row>
    <row r="552" spans="9:12" x14ac:dyDescent="0.25">
      <c r="I552" s="101">
        <f t="shared" si="39"/>
        <v>550</v>
      </c>
      <c r="J552">
        <f t="shared" si="36"/>
        <v>-609.96</v>
      </c>
      <c r="K552" s="76">
        <f t="shared" si="37"/>
        <v>0</v>
      </c>
      <c r="L552" s="76">
        <f t="shared" si="38"/>
        <v>609.96</v>
      </c>
    </row>
    <row r="553" spans="9:12" x14ac:dyDescent="0.25">
      <c r="I553" s="101">
        <f t="shared" si="39"/>
        <v>551</v>
      </c>
      <c r="J553">
        <f t="shared" si="36"/>
        <v>-609.68400000000008</v>
      </c>
      <c r="K553" s="76">
        <f t="shared" si="37"/>
        <v>0</v>
      </c>
      <c r="L553" s="76">
        <f t="shared" si="38"/>
        <v>609.68400000000008</v>
      </c>
    </row>
    <row r="554" spans="9:12" x14ac:dyDescent="0.25">
      <c r="I554" s="101">
        <f t="shared" si="39"/>
        <v>552</v>
      </c>
      <c r="J554">
        <f t="shared" si="36"/>
        <v>-609.4079999999999</v>
      </c>
      <c r="K554" s="76">
        <f t="shared" si="37"/>
        <v>0</v>
      </c>
      <c r="L554" s="76">
        <f t="shared" si="38"/>
        <v>609.4079999999999</v>
      </c>
    </row>
    <row r="555" spans="9:12" x14ac:dyDescent="0.25">
      <c r="I555" s="101">
        <f t="shared" si="39"/>
        <v>553</v>
      </c>
      <c r="J555">
        <f t="shared" si="36"/>
        <v>-609.13199999999983</v>
      </c>
      <c r="K555" s="76">
        <f t="shared" si="37"/>
        <v>0</v>
      </c>
      <c r="L555" s="76">
        <f t="shared" si="38"/>
        <v>609.13199999999983</v>
      </c>
    </row>
    <row r="556" spans="9:12" x14ac:dyDescent="0.25">
      <c r="I556" s="101">
        <f t="shared" si="39"/>
        <v>554</v>
      </c>
      <c r="J556">
        <f t="shared" si="36"/>
        <v>-608.85599999999999</v>
      </c>
      <c r="K556" s="76">
        <f t="shared" si="37"/>
        <v>0</v>
      </c>
      <c r="L556" s="76">
        <f t="shared" si="38"/>
        <v>608.85599999999999</v>
      </c>
    </row>
    <row r="557" spans="9:12" x14ac:dyDescent="0.25">
      <c r="I557" s="101">
        <f t="shared" si="39"/>
        <v>555</v>
      </c>
      <c r="J557">
        <f t="shared" si="36"/>
        <v>-608.57999999999993</v>
      </c>
      <c r="K557" s="76">
        <f t="shared" si="37"/>
        <v>0</v>
      </c>
      <c r="L557" s="76">
        <f t="shared" si="38"/>
        <v>608.57999999999993</v>
      </c>
    </row>
    <row r="558" spans="9:12" x14ac:dyDescent="0.25">
      <c r="I558" s="101">
        <f t="shared" si="39"/>
        <v>556</v>
      </c>
      <c r="J558">
        <f t="shared" si="36"/>
        <v>-608.30399999999986</v>
      </c>
      <c r="K558" s="76">
        <f t="shared" si="37"/>
        <v>0</v>
      </c>
      <c r="L558" s="76">
        <f t="shared" si="38"/>
        <v>608.30399999999986</v>
      </c>
    </row>
    <row r="559" spans="9:12" x14ac:dyDescent="0.25">
      <c r="I559" s="101">
        <f t="shared" si="39"/>
        <v>557</v>
      </c>
      <c r="J559">
        <f t="shared" si="36"/>
        <v>-608.02799999999991</v>
      </c>
      <c r="K559" s="76">
        <f t="shared" si="37"/>
        <v>0</v>
      </c>
      <c r="L559" s="76">
        <f t="shared" si="38"/>
        <v>608.02799999999991</v>
      </c>
    </row>
    <row r="560" spans="9:12" x14ac:dyDescent="0.25">
      <c r="I560" s="101">
        <f t="shared" si="39"/>
        <v>558</v>
      </c>
      <c r="J560">
        <f t="shared" si="36"/>
        <v>-607.75199999999995</v>
      </c>
      <c r="K560" s="76">
        <f t="shared" si="37"/>
        <v>0</v>
      </c>
      <c r="L560" s="76">
        <f t="shared" si="38"/>
        <v>607.75199999999995</v>
      </c>
    </row>
    <row r="561" spans="9:12" x14ac:dyDescent="0.25">
      <c r="I561" s="101">
        <f t="shared" si="39"/>
        <v>559</v>
      </c>
      <c r="J561">
        <f t="shared" si="36"/>
        <v>-607.476</v>
      </c>
      <c r="K561" s="76">
        <f t="shared" si="37"/>
        <v>0</v>
      </c>
      <c r="L561" s="76">
        <f t="shared" si="38"/>
        <v>607.476</v>
      </c>
    </row>
    <row r="562" spans="9:12" x14ac:dyDescent="0.25">
      <c r="I562" s="101">
        <f t="shared" si="39"/>
        <v>560</v>
      </c>
      <c r="J562">
        <f t="shared" si="36"/>
        <v>-607.19999999999982</v>
      </c>
      <c r="K562" s="76">
        <f t="shared" si="37"/>
        <v>0</v>
      </c>
      <c r="L562" s="76">
        <f t="shared" si="38"/>
        <v>607.19999999999982</v>
      </c>
    </row>
    <row r="563" spans="9:12" x14ac:dyDescent="0.25">
      <c r="I563" s="101">
        <f t="shared" si="39"/>
        <v>561</v>
      </c>
      <c r="J563">
        <f t="shared" si="36"/>
        <v>-606.92399999999998</v>
      </c>
      <c r="K563" s="76">
        <f t="shared" si="37"/>
        <v>0</v>
      </c>
      <c r="L563" s="76">
        <f t="shared" si="38"/>
        <v>606.92399999999998</v>
      </c>
    </row>
    <row r="564" spans="9:12" x14ac:dyDescent="0.25">
      <c r="I564" s="101">
        <f t="shared" si="39"/>
        <v>562</v>
      </c>
      <c r="J564">
        <f t="shared" si="36"/>
        <v>-606.64799999999991</v>
      </c>
      <c r="K564" s="76">
        <f t="shared" si="37"/>
        <v>0</v>
      </c>
      <c r="L564" s="76">
        <f t="shared" si="38"/>
        <v>606.64799999999991</v>
      </c>
    </row>
    <row r="565" spans="9:12" x14ac:dyDescent="0.25">
      <c r="I565" s="101">
        <f t="shared" si="39"/>
        <v>563</v>
      </c>
      <c r="J565">
        <f t="shared" si="36"/>
        <v>-606.37199999999996</v>
      </c>
      <c r="K565" s="76">
        <f t="shared" si="37"/>
        <v>0</v>
      </c>
      <c r="L565" s="76">
        <f t="shared" si="38"/>
        <v>606.37199999999996</v>
      </c>
    </row>
    <row r="566" spans="9:12" x14ac:dyDescent="0.25">
      <c r="I566" s="101">
        <f t="shared" si="39"/>
        <v>564</v>
      </c>
      <c r="J566">
        <f t="shared" si="36"/>
        <v>-606.096</v>
      </c>
      <c r="K566" s="76">
        <f t="shared" si="37"/>
        <v>0</v>
      </c>
      <c r="L566" s="76">
        <f t="shared" si="38"/>
        <v>606.096</v>
      </c>
    </row>
    <row r="567" spans="9:12" x14ac:dyDescent="0.25">
      <c r="I567" s="101">
        <f t="shared" si="39"/>
        <v>565</v>
      </c>
      <c r="J567">
        <f t="shared" si="36"/>
        <v>-605.81999999999994</v>
      </c>
      <c r="K567" s="76">
        <f t="shared" si="37"/>
        <v>0</v>
      </c>
      <c r="L567" s="76">
        <f t="shared" si="38"/>
        <v>605.81999999999994</v>
      </c>
    </row>
    <row r="568" spans="9:12" x14ac:dyDescent="0.25">
      <c r="I568" s="101">
        <f t="shared" si="39"/>
        <v>566</v>
      </c>
      <c r="J568">
        <f t="shared" si="36"/>
        <v>-605.54399999999987</v>
      </c>
      <c r="K568" s="76">
        <f t="shared" si="37"/>
        <v>0</v>
      </c>
      <c r="L568" s="76">
        <f t="shared" si="38"/>
        <v>605.54399999999987</v>
      </c>
    </row>
    <row r="569" spans="9:12" x14ac:dyDescent="0.25">
      <c r="I569" s="101">
        <f t="shared" si="39"/>
        <v>567</v>
      </c>
      <c r="J569">
        <f t="shared" si="36"/>
        <v>-605.26799999999992</v>
      </c>
      <c r="K569" s="76">
        <f t="shared" si="37"/>
        <v>0</v>
      </c>
      <c r="L569" s="76">
        <f t="shared" si="38"/>
        <v>605.26799999999992</v>
      </c>
    </row>
    <row r="570" spans="9:12" x14ac:dyDescent="0.25">
      <c r="I570" s="101">
        <f t="shared" si="39"/>
        <v>568</v>
      </c>
      <c r="J570">
        <f t="shared" si="36"/>
        <v>-604.99199999999996</v>
      </c>
      <c r="K570" s="76">
        <f t="shared" si="37"/>
        <v>0</v>
      </c>
      <c r="L570" s="76">
        <f t="shared" si="38"/>
        <v>604.99199999999996</v>
      </c>
    </row>
    <row r="571" spans="9:12" x14ac:dyDescent="0.25">
      <c r="I571" s="101">
        <f t="shared" si="39"/>
        <v>569</v>
      </c>
      <c r="J571">
        <f t="shared" si="36"/>
        <v>-604.71600000000001</v>
      </c>
      <c r="K571" s="76">
        <f t="shared" si="37"/>
        <v>0</v>
      </c>
      <c r="L571" s="76">
        <f t="shared" si="38"/>
        <v>604.71600000000001</v>
      </c>
    </row>
    <row r="572" spans="9:12" x14ac:dyDescent="0.25">
      <c r="I572" s="101">
        <f t="shared" si="39"/>
        <v>570</v>
      </c>
      <c r="J572">
        <f t="shared" si="36"/>
        <v>-604.43999999999983</v>
      </c>
      <c r="K572" s="76">
        <f t="shared" si="37"/>
        <v>0</v>
      </c>
      <c r="L572" s="76">
        <f t="shared" si="38"/>
        <v>604.43999999999983</v>
      </c>
    </row>
    <row r="573" spans="9:12" x14ac:dyDescent="0.25">
      <c r="I573" s="101">
        <f t="shared" si="39"/>
        <v>571</v>
      </c>
      <c r="J573">
        <f t="shared" si="36"/>
        <v>-604.16399999999987</v>
      </c>
      <c r="K573" s="76">
        <f t="shared" si="37"/>
        <v>0</v>
      </c>
      <c r="L573" s="76">
        <f t="shared" si="38"/>
        <v>604.16399999999987</v>
      </c>
    </row>
    <row r="574" spans="9:12" x14ac:dyDescent="0.25">
      <c r="I574" s="101">
        <f t="shared" si="39"/>
        <v>572</v>
      </c>
      <c r="J574">
        <f t="shared" si="36"/>
        <v>-603.88799999999992</v>
      </c>
      <c r="K574" s="76">
        <f t="shared" si="37"/>
        <v>0</v>
      </c>
      <c r="L574" s="76">
        <f t="shared" si="38"/>
        <v>603.88799999999992</v>
      </c>
    </row>
    <row r="575" spans="9:12" x14ac:dyDescent="0.25">
      <c r="I575" s="101">
        <f t="shared" si="39"/>
        <v>573</v>
      </c>
      <c r="J575">
        <f t="shared" si="36"/>
        <v>-603.61200000000008</v>
      </c>
      <c r="K575" s="76">
        <f t="shared" si="37"/>
        <v>0</v>
      </c>
      <c r="L575" s="76">
        <f t="shared" si="38"/>
        <v>603.61200000000008</v>
      </c>
    </row>
    <row r="576" spans="9:12" x14ac:dyDescent="0.25">
      <c r="I576" s="101">
        <f t="shared" si="39"/>
        <v>574</v>
      </c>
      <c r="J576">
        <f t="shared" si="36"/>
        <v>-603.3359999999999</v>
      </c>
      <c r="K576" s="76">
        <f t="shared" si="37"/>
        <v>0</v>
      </c>
      <c r="L576" s="76">
        <f t="shared" si="38"/>
        <v>603.3359999999999</v>
      </c>
    </row>
    <row r="577" spans="9:12" x14ac:dyDescent="0.25">
      <c r="I577" s="101">
        <f t="shared" si="39"/>
        <v>575</v>
      </c>
      <c r="J577">
        <f t="shared" si="36"/>
        <v>-603.05999999999995</v>
      </c>
      <c r="K577" s="76">
        <f t="shared" si="37"/>
        <v>0</v>
      </c>
      <c r="L577" s="76">
        <f t="shared" si="38"/>
        <v>603.05999999999995</v>
      </c>
    </row>
    <row r="578" spans="9:12" x14ac:dyDescent="0.25">
      <c r="I578" s="101">
        <f t="shared" si="39"/>
        <v>576</v>
      </c>
      <c r="J578">
        <f t="shared" ref="J578:J641" si="40">D$29*($I578/1000)+D$19*(($I578/1000)-($D$8/1000))*(($I578/1000)&gt;($D$8/1000))+D$20*(($I578/1000)-($D$9/1000))*(($I578/1000)&gt;($D$9/1000))+D$21*(($I578/1000)-($D$10/1000))*(($I578/1000)&gt;($D$10/1000))+D$22*(($I578/1000)-($D$11/1000))*(($I578/1000)&gt;($D$11/1000))</f>
        <v>-602.78399999999999</v>
      </c>
      <c r="K578" s="76">
        <f t="shared" ref="K578:K641" si="41">E$29*($I578/1000)+E$19*(($I578/1000)-($D$8/1000))*(($I578/1000)&gt;($D$8/1000))+E$20*(($I578/1000)-($D$9/1000))*(($I578/1000)&gt;($D$9/1000))+E$21*(($I578/1000)-($D$10/1000))*(($I578/1000)&gt;($D$10/1000))+E$22*(($I578/1000)-($D$11/1000))*(($I578/1000)&gt;($D$11/1000))</f>
        <v>0</v>
      </c>
      <c r="L578" s="76">
        <f t="shared" ref="L578:L641" si="42">SQRT((J578^2)+(K578^2))</f>
        <v>602.78399999999999</v>
      </c>
    </row>
    <row r="579" spans="9:12" x14ac:dyDescent="0.25">
      <c r="I579" s="101">
        <f t="shared" ref="I579:I642" si="43">IF((ROW(A577)*$F$2)&lt;=$D$5, ROW(A577)*$F$2,NA())</f>
        <v>577</v>
      </c>
      <c r="J579">
        <f t="shared" si="40"/>
        <v>-602.50800000000004</v>
      </c>
      <c r="K579" s="76">
        <f t="shared" si="41"/>
        <v>0</v>
      </c>
      <c r="L579" s="76">
        <f t="shared" si="42"/>
        <v>602.50800000000004</v>
      </c>
    </row>
    <row r="580" spans="9:12" x14ac:dyDescent="0.25">
      <c r="I580" s="101">
        <f t="shared" si="43"/>
        <v>578</v>
      </c>
      <c r="J580">
        <f t="shared" si="40"/>
        <v>-602.23199999999986</v>
      </c>
      <c r="K580" s="76">
        <f t="shared" si="41"/>
        <v>0</v>
      </c>
      <c r="L580" s="76">
        <f t="shared" si="42"/>
        <v>602.23199999999986</v>
      </c>
    </row>
    <row r="581" spans="9:12" x14ac:dyDescent="0.25">
      <c r="I581" s="101">
        <f t="shared" si="43"/>
        <v>579</v>
      </c>
      <c r="J581">
        <f t="shared" si="40"/>
        <v>-601.9559999999999</v>
      </c>
      <c r="K581" s="76">
        <f t="shared" si="41"/>
        <v>0</v>
      </c>
      <c r="L581" s="76">
        <f t="shared" si="42"/>
        <v>601.9559999999999</v>
      </c>
    </row>
    <row r="582" spans="9:12" x14ac:dyDescent="0.25">
      <c r="I582" s="101">
        <f t="shared" si="43"/>
        <v>580</v>
      </c>
      <c r="J582">
        <f t="shared" si="40"/>
        <v>-601.68000000000006</v>
      </c>
      <c r="K582" s="76">
        <f t="shared" si="41"/>
        <v>0</v>
      </c>
      <c r="L582" s="76">
        <f t="shared" si="42"/>
        <v>601.68000000000006</v>
      </c>
    </row>
    <row r="583" spans="9:12" x14ac:dyDescent="0.25">
      <c r="I583" s="101">
        <f t="shared" si="43"/>
        <v>581</v>
      </c>
      <c r="J583">
        <f t="shared" si="40"/>
        <v>-601.404</v>
      </c>
      <c r="K583" s="76">
        <f t="shared" si="41"/>
        <v>0</v>
      </c>
      <c r="L583" s="76">
        <f t="shared" si="42"/>
        <v>601.404</v>
      </c>
    </row>
    <row r="584" spans="9:12" x14ac:dyDescent="0.25">
      <c r="I584" s="101">
        <f t="shared" si="43"/>
        <v>582</v>
      </c>
      <c r="J584">
        <f t="shared" si="40"/>
        <v>-601.12799999999982</v>
      </c>
      <c r="K584" s="76">
        <f t="shared" si="41"/>
        <v>0</v>
      </c>
      <c r="L584" s="76">
        <f t="shared" si="42"/>
        <v>601.12799999999982</v>
      </c>
    </row>
    <row r="585" spans="9:12" x14ac:dyDescent="0.25">
      <c r="I585" s="101">
        <f t="shared" si="43"/>
        <v>583</v>
      </c>
      <c r="J585">
        <f t="shared" si="40"/>
        <v>-600.85199999999986</v>
      </c>
      <c r="K585" s="76">
        <f t="shared" si="41"/>
        <v>0</v>
      </c>
      <c r="L585" s="76">
        <f t="shared" si="42"/>
        <v>600.85199999999986</v>
      </c>
    </row>
    <row r="586" spans="9:12" x14ac:dyDescent="0.25">
      <c r="I586" s="101">
        <f t="shared" si="43"/>
        <v>584</v>
      </c>
      <c r="J586">
        <f t="shared" si="40"/>
        <v>-600.57599999999991</v>
      </c>
      <c r="K586" s="76">
        <f t="shared" si="41"/>
        <v>0</v>
      </c>
      <c r="L586" s="76">
        <f t="shared" si="42"/>
        <v>600.57599999999991</v>
      </c>
    </row>
    <row r="587" spans="9:12" x14ac:dyDescent="0.25">
      <c r="I587" s="101">
        <f t="shared" si="43"/>
        <v>585</v>
      </c>
      <c r="J587">
        <f t="shared" si="40"/>
        <v>-600.29999999999995</v>
      </c>
      <c r="K587" s="76">
        <f t="shared" si="41"/>
        <v>0</v>
      </c>
      <c r="L587" s="76">
        <f t="shared" si="42"/>
        <v>600.29999999999995</v>
      </c>
    </row>
    <row r="588" spans="9:12" x14ac:dyDescent="0.25">
      <c r="I588" s="101">
        <f t="shared" si="43"/>
        <v>586</v>
      </c>
      <c r="J588">
        <f t="shared" si="40"/>
        <v>-600.024</v>
      </c>
      <c r="K588" s="76">
        <f t="shared" si="41"/>
        <v>0</v>
      </c>
      <c r="L588" s="76">
        <f t="shared" si="42"/>
        <v>600.024</v>
      </c>
    </row>
    <row r="589" spans="9:12" x14ac:dyDescent="0.25">
      <c r="I589" s="101">
        <f t="shared" si="43"/>
        <v>587</v>
      </c>
      <c r="J589">
        <f t="shared" si="40"/>
        <v>-599.74800000000005</v>
      </c>
      <c r="K589" s="76">
        <f t="shared" si="41"/>
        <v>0</v>
      </c>
      <c r="L589" s="76">
        <f t="shared" si="42"/>
        <v>599.74800000000005</v>
      </c>
    </row>
    <row r="590" spans="9:12" x14ac:dyDescent="0.25">
      <c r="I590" s="101">
        <f t="shared" si="43"/>
        <v>588</v>
      </c>
      <c r="J590">
        <f t="shared" si="40"/>
        <v>-599.47199999999998</v>
      </c>
      <c r="K590" s="76">
        <f t="shared" si="41"/>
        <v>0</v>
      </c>
      <c r="L590" s="76">
        <f t="shared" si="42"/>
        <v>599.47199999999998</v>
      </c>
    </row>
    <row r="591" spans="9:12" x14ac:dyDescent="0.25">
      <c r="I591" s="101">
        <f t="shared" si="43"/>
        <v>589</v>
      </c>
      <c r="J591">
        <f t="shared" si="40"/>
        <v>-599.19599999999991</v>
      </c>
      <c r="K591" s="76">
        <f t="shared" si="41"/>
        <v>0</v>
      </c>
      <c r="L591" s="76">
        <f t="shared" si="42"/>
        <v>599.19599999999991</v>
      </c>
    </row>
    <row r="592" spans="9:12" x14ac:dyDescent="0.25">
      <c r="I592" s="101">
        <f t="shared" si="43"/>
        <v>590</v>
      </c>
      <c r="J592">
        <f t="shared" si="40"/>
        <v>-598.92000000000007</v>
      </c>
      <c r="K592" s="76">
        <f t="shared" si="41"/>
        <v>0</v>
      </c>
      <c r="L592" s="76">
        <f t="shared" si="42"/>
        <v>598.92000000000007</v>
      </c>
    </row>
    <row r="593" spans="9:12" x14ac:dyDescent="0.25">
      <c r="I593" s="101">
        <f t="shared" si="43"/>
        <v>591</v>
      </c>
      <c r="J593">
        <f t="shared" si="40"/>
        <v>-598.64399999999978</v>
      </c>
      <c r="K593" s="76">
        <f t="shared" si="41"/>
        <v>0</v>
      </c>
      <c r="L593" s="76">
        <f t="shared" si="42"/>
        <v>598.64399999999978</v>
      </c>
    </row>
    <row r="594" spans="9:12" x14ac:dyDescent="0.25">
      <c r="I594" s="101">
        <f t="shared" si="43"/>
        <v>592</v>
      </c>
      <c r="J594">
        <f t="shared" si="40"/>
        <v>-598.36799999999994</v>
      </c>
      <c r="K594" s="76">
        <f t="shared" si="41"/>
        <v>0</v>
      </c>
      <c r="L594" s="76">
        <f t="shared" si="42"/>
        <v>598.36799999999994</v>
      </c>
    </row>
    <row r="595" spans="9:12" x14ac:dyDescent="0.25">
      <c r="I595" s="101">
        <f t="shared" si="43"/>
        <v>593</v>
      </c>
      <c r="J595">
        <f t="shared" si="40"/>
        <v>-598.09199999999987</v>
      </c>
      <c r="K595" s="76">
        <f t="shared" si="41"/>
        <v>0</v>
      </c>
      <c r="L595" s="76">
        <f t="shared" si="42"/>
        <v>598.09199999999987</v>
      </c>
    </row>
    <row r="596" spans="9:12" x14ac:dyDescent="0.25">
      <c r="I596" s="101">
        <f t="shared" si="43"/>
        <v>594</v>
      </c>
      <c r="J596">
        <f t="shared" si="40"/>
        <v>-597.81600000000003</v>
      </c>
      <c r="K596" s="76">
        <f t="shared" si="41"/>
        <v>0</v>
      </c>
      <c r="L596" s="76">
        <f t="shared" si="42"/>
        <v>597.81600000000003</v>
      </c>
    </row>
    <row r="597" spans="9:12" x14ac:dyDescent="0.25">
      <c r="I597" s="101">
        <f t="shared" si="43"/>
        <v>595</v>
      </c>
      <c r="J597">
        <f t="shared" si="40"/>
        <v>-597.53999999999974</v>
      </c>
      <c r="K597" s="76">
        <f t="shared" si="41"/>
        <v>0</v>
      </c>
      <c r="L597" s="76">
        <f t="shared" si="42"/>
        <v>597.53999999999974</v>
      </c>
    </row>
    <row r="598" spans="9:12" x14ac:dyDescent="0.25">
      <c r="I598" s="101">
        <f t="shared" si="43"/>
        <v>596</v>
      </c>
      <c r="J598">
        <f t="shared" si="40"/>
        <v>-597.26400000000001</v>
      </c>
      <c r="K598" s="76">
        <f t="shared" si="41"/>
        <v>0</v>
      </c>
      <c r="L598" s="76">
        <f t="shared" si="42"/>
        <v>597.26400000000001</v>
      </c>
    </row>
    <row r="599" spans="9:12" x14ac:dyDescent="0.25">
      <c r="I599" s="101">
        <f t="shared" si="43"/>
        <v>597</v>
      </c>
      <c r="J599">
        <f t="shared" si="40"/>
        <v>-596.98799999999994</v>
      </c>
      <c r="K599" s="76">
        <f t="shared" si="41"/>
        <v>0</v>
      </c>
      <c r="L599" s="76">
        <f t="shared" si="42"/>
        <v>596.98799999999994</v>
      </c>
    </row>
    <row r="600" spans="9:12" x14ac:dyDescent="0.25">
      <c r="I600" s="101">
        <f t="shared" si="43"/>
        <v>598</v>
      </c>
      <c r="J600">
        <f t="shared" si="40"/>
        <v>-596.7120000000001</v>
      </c>
      <c r="K600" s="76">
        <f t="shared" si="41"/>
        <v>0</v>
      </c>
      <c r="L600" s="76">
        <f t="shared" si="42"/>
        <v>596.7120000000001</v>
      </c>
    </row>
    <row r="601" spans="9:12" x14ac:dyDescent="0.25">
      <c r="I601" s="101">
        <f t="shared" si="43"/>
        <v>599</v>
      </c>
      <c r="J601">
        <f t="shared" si="40"/>
        <v>-596.43599999999981</v>
      </c>
      <c r="K601" s="76">
        <f t="shared" si="41"/>
        <v>0</v>
      </c>
      <c r="L601" s="76">
        <f t="shared" si="42"/>
        <v>596.43599999999981</v>
      </c>
    </row>
    <row r="602" spans="9:12" x14ac:dyDescent="0.25">
      <c r="I602" s="101">
        <f t="shared" si="43"/>
        <v>600</v>
      </c>
      <c r="J602">
        <f t="shared" si="40"/>
        <v>-596.16</v>
      </c>
      <c r="K602" s="76">
        <f t="shared" si="41"/>
        <v>0</v>
      </c>
      <c r="L602" s="76">
        <f t="shared" si="42"/>
        <v>596.16</v>
      </c>
    </row>
    <row r="603" spans="9:12" x14ac:dyDescent="0.25">
      <c r="I603" s="101">
        <f t="shared" si="43"/>
        <v>601</v>
      </c>
      <c r="J603">
        <f t="shared" si="40"/>
        <v>-595.88400000000001</v>
      </c>
      <c r="K603" s="76">
        <f t="shared" si="41"/>
        <v>0</v>
      </c>
      <c r="L603" s="76">
        <f t="shared" si="42"/>
        <v>595.88400000000001</v>
      </c>
    </row>
    <row r="604" spans="9:12" x14ac:dyDescent="0.25">
      <c r="I604" s="101">
        <f t="shared" si="43"/>
        <v>602</v>
      </c>
      <c r="J604">
        <f t="shared" si="40"/>
        <v>-595.60800000000017</v>
      </c>
      <c r="K604" s="76">
        <f t="shared" si="41"/>
        <v>0</v>
      </c>
      <c r="L604" s="76">
        <f t="shared" si="42"/>
        <v>595.60800000000017</v>
      </c>
    </row>
    <row r="605" spans="9:12" x14ac:dyDescent="0.25">
      <c r="I605" s="101">
        <f t="shared" si="43"/>
        <v>603</v>
      </c>
      <c r="J605">
        <f t="shared" si="40"/>
        <v>-595.33199999999988</v>
      </c>
      <c r="K605" s="76">
        <f t="shared" si="41"/>
        <v>0</v>
      </c>
      <c r="L605" s="76">
        <f t="shared" si="42"/>
        <v>595.33199999999988</v>
      </c>
    </row>
    <row r="606" spans="9:12" x14ac:dyDescent="0.25">
      <c r="I606" s="101">
        <f t="shared" si="43"/>
        <v>604</v>
      </c>
      <c r="J606">
        <f t="shared" si="40"/>
        <v>-595.05600000000004</v>
      </c>
      <c r="K606" s="76">
        <f t="shared" si="41"/>
        <v>0</v>
      </c>
      <c r="L606" s="76">
        <f t="shared" si="42"/>
        <v>595.05600000000004</v>
      </c>
    </row>
    <row r="607" spans="9:12" x14ac:dyDescent="0.25">
      <c r="I607" s="101">
        <f t="shared" si="43"/>
        <v>605</v>
      </c>
      <c r="J607">
        <f t="shared" si="40"/>
        <v>-594.78</v>
      </c>
      <c r="K607" s="76">
        <f t="shared" si="41"/>
        <v>0</v>
      </c>
      <c r="L607" s="76">
        <f t="shared" si="42"/>
        <v>594.78</v>
      </c>
    </row>
    <row r="608" spans="9:12" x14ac:dyDescent="0.25">
      <c r="I608" s="101">
        <f t="shared" si="43"/>
        <v>606</v>
      </c>
      <c r="J608">
        <f t="shared" si="40"/>
        <v>-594.50399999999991</v>
      </c>
      <c r="K608" s="76">
        <f t="shared" si="41"/>
        <v>0</v>
      </c>
      <c r="L608" s="76">
        <f t="shared" si="42"/>
        <v>594.50399999999991</v>
      </c>
    </row>
    <row r="609" spans="9:12" x14ac:dyDescent="0.25">
      <c r="I609" s="101">
        <f t="shared" si="43"/>
        <v>607</v>
      </c>
      <c r="J609">
        <f t="shared" si="40"/>
        <v>-594.22799999999984</v>
      </c>
      <c r="K609" s="76">
        <f t="shared" si="41"/>
        <v>0</v>
      </c>
      <c r="L609" s="76">
        <f t="shared" si="42"/>
        <v>594.22799999999984</v>
      </c>
    </row>
    <row r="610" spans="9:12" x14ac:dyDescent="0.25">
      <c r="I610" s="101">
        <f t="shared" si="43"/>
        <v>608</v>
      </c>
      <c r="J610">
        <f t="shared" si="40"/>
        <v>-593.95199999999977</v>
      </c>
      <c r="K610" s="76">
        <f t="shared" si="41"/>
        <v>0</v>
      </c>
      <c r="L610" s="76">
        <f t="shared" si="42"/>
        <v>593.95199999999977</v>
      </c>
    </row>
    <row r="611" spans="9:12" x14ac:dyDescent="0.25">
      <c r="I611" s="101">
        <f t="shared" si="43"/>
        <v>609</v>
      </c>
      <c r="J611">
        <f t="shared" si="40"/>
        <v>-593.67599999999993</v>
      </c>
      <c r="K611" s="76">
        <f t="shared" si="41"/>
        <v>0</v>
      </c>
      <c r="L611" s="76">
        <f t="shared" si="42"/>
        <v>593.67599999999993</v>
      </c>
    </row>
    <row r="612" spans="9:12" x14ac:dyDescent="0.25">
      <c r="I612" s="101">
        <f t="shared" si="43"/>
        <v>610</v>
      </c>
      <c r="J612">
        <f t="shared" si="40"/>
        <v>-593.4</v>
      </c>
      <c r="K612" s="76">
        <f t="shared" si="41"/>
        <v>0</v>
      </c>
      <c r="L612" s="76">
        <f t="shared" si="42"/>
        <v>593.4</v>
      </c>
    </row>
    <row r="613" spans="9:12" x14ac:dyDescent="0.25">
      <c r="I613" s="101">
        <f t="shared" si="43"/>
        <v>611</v>
      </c>
      <c r="J613">
        <f t="shared" si="40"/>
        <v>-593.12399999999991</v>
      </c>
      <c r="K613" s="76">
        <f t="shared" si="41"/>
        <v>0</v>
      </c>
      <c r="L613" s="76">
        <f t="shared" si="42"/>
        <v>593.12399999999991</v>
      </c>
    </row>
    <row r="614" spans="9:12" x14ac:dyDescent="0.25">
      <c r="I614" s="101">
        <f t="shared" si="43"/>
        <v>612</v>
      </c>
      <c r="J614">
        <f t="shared" si="40"/>
        <v>-592.84799999999984</v>
      </c>
      <c r="K614" s="76">
        <f t="shared" si="41"/>
        <v>0</v>
      </c>
      <c r="L614" s="76">
        <f t="shared" si="42"/>
        <v>592.84799999999984</v>
      </c>
    </row>
    <row r="615" spans="9:12" x14ac:dyDescent="0.25">
      <c r="I615" s="101">
        <f t="shared" si="43"/>
        <v>613</v>
      </c>
      <c r="J615">
        <f t="shared" si="40"/>
        <v>-592.572</v>
      </c>
      <c r="K615" s="76">
        <f t="shared" si="41"/>
        <v>0</v>
      </c>
      <c r="L615" s="76">
        <f t="shared" si="42"/>
        <v>592.572</v>
      </c>
    </row>
    <row r="616" spans="9:12" x14ac:dyDescent="0.25">
      <c r="I616" s="101">
        <f t="shared" si="43"/>
        <v>614</v>
      </c>
      <c r="J616">
        <f t="shared" si="40"/>
        <v>-592.29599999999994</v>
      </c>
      <c r="K616" s="76">
        <f t="shared" si="41"/>
        <v>0</v>
      </c>
      <c r="L616" s="76">
        <f t="shared" si="42"/>
        <v>592.29599999999994</v>
      </c>
    </row>
    <row r="617" spans="9:12" x14ac:dyDescent="0.25">
      <c r="I617" s="101">
        <f t="shared" si="43"/>
        <v>615</v>
      </c>
      <c r="J617">
        <f t="shared" si="40"/>
        <v>-592.02</v>
      </c>
      <c r="K617" s="76">
        <f t="shared" si="41"/>
        <v>0</v>
      </c>
      <c r="L617" s="76">
        <f t="shared" si="42"/>
        <v>592.02</v>
      </c>
    </row>
    <row r="618" spans="9:12" x14ac:dyDescent="0.25">
      <c r="I618" s="101">
        <f t="shared" si="43"/>
        <v>616</v>
      </c>
      <c r="J618">
        <f t="shared" si="40"/>
        <v>-591.74399999999991</v>
      </c>
      <c r="K618" s="76">
        <f t="shared" si="41"/>
        <v>0</v>
      </c>
      <c r="L618" s="76">
        <f t="shared" si="42"/>
        <v>591.74399999999991</v>
      </c>
    </row>
    <row r="619" spans="9:12" x14ac:dyDescent="0.25">
      <c r="I619" s="101">
        <f t="shared" si="43"/>
        <v>617</v>
      </c>
      <c r="J619">
        <f t="shared" si="40"/>
        <v>-591.46800000000007</v>
      </c>
      <c r="K619" s="76">
        <f t="shared" si="41"/>
        <v>0</v>
      </c>
      <c r="L619" s="76">
        <f t="shared" si="42"/>
        <v>591.46800000000007</v>
      </c>
    </row>
    <row r="620" spans="9:12" x14ac:dyDescent="0.25">
      <c r="I620" s="101">
        <f t="shared" si="43"/>
        <v>618</v>
      </c>
      <c r="J620">
        <f t="shared" si="40"/>
        <v>-591.19200000000001</v>
      </c>
      <c r="K620" s="76">
        <f t="shared" si="41"/>
        <v>0</v>
      </c>
      <c r="L620" s="76">
        <f t="shared" si="42"/>
        <v>591.19200000000001</v>
      </c>
    </row>
    <row r="621" spans="9:12" x14ac:dyDescent="0.25">
      <c r="I621" s="101">
        <f t="shared" si="43"/>
        <v>619</v>
      </c>
      <c r="J621">
        <f t="shared" si="40"/>
        <v>-590.91599999999994</v>
      </c>
      <c r="K621" s="76">
        <f t="shared" si="41"/>
        <v>0</v>
      </c>
      <c r="L621" s="76">
        <f t="shared" si="42"/>
        <v>590.91599999999994</v>
      </c>
    </row>
    <row r="622" spans="9:12" x14ac:dyDescent="0.25">
      <c r="I622" s="101">
        <f t="shared" si="43"/>
        <v>620</v>
      </c>
      <c r="J622">
        <f t="shared" si="40"/>
        <v>-590.63999999999987</v>
      </c>
      <c r="K622" s="76">
        <f t="shared" si="41"/>
        <v>0</v>
      </c>
      <c r="L622" s="76">
        <f t="shared" si="42"/>
        <v>590.63999999999987</v>
      </c>
    </row>
    <row r="623" spans="9:12" x14ac:dyDescent="0.25">
      <c r="I623" s="101">
        <f t="shared" si="43"/>
        <v>621</v>
      </c>
      <c r="J623">
        <f t="shared" si="40"/>
        <v>-590.36400000000003</v>
      </c>
      <c r="K623" s="76">
        <f t="shared" si="41"/>
        <v>0</v>
      </c>
      <c r="L623" s="76">
        <f t="shared" si="42"/>
        <v>590.36400000000003</v>
      </c>
    </row>
    <row r="624" spans="9:12" x14ac:dyDescent="0.25">
      <c r="I624" s="101">
        <f t="shared" si="43"/>
        <v>622</v>
      </c>
      <c r="J624">
        <f t="shared" si="40"/>
        <v>-590.08799999999997</v>
      </c>
      <c r="K624" s="76">
        <f t="shared" si="41"/>
        <v>0</v>
      </c>
      <c r="L624" s="76">
        <f t="shared" si="42"/>
        <v>590.08799999999997</v>
      </c>
    </row>
    <row r="625" spans="9:12" x14ac:dyDescent="0.25">
      <c r="I625" s="101">
        <f t="shared" si="43"/>
        <v>623</v>
      </c>
      <c r="J625">
        <f t="shared" si="40"/>
        <v>-589.81199999999967</v>
      </c>
      <c r="K625" s="76">
        <f t="shared" si="41"/>
        <v>0</v>
      </c>
      <c r="L625" s="76">
        <f t="shared" si="42"/>
        <v>589.81199999999967</v>
      </c>
    </row>
    <row r="626" spans="9:12" x14ac:dyDescent="0.25">
      <c r="I626" s="101">
        <f t="shared" si="43"/>
        <v>624</v>
      </c>
      <c r="J626">
        <f t="shared" si="40"/>
        <v>-589.53599999999994</v>
      </c>
      <c r="K626" s="76">
        <f t="shared" si="41"/>
        <v>0</v>
      </c>
      <c r="L626" s="76">
        <f t="shared" si="42"/>
        <v>589.53599999999994</v>
      </c>
    </row>
    <row r="627" spans="9:12" x14ac:dyDescent="0.25">
      <c r="I627" s="101">
        <f t="shared" si="43"/>
        <v>625</v>
      </c>
      <c r="J627">
        <f t="shared" si="40"/>
        <v>-589.25999999999988</v>
      </c>
      <c r="K627" s="76">
        <f t="shared" si="41"/>
        <v>0</v>
      </c>
      <c r="L627" s="76">
        <f t="shared" si="42"/>
        <v>589.25999999999988</v>
      </c>
    </row>
    <row r="628" spans="9:12" x14ac:dyDescent="0.25">
      <c r="I628" s="101">
        <f t="shared" si="43"/>
        <v>626</v>
      </c>
      <c r="J628">
        <f t="shared" si="40"/>
        <v>-588.98400000000004</v>
      </c>
      <c r="K628" s="76">
        <f t="shared" si="41"/>
        <v>0</v>
      </c>
      <c r="L628" s="76">
        <f t="shared" si="42"/>
        <v>588.98400000000004</v>
      </c>
    </row>
    <row r="629" spans="9:12" x14ac:dyDescent="0.25">
      <c r="I629" s="101">
        <f t="shared" si="43"/>
        <v>627</v>
      </c>
      <c r="J629">
        <f t="shared" si="40"/>
        <v>-588.70799999999997</v>
      </c>
      <c r="K629" s="76">
        <f t="shared" si="41"/>
        <v>0</v>
      </c>
      <c r="L629" s="76">
        <f t="shared" si="42"/>
        <v>588.70799999999997</v>
      </c>
    </row>
    <row r="630" spans="9:12" x14ac:dyDescent="0.25">
      <c r="I630" s="101">
        <f t="shared" si="43"/>
        <v>628</v>
      </c>
      <c r="J630">
        <f t="shared" si="40"/>
        <v>-588.4319999999999</v>
      </c>
      <c r="K630" s="76">
        <f t="shared" si="41"/>
        <v>0</v>
      </c>
      <c r="L630" s="76">
        <f t="shared" si="42"/>
        <v>588.4319999999999</v>
      </c>
    </row>
    <row r="631" spans="9:12" x14ac:dyDescent="0.25">
      <c r="I631" s="101">
        <f t="shared" si="43"/>
        <v>629</v>
      </c>
      <c r="J631">
        <f t="shared" si="40"/>
        <v>-588.15599999999995</v>
      </c>
      <c r="K631" s="76">
        <f t="shared" si="41"/>
        <v>0</v>
      </c>
      <c r="L631" s="76">
        <f t="shared" si="42"/>
        <v>588.15599999999995</v>
      </c>
    </row>
    <row r="632" spans="9:12" x14ac:dyDescent="0.25">
      <c r="I632" s="101">
        <f t="shared" si="43"/>
        <v>630</v>
      </c>
      <c r="J632">
        <f t="shared" si="40"/>
        <v>-587.88000000000011</v>
      </c>
      <c r="K632" s="76">
        <f t="shared" si="41"/>
        <v>0</v>
      </c>
      <c r="L632" s="76">
        <f t="shared" si="42"/>
        <v>587.88000000000011</v>
      </c>
    </row>
    <row r="633" spans="9:12" x14ac:dyDescent="0.25">
      <c r="I633" s="101">
        <f t="shared" si="43"/>
        <v>631</v>
      </c>
      <c r="J633">
        <f t="shared" si="40"/>
        <v>-587.60400000000004</v>
      </c>
      <c r="K633" s="76">
        <f t="shared" si="41"/>
        <v>0</v>
      </c>
      <c r="L633" s="76">
        <f t="shared" si="42"/>
        <v>587.60400000000004</v>
      </c>
    </row>
    <row r="634" spans="9:12" x14ac:dyDescent="0.25">
      <c r="I634" s="101">
        <f t="shared" si="43"/>
        <v>632</v>
      </c>
      <c r="J634">
        <f t="shared" si="40"/>
        <v>-587.32799999999997</v>
      </c>
      <c r="K634" s="76">
        <f t="shared" si="41"/>
        <v>0</v>
      </c>
      <c r="L634" s="76">
        <f t="shared" si="42"/>
        <v>587.32799999999997</v>
      </c>
    </row>
    <row r="635" spans="9:12" x14ac:dyDescent="0.25">
      <c r="I635" s="101">
        <f t="shared" si="43"/>
        <v>633</v>
      </c>
      <c r="J635">
        <f t="shared" si="40"/>
        <v>-587.05199999999991</v>
      </c>
      <c r="K635" s="76">
        <f t="shared" si="41"/>
        <v>0</v>
      </c>
      <c r="L635" s="76">
        <f t="shared" si="42"/>
        <v>587.05199999999991</v>
      </c>
    </row>
    <row r="636" spans="9:12" x14ac:dyDescent="0.25">
      <c r="I636" s="101">
        <f t="shared" si="43"/>
        <v>634</v>
      </c>
      <c r="J636">
        <f t="shared" si="40"/>
        <v>-586.77600000000007</v>
      </c>
      <c r="K636" s="76">
        <f t="shared" si="41"/>
        <v>0</v>
      </c>
      <c r="L636" s="76">
        <f t="shared" si="42"/>
        <v>586.77600000000007</v>
      </c>
    </row>
    <row r="637" spans="9:12" x14ac:dyDescent="0.25">
      <c r="I637" s="101">
        <f t="shared" si="43"/>
        <v>635</v>
      </c>
      <c r="J637">
        <f t="shared" si="40"/>
        <v>-586.5</v>
      </c>
      <c r="K637" s="76">
        <f t="shared" si="41"/>
        <v>0</v>
      </c>
      <c r="L637" s="76">
        <f t="shared" si="42"/>
        <v>586.5</v>
      </c>
    </row>
    <row r="638" spans="9:12" x14ac:dyDescent="0.25">
      <c r="I638" s="101">
        <f t="shared" si="43"/>
        <v>636</v>
      </c>
      <c r="J638">
        <f t="shared" si="40"/>
        <v>-586.22399999999993</v>
      </c>
      <c r="K638" s="76">
        <f t="shared" si="41"/>
        <v>0</v>
      </c>
      <c r="L638" s="76">
        <f t="shared" si="42"/>
        <v>586.22399999999993</v>
      </c>
    </row>
    <row r="639" spans="9:12" x14ac:dyDescent="0.25">
      <c r="I639" s="101">
        <f t="shared" si="43"/>
        <v>637</v>
      </c>
      <c r="J639">
        <f t="shared" si="40"/>
        <v>-585.94799999999987</v>
      </c>
      <c r="K639" s="76">
        <f t="shared" si="41"/>
        <v>0</v>
      </c>
      <c r="L639" s="76">
        <f t="shared" si="42"/>
        <v>585.94799999999987</v>
      </c>
    </row>
    <row r="640" spans="9:12" x14ac:dyDescent="0.25">
      <c r="I640" s="101">
        <f t="shared" si="43"/>
        <v>638</v>
      </c>
      <c r="J640">
        <f t="shared" si="40"/>
        <v>-585.67199999999991</v>
      </c>
      <c r="K640" s="76">
        <f t="shared" si="41"/>
        <v>0</v>
      </c>
      <c r="L640" s="76">
        <f t="shared" si="42"/>
        <v>585.67199999999991</v>
      </c>
    </row>
    <row r="641" spans="9:12" x14ac:dyDescent="0.25">
      <c r="I641" s="101">
        <f t="shared" si="43"/>
        <v>639</v>
      </c>
      <c r="J641">
        <f t="shared" si="40"/>
        <v>-585.39600000000007</v>
      </c>
      <c r="K641" s="76">
        <f t="shared" si="41"/>
        <v>0</v>
      </c>
      <c r="L641" s="76">
        <f t="shared" si="42"/>
        <v>585.39600000000007</v>
      </c>
    </row>
    <row r="642" spans="9:12" x14ac:dyDescent="0.25">
      <c r="I642" s="101">
        <f t="shared" si="43"/>
        <v>640</v>
      </c>
      <c r="J642">
        <f t="shared" ref="J642:J705" si="44">D$29*($I642/1000)+D$19*(($I642/1000)-($D$8/1000))*(($I642/1000)&gt;($D$8/1000))+D$20*(($I642/1000)-($D$9/1000))*(($I642/1000)&gt;($D$9/1000))+D$21*(($I642/1000)-($D$10/1000))*(($I642/1000)&gt;($D$10/1000))+D$22*(($I642/1000)-($D$11/1000))*(($I642/1000)&gt;($D$11/1000))</f>
        <v>-585.11999999999978</v>
      </c>
      <c r="K642" s="76">
        <f t="shared" ref="K642:K705" si="45">E$29*($I642/1000)+E$19*(($I642/1000)-($D$8/1000))*(($I642/1000)&gt;($D$8/1000))+E$20*(($I642/1000)-($D$9/1000))*(($I642/1000)&gt;($D$9/1000))+E$21*(($I642/1000)-($D$10/1000))*(($I642/1000)&gt;($D$10/1000))+E$22*(($I642/1000)-($D$11/1000))*(($I642/1000)&gt;($D$11/1000))</f>
        <v>0</v>
      </c>
      <c r="L642" s="76">
        <f t="shared" ref="L642:L705" si="46">SQRT((J642^2)+(K642^2))</f>
        <v>585.11999999999978</v>
      </c>
    </row>
    <row r="643" spans="9:12" x14ac:dyDescent="0.25">
      <c r="I643" s="101">
        <f t="shared" ref="I643:I706" si="47">IF((ROW(A641)*$F$2)&lt;=$D$5, ROW(A641)*$F$2,NA())</f>
        <v>641</v>
      </c>
      <c r="J643">
        <f t="shared" si="44"/>
        <v>-584.84399999999994</v>
      </c>
      <c r="K643" s="76">
        <f t="shared" si="45"/>
        <v>0</v>
      </c>
      <c r="L643" s="76">
        <f t="shared" si="46"/>
        <v>584.84399999999994</v>
      </c>
    </row>
    <row r="644" spans="9:12" x14ac:dyDescent="0.25">
      <c r="I644" s="101">
        <f t="shared" si="47"/>
        <v>642</v>
      </c>
      <c r="J644">
        <f t="shared" si="44"/>
        <v>-584.56799999999987</v>
      </c>
      <c r="K644" s="76">
        <f t="shared" si="45"/>
        <v>0</v>
      </c>
      <c r="L644" s="76">
        <f t="shared" si="46"/>
        <v>584.56799999999987</v>
      </c>
    </row>
    <row r="645" spans="9:12" x14ac:dyDescent="0.25">
      <c r="I645" s="101">
        <f t="shared" si="47"/>
        <v>643</v>
      </c>
      <c r="J645">
        <f t="shared" si="44"/>
        <v>-584.29200000000003</v>
      </c>
      <c r="K645" s="76">
        <f t="shared" si="45"/>
        <v>0</v>
      </c>
      <c r="L645" s="76">
        <f t="shared" si="46"/>
        <v>584.29200000000003</v>
      </c>
    </row>
    <row r="646" spans="9:12" x14ac:dyDescent="0.25">
      <c r="I646" s="101">
        <f t="shared" si="47"/>
        <v>644</v>
      </c>
      <c r="J646">
        <f t="shared" si="44"/>
        <v>-584.01599999999985</v>
      </c>
      <c r="K646" s="76">
        <f t="shared" si="45"/>
        <v>0</v>
      </c>
      <c r="L646" s="76">
        <f t="shared" si="46"/>
        <v>584.01599999999985</v>
      </c>
    </row>
    <row r="647" spans="9:12" x14ac:dyDescent="0.25">
      <c r="I647" s="101">
        <f t="shared" si="47"/>
        <v>645</v>
      </c>
      <c r="J647">
        <f t="shared" si="44"/>
        <v>-583.74</v>
      </c>
      <c r="K647" s="76">
        <f t="shared" si="45"/>
        <v>0</v>
      </c>
      <c r="L647" s="76">
        <f t="shared" si="46"/>
        <v>583.74</v>
      </c>
    </row>
    <row r="648" spans="9:12" x14ac:dyDescent="0.25">
      <c r="I648" s="101">
        <f t="shared" si="47"/>
        <v>646</v>
      </c>
      <c r="J648">
        <f t="shared" si="44"/>
        <v>-583.46399999999994</v>
      </c>
      <c r="K648" s="76">
        <f t="shared" si="45"/>
        <v>0</v>
      </c>
      <c r="L648" s="76">
        <f t="shared" si="46"/>
        <v>583.46399999999994</v>
      </c>
    </row>
    <row r="649" spans="9:12" x14ac:dyDescent="0.25">
      <c r="I649" s="101">
        <f t="shared" si="47"/>
        <v>647</v>
      </c>
      <c r="J649">
        <f t="shared" si="44"/>
        <v>-583.1880000000001</v>
      </c>
      <c r="K649" s="76">
        <f t="shared" si="45"/>
        <v>0</v>
      </c>
      <c r="L649" s="76">
        <f t="shared" si="46"/>
        <v>583.1880000000001</v>
      </c>
    </row>
    <row r="650" spans="9:12" x14ac:dyDescent="0.25">
      <c r="I650" s="101">
        <f t="shared" si="47"/>
        <v>648</v>
      </c>
      <c r="J650">
        <f t="shared" si="44"/>
        <v>-582.91199999999981</v>
      </c>
      <c r="K650" s="76">
        <f t="shared" si="45"/>
        <v>0</v>
      </c>
      <c r="L650" s="76">
        <f t="shared" si="46"/>
        <v>582.91199999999981</v>
      </c>
    </row>
    <row r="651" spans="9:12" x14ac:dyDescent="0.25">
      <c r="I651" s="101">
        <f t="shared" si="47"/>
        <v>649</v>
      </c>
      <c r="J651">
        <f t="shared" si="44"/>
        <v>-582.63599999999997</v>
      </c>
      <c r="K651" s="76">
        <f t="shared" si="45"/>
        <v>0</v>
      </c>
      <c r="L651" s="76">
        <f t="shared" si="46"/>
        <v>582.63599999999997</v>
      </c>
    </row>
    <row r="652" spans="9:12" x14ac:dyDescent="0.25">
      <c r="I652" s="101">
        <f t="shared" si="47"/>
        <v>650</v>
      </c>
      <c r="J652">
        <f t="shared" si="44"/>
        <v>-582.3599999999999</v>
      </c>
      <c r="K652" s="76">
        <f t="shared" si="45"/>
        <v>0</v>
      </c>
      <c r="L652" s="76">
        <f t="shared" si="46"/>
        <v>582.3599999999999</v>
      </c>
    </row>
    <row r="653" spans="9:12" x14ac:dyDescent="0.25">
      <c r="I653" s="101">
        <f t="shared" si="47"/>
        <v>651</v>
      </c>
      <c r="J653">
        <f t="shared" si="44"/>
        <v>-582.08400000000006</v>
      </c>
      <c r="K653" s="76">
        <f t="shared" si="45"/>
        <v>0</v>
      </c>
      <c r="L653" s="76">
        <f t="shared" si="46"/>
        <v>582.08400000000006</v>
      </c>
    </row>
    <row r="654" spans="9:12" x14ac:dyDescent="0.25">
      <c r="I654" s="101">
        <f t="shared" si="47"/>
        <v>652</v>
      </c>
      <c r="J654">
        <f t="shared" si="44"/>
        <v>-581.80799999999977</v>
      </c>
      <c r="K654" s="76">
        <f t="shared" si="45"/>
        <v>0</v>
      </c>
      <c r="L654" s="76">
        <f t="shared" si="46"/>
        <v>581.80799999999977</v>
      </c>
    </row>
    <row r="655" spans="9:12" x14ac:dyDescent="0.25">
      <c r="I655" s="101">
        <f t="shared" si="47"/>
        <v>653</v>
      </c>
      <c r="J655">
        <f t="shared" si="44"/>
        <v>-581.53199999999981</v>
      </c>
      <c r="K655" s="76">
        <f t="shared" si="45"/>
        <v>0</v>
      </c>
      <c r="L655" s="76">
        <f t="shared" si="46"/>
        <v>581.53199999999981</v>
      </c>
    </row>
    <row r="656" spans="9:12" x14ac:dyDescent="0.25">
      <c r="I656" s="101">
        <f t="shared" si="47"/>
        <v>654</v>
      </c>
      <c r="J656">
        <f t="shared" si="44"/>
        <v>-581.25599999999997</v>
      </c>
      <c r="K656" s="76">
        <f t="shared" si="45"/>
        <v>0</v>
      </c>
      <c r="L656" s="76">
        <f t="shared" si="46"/>
        <v>581.25599999999997</v>
      </c>
    </row>
    <row r="657" spans="9:12" x14ac:dyDescent="0.25">
      <c r="I657" s="101">
        <f t="shared" si="47"/>
        <v>655</v>
      </c>
      <c r="J657">
        <f t="shared" si="44"/>
        <v>-580.9799999999999</v>
      </c>
      <c r="K657" s="76">
        <f t="shared" si="45"/>
        <v>0</v>
      </c>
      <c r="L657" s="76">
        <f t="shared" si="46"/>
        <v>580.9799999999999</v>
      </c>
    </row>
    <row r="658" spans="9:12" x14ac:dyDescent="0.25">
      <c r="I658" s="101">
        <f t="shared" si="47"/>
        <v>656</v>
      </c>
      <c r="J658">
        <f t="shared" si="44"/>
        <v>-580.70399999999984</v>
      </c>
      <c r="K658" s="76">
        <f t="shared" si="45"/>
        <v>0</v>
      </c>
      <c r="L658" s="76">
        <f t="shared" si="46"/>
        <v>580.70399999999984</v>
      </c>
    </row>
    <row r="659" spans="9:12" x14ac:dyDescent="0.25">
      <c r="I659" s="101">
        <f t="shared" si="47"/>
        <v>657</v>
      </c>
      <c r="J659">
        <f t="shared" si="44"/>
        <v>-580.42799999999977</v>
      </c>
      <c r="K659" s="76">
        <f t="shared" si="45"/>
        <v>0</v>
      </c>
      <c r="L659" s="76">
        <f t="shared" si="46"/>
        <v>580.42799999999977</v>
      </c>
    </row>
    <row r="660" spans="9:12" x14ac:dyDescent="0.25">
      <c r="I660" s="101">
        <f t="shared" si="47"/>
        <v>658</v>
      </c>
      <c r="J660">
        <f t="shared" si="44"/>
        <v>-580.15200000000004</v>
      </c>
      <c r="K660" s="76">
        <f t="shared" si="45"/>
        <v>0</v>
      </c>
      <c r="L660" s="76">
        <f t="shared" si="46"/>
        <v>580.15200000000004</v>
      </c>
    </row>
    <row r="661" spans="9:12" x14ac:dyDescent="0.25">
      <c r="I661" s="101">
        <f t="shared" si="47"/>
        <v>659</v>
      </c>
      <c r="J661">
        <f t="shared" si="44"/>
        <v>-579.87599999999998</v>
      </c>
      <c r="K661" s="76">
        <f t="shared" si="45"/>
        <v>0</v>
      </c>
      <c r="L661" s="76">
        <f t="shared" si="46"/>
        <v>579.87599999999998</v>
      </c>
    </row>
    <row r="662" spans="9:12" x14ac:dyDescent="0.25">
      <c r="I662" s="101">
        <f t="shared" si="47"/>
        <v>660</v>
      </c>
      <c r="J662">
        <f t="shared" si="44"/>
        <v>-579.59999999999991</v>
      </c>
      <c r="K662" s="76">
        <f t="shared" si="45"/>
        <v>0</v>
      </c>
      <c r="L662" s="76">
        <f t="shared" si="46"/>
        <v>579.59999999999991</v>
      </c>
    </row>
    <row r="663" spans="9:12" x14ac:dyDescent="0.25">
      <c r="I663" s="101">
        <f t="shared" si="47"/>
        <v>661</v>
      </c>
      <c r="J663">
        <f t="shared" si="44"/>
        <v>-579.32399999999984</v>
      </c>
      <c r="K663" s="76">
        <f t="shared" si="45"/>
        <v>0</v>
      </c>
      <c r="L663" s="76">
        <f t="shared" si="46"/>
        <v>579.32399999999984</v>
      </c>
    </row>
    <row r="664" spans="9:12" x14ac:dyDescent="0.25">
      <c r="I664" s="101">
        <f t="shared" si="47"/>
        <v>662</v>
      </c>
      <c r="J664">
        <f t="shared" si="44"/>
        <v>-579.048</v>
      </c>
      <c r="K664" s="76">
        <f t="shared" si="45"/>
        <v>0</v>
      </c>
      <c r="L664" s="76">
        <f t="shared" si="46"/>
        <v>579.048</v>
      </c>
    </row>
    <row r="665" spans="9:12" x14ac:dyDescent="0.25">
      <c r="I665" s="101">
        <f t="shared" si="47"/>
        <v>663</v>
      </c>
      <c r="J665">
        <f t="shared" si="44"/>
        <v>-578.77199999999993</v>
      </c>
      <c r="K665" s="76">
        <f t="shared" si="45"/>
        <v>0</v>
      </c>
      <c r="L665" s="76">
        <f t="shared" si="46"/>
        <v>578.77199999999993</v>
      </c>
    </row>
    <row r="666" spans="9:12" x14ac:dyDescent="0.25">
      <c r="I666" s="101">
        <f t="shared" si="47"/>
        <v>664</v>
      </c>
      <c r="J666">
        <f t="shared" si="44"/>
        <v>-578.49599999999987</v>
      </c>
      <c r="K666" s="76">
        <f t="shared" si="45"/>
        <v>0</v>
      </c>
      <c r="L666" s="76">
        <f t="shared" si="46"/>
        <v>578.49599999999987</v>
      </c>
    </row>
    <row r="667" spans="9:12" x14ac:dyDescent="0.25">
      <c r="I667" s="101">
        <f t="shared" si="47"/>
        <v>665</v>
      </c>
      <c r="J667">
        <f t="shared" si="44"/>
        <v>-578.2199999999998</v>
      </c>
      <c r="K667" s="76">
        <f t="shared" si="45"/>
        <v>0</v>
      </c>
      <c r="L667" s="76">
        <f t="shared" si="46"/>
        <v>578.2199999999998</v>
      </c>
    </row>
    <row r="668" spans="9:12" x14ac:dyDescent="0.25">
      <c r="I668" s="101">
        <f t="shared" si="47"/>
        <v>666</v>
      </c>
      <c r="J668">
        <f t="shared" si="44"/>
        <v>-577.94399999999996</v>
      </c>
      <c r="K668" s="76">
        <f t="shared" si="45"/>
        <v>0</v>
      </c>
      <c r="L668" s="76">
        <f t="shared" si="46"/>
        <v>577.94399999999996</v>
      </c>
    </row>
    <row r="669" spans="9:12" x14ac:dyDescent="0.25">
      <c r="I669" s="101">
        <f t="shared" si="47"/>
        <v>667</v>
      </c>
      <c r="J669">
        <f t="shared" si="44"/>
        <v>-577.66800000000001</v>
      </c>
      <c r="K669" s="76">
        <f t="shared" si="45"/>
        <v>0</v>
      </c>
      <c r="L669" s="76">
        <f t="shared" si="46"/>
        <v>577.66800000000001</v>
      </c>
    </row>
    <row r="670" spans="9:12" x14ac:dyDescent="0.25">
      <c r="I670" s="101">
        <f t="shared" si="47"/>
        <v>668</v>
      </c>
      <c r="J670">
        <f t="shared" si="44"/>
        <v>-577.39200000000017</v>
      </c>
      <c r="K670" s="76">
        <f t="shared" si="45"/>
        <v>0</v>
      </c>
      <c r="L670" s="76">
        <f t="shared" si="46"/>
        <v>577.39200000000017</v>
      </c>
    </row>
    <row r="671" spans="9:12" x14ac:dyDescent="0.25">
      <c r="I671" s="101">
        <f t="shared" si="47"/>
        <v>669</v>
      </c>
      <c r="J671">
        <f t="shared" si="44"/>
        <v>-577.11599999999987</v>
      </c>
      <c r="K671" s="76">
        <f t="shared" si="45"/>
        <v>0</v>
      </c>
      <c r="L671" s="76">
        <f t="shared" si="46"/>
        <v>577.11599999999987</v>
      </c>
    </row>
    <row r="672" spans="9:12" x14ac:dyDescent="0.25">
      <c r="I672" s="101">
        <f t="shared" si="47"/>
        <v>670</v>
      </c>
      <c r="J672">
        <f t="shared" si="44"/>
        <v>-576.8399999999998</v>
      </c>
      <c r="K672" s="76">
        <f t="shared" si="45"/>
        <v>0</v>
      </c>
      <c r="L672" s="76">
        <f t="shared" si="46"/>
        <v>576.8399999999998</v>
      </c>
    </row>
    <row r="673" spans="9:12" x14ac:dyDescent="0.25">
      <c r="I673" s="101">
        <f t="shared" si="47"/>
        <v>671</v>
      </c>
      <c r="J673">
        <f t="shared" si="44"/>
        <v>-576.56399999999996</v>
      </c>
      <c r="K673" s="76">
        <f t="shared" si="45"/>
        <v>0</v>
      </c>
      <c r="L673" s="76">
        <f t="shared" si="46"/>
        <v>576.56399999999996</v>
      </c>
    </row>
    <row r="674" spans="9:12" x14ac:dyDescent="0.25">
      <c r="I674" s="101">
        <f t="shared" si="47"/>
        <v>672</v>
      </c>
      <c r="J674">
        <f t="shared" si="44"/>
        <v>-576.28800000000001</v>
      </c>
      <c r="K674" s="76">
        <f t="shared" si="45"/>
        <v>0</v>
      </c>
      <c r="L674" s="76">
        <f t="shared" si="46"/>
        <v>576.28800000000001</v>
      </c>
    </row>
    <row r="675" spans="9:12" x14ac:dyDescent="0.25">
      <c r="I675" s="101">
        <f t="shared" si="47"/>
        <v>673</v>
      </c>
      <c r="J675">
        <f t="shared" si="44"/>
        <v>-576.01199999999994</v>
      </c>
      <c r="K675" s="76">
        <f t="shared" si="45"/>
        <v>0</v>
      </c>
      <c r="L675" s="76">
        <f t="shared" si="46"/>
        <v>576.01199999999994</v>
      </c>
    </row>
    <row r="676" spans="9:12" x14ac:dyDescent="0.25">
      <c r="I676" s="101">
        <f t="shared" si="47"/>
        <v>674</v>
      </c>
      <c r="J676">
        <f t="shared" si="44"/>
        <v>-575.73599999999988</v>
      </c>
      <c r="K676" s="76">
        <f t="shared" si="45"/>
        <v>0</v>
      </c>
      <c r="L676" s="76">
        <f t="shared" si="46"/>
        <v>575.73599999999988</v>
      </c>
    </row>
    <row r="677" spans="9:12" x14ac:dyDescent="0.25">
      <c r="I677" s="101">
        <f t="shared" si="47"/>
        <v>675</v>
      </c>
      <c r="J677">
        <f t="shared" si="44"/>
        <v>-575.46</v>
      </c>
      <c r="K677" s="76">
        <f t="shared" si="45"/>
        <v>0</v>
      </c>
      <c r="L677" s="76">
        <f t="shared" si="46"/>
        <v>575.46</v>
      </c>
    </row>
    <row r="678" spans="9:12" x14ac:dyDescent="0.25">
      <c r="I678" s="101">
        <f t="shared" si="47"/>
        <v>676</v>
      </c>
      <c r="J678">
        <f t="shared" si="44"/>
        <v>-575.18399999999997</v>
      </c>
      <c r="K678" s="76">
        <f t="shared" si="45"/>
        <v>0</v>
      </c>
      <c r="L678" s="76">
        <f t="shared" si="46"/>
        <v>575.18399999999997</v>
      </c>
    </row>
    <row r="679" spans="9:12" x14ac:dyDescent="0.25">
      <c r="I679" s="101">
        <f t="shared" si="47"/>
        <v>677</v>
      </c>
      <c r="J679">
        <f t="shared" si="44"/>
        <v>-574.90800000000013</v>
      </c>
      <c r="K679" s="76">
        <f t="shared" si="45"/>
        <v>0</v>
      </c>
      <c r="L679" s="76">
        <f t="shared" si="46"/>
        <v>574.90800000000013</v>
      </c>
    </row>
    <row r="680" spans="9:12" x14ac:dyDescent="0.25">
      <c r="I680" s="101">
        <f t="shared" si="47"/>
        <v>678</v>
      </c>
      <c r="J680">
        <f t="shared" si="44"/>
        <v>-574.63200000000006</v>
      </c>
      <c r="K680" s="76">
        <f t="shared" si="45"/>
        <v>0</v>
      </c>
      <c r="L680" s="76">
        <f t="shared" si="46"/>
        <v>574.63200000000006</v>
      </c>
    </row>
    <row r="681" spans="9:12" x14ac:dyDescent="0.25">
      <c r="I681" s="101">
        <f t="shared" si="47"/>
        <v>679</v>
      </c>
      <c r="J681">
        <f t="shared" si="44"/>
        <v>-574.35599999999977</v>
      </c>
      <c r="K681" s="76">
        <f t="shared" si="45"/>
        <v>0</v>
      </c>
      <c r="L681" s="76">
        <f t="shared" si="46"/>
        <v>574.35599999999977</v>
      </c>
    </row>
    <row r="682" spans="9:12" x14ac:dyDescent="0.25">
      <c r="I682" s="101">
        <f t="shared" si="47"/>
        <v>680</v>
      </c>
      <c r="J682">
        <f t="shared" si="44"/>
        <v>-574.0799999999997</v>
      </c>
      <c r="K682" s="76">
        <f t="shared" si="45"/>
        <v>0</v>
      </c>
      <c r="L682" s="76">
        <f t="shared" si="46"/>
        <v>574.0799999999997</v>
      </c>
    </row>
    <row r="683" spans="9:12" x14ac:dyDescent="0.25">
      <c r="I683" s="101">
        <f t="shared" si="47"/>
        <v>681</v>
      </c>
      <c r="J683">
        <f t="shared" si="44"/>
        <v>-573.80399999999997</v>
      </c>
      <c r="K683" s="76">
        <f t="shared" si="45"/>
        <v>0</v>
      </c>
      <c r="L683" s="76">
        <f t="shared" si="46"/>
        <v>573.80399999999997</v>
      </c>
    </row>
    <row r="684" spans="9:12" x14ac:dyDescent="0.25">
      <c r="I684" s="101">
        <f t="shared" si="47"/>
        <v>682</v>
      </c>
      <c r="J684">
        <f t="shared" si="44"/>
        <v>-573.52799999999991</v>
      </c>
      <c r="K684" s="76">
        <f t="shared" si="45"/>
        <v>0</v>
      </c>
      <c r="L684" s="76">
        <f t="shared" si="46"/>
        <v>573.52799999999991</v>
      </c>
    </row>
    <row r="685" spans="9:12" x14ac:dyDescent="0.25">
      <c r="I685" s="101">
        <f t="shared" si="47"/>
        <v>683</v>
      </c>
      <c r="J685">
        <f t="shared" si="44"/>
        <v>-573.25200000000007</v>
      </c>
      <c r="K685" s="76">
        <f t="shared" si="45"/>
        <v>0</v>
      </c>
      <c r="L685" s="76">
        <f t="shared" si="46"/>
        <v>573.25200000000007</v>
      </c>
    </row>
    <row r="686" spans="9:12" x14ac:dyDescent="0.25">
      <c r="I686" s="101">
        <f t="shared" si="47"/>
        <v>684</v>
      </c>
      <c r="J686">
        <f t="shared" si="44"/>
        <v>-572.976</v>
      </c>
      <c r="K686" s="76">
        <f t="shared" si="45"/>
        <v>0</v>
      </c>
      <c r="L686" s="76">
        <f t="shared" si="46"/>
        <v>572.976</v>
      </c>
    </row>
    <row r="687" spans="9:12" x14ac:dyDescent="0.25">
      <c r="I687" s="101">
        <f t="shared" si="47"/>
        <v>685</v>
      </c>
      <c r="J687">
        <f t="shared" si="44"/>
        <v>-572.70000000000016</v>
      </c>
      <c r="K687" s="76">
        <f t="shared" si="45"/>
        <v>0</v>
      </c>
      <c r="L687" s="76">
        <f t="shared" si="46"/>
        <v>572.70000000000016</v>
      </c>
    </row>
    <row r="688" spans="9:12" x14ac:dyDescent="0.25">
      <c r="I688" s="101">
        <f t="shared" si="47"/>
        <v>686</v>
      </c>
      <c r="J688">
        <f t="shared" si="44"/>
        <v>-572.42400000000021</v>
      </c>
      <c r="K688" s="76">
        <f t="shared" si="45"/>
        <v>0</v>
      </c>
      <c r="L688" s="76">
        <f t="shared" si="46"/>
        <v>572.42400000000021</v>
      </c>
    </row>
    <row r="689" spans="9:12" x14ac:dyDescent="0.25">
      <c r="I689" s="101">
        <f t="shared" si="47"/>
        <v>687</v>
      </c>
      <c r="J689">
        <f t="shared" si="44"/>
        <v>-572.14799999999968</v>
      </c>
      <c r="K689" s="76">
        <f t="shared" si="45"/>
        <v>0</v>
      </c>
      <c r="L689" s="76">
        <f t="shared" si="46"/>
        <v>572.14799999999968</v>
      </c>
    </row>
    <row r="690" spans="9:12" x14ac:dyDescent="0.25">
      <c r="I690" s="101">
        <f t="shared" si="47"/>
        <v>688</v>
      </c>
      <c r="J690">
        <f t="shared" si="44"/>
        <v>-571.87200000000007</v>
      </c>
      <c r="K690" s="76">
        <f t="shared" si="45"/>
        <v>0</v>
      </c>
      <c r="L690" s="76">
        <f t="shared" si="46"/>
        <v>571.87200000000007</v>
      </c>
    </row>
    <row r="691" spans="9:12" x14ac:dyDescent="0.25">
      <c r="I691" s="101">
        <f t="shared" si="47"/>
        <v>689</v>
      </c>
      <c r="J691">
        <f t="shared" si="44"/>
        <v>-571.59599999999978</v>
      </c>
      <c r="K691" s="76">
        <f t="shared" si="45"/>
        <v>0</v>
      </c>
      <c r="L691" s="76">
        <f t="shared" si="46"/>
        <v>571.59599999999978</v>
      </c>
    </row>
    <row r="692" spans="9:12" x14ac:dyDescent="0.25">
      <c r="I692" s="101">
        <f t="shared" si="47"/>
        <v>690</v>
      </c>
      <c r="J692">
        <f t="shared" si="44"/>
        <v>-571.31999999999971</v>
      </c>
      <c r="K692" s="76">
        <f t="shared" si="45"/>
        <v>0</v>
      </c>
      <c r="L692" s="76">
        <f t="shared" si="46"/>
        <v>571.31999999999971</v>
      </c>
    </row>
    <row r="693" spans="9:12" x14ac:dyDescent="0.25">
      <c r="I693" s="101">
        <f t="shared" si="47"/>
        <v>691</v>
      </c>
      <c r="J693">
        <f t="shared" si="44"/>
        <v>-571.04399999999987</v>
      </c>
      <c r="K693" s="76">
        <f t="shared" si="45"/>
        <v>0</v>
      </c>
      <c r="L693" s="76">
        <f t="shared" si="46"/>
        <v>571.04399999999987</v>
      </c>
    </row>
    <row r="694" spans="9:12" x14ac:dyDescent="0.25">
      <c r="I694" s="101">
        <f t="shared" si="47"/>
        <v>692</v>
      </c>
      <c r="J694">
        <f t="shared" si="44"/>
        <v>-570.76799999999992</v>
      </c>
      <c r="K694" s="76">
        <f t="shared" si="45"/>
        <v>0</v>
      </c>
      <c r="L694" s="76">
        <f t="shared" si="46"/>
        <v>570.76799999999992</v>
      </c>
    </row>
    <row r="695" spans="9:12" x14ac:dyDescent="0.25">
      <c r="I695" s="101">
        <f t="shared" si="47"/>
        <v>693</v>
      </c>
      <c r="J695">
        <f t="shared" si="44"/>
        <v>-570.49200000000008</v>
      </c>
      <c r="K695" s="76">
        <f t="shared" si="45"/>
        <v>0</v>
      </c>
      <c r="L695" s="76">
        <f t="shared" si="46"/>
        <v>570.49200000000008</v>
      </c>
    </row>
    <row r="696" spans="9:12" x14ac:dyDescent="0.25">
      <c r="I696" s="101">
        <f t="shared" si="47"/>
        <v>694</v>
      </c>
      <c r="J696">
        <f t="shared" si="44"/>
        <v>-570.21600000000001</v>
      </c>
      <c r="K696" s="76">
        <f t="shared" si="45"/>
        <v>0</v>
      </c>
      <c r="L696" s="76">
        <f t="shared" si="46"/>
        <v>570.21600000000001</v>
      </c>
    </row>
    <row r="697" spans="9:12" x14ac:dyDescent="0.25">
      <c r="I697" s="101">
        <f t="shared" si="47"/>
        <v>695</v>
      </c>
      <c r="J697">
        <f t="shared" si="44"/>
        <v>-569.94000000000017</v>
      </c>
      <c r="K697" s="76">
        <f t="shared" si="45"/>
        <v>0</v>
      </c>
      <c r="L697" s="76">
        <f t="shared" si="46"/>
        <v>569.94000000000017</v>
      </c>
    </row>
    <row r="698" spans="9:12" x14ac:dyDescent="0.25">
      <c r="I698" s="101">
        <f t="shared" si="47"/>
        <v>696</v>
      </c>
      <c r="J698">
        <f t="shared" si="44"/>
        <v>-569.6640000000001</v>
      </c>
      <c r="K698" s="76">
        <f t="shared" si="45"/>
        <v>0</v>
      </c>
      <c r="L698" s="76">
        <f t="shared" si="46"/>
        <v>569.6640000000001</v>
      </c>
    </row>
    <row r="699" spans="9:12" x14ac:dyDescent="0.25">
      <c r="I699" s="101">
        <f t="shared" si="47"/>
        <v>697</v>
      </c>
      <c r="J699">
        <f t="shared" si="44"/>
        <v>-569.38799999999981</v>
      </c>
      <c r="K699" s="76">
        <f t="shared" si="45"/>
        <v>0</v>
      </c>
      <c r="L699" s="76">
        <f t="shared" si="46"/>
        <v>569.38799999999981</v>
      </c>
    </row>
    <row r="700" spans="9:12" x14ac:dyDescent="0.25">
      <c r="I700" s="101">
        <f t="shared" si="47"/>
        <v>698</v>
      </c>
      <c r="J700">
        <f t="shared" si="44"/>
        <v>-569.11199999999985</v>
      </c>
      <c r="K700" s="76">
        <f t="shared" si="45"/>
        <v>0</v>
      </c>
      <c r="L700" s="76">
        <f t="shared" si="46"/>
        <v>569.11199999999985</v>
      </c>
    </row>
    <row r="701" spans="9:12" x14ac:dyDescent="0.25">
      <c r="I701" s="101">
        <f t="shared" si="47"/>
        <v>699</v>
      </c>
      <c r="J701">
        <f t="shared" si="44"/>
        <v>-568.83599999999979</v>
      </c>
      <c r="K701" s="76">
        <f t="shared" si="45"/>
        <v>0</v>
      </c>
      <c r="L701" s="76">
        <f t="shared" si="46"/>
        <v>568.83599999999979</v>
      </c>
    </row>
    <row r="702" spans="9:12" x14ac:dyDescent="0.25">
      <c r="I702" s="101">
        <f t="shared" si="47"/>
        <v>700</v>
      </c>
      <c r="J702">
        <f t="shared" si="44"/>
        <v>-568.55999999999995</v>
      </c>
      <c r="K702" s="76">
        <f t="shared" si="45"/>
        <v>0</v>
      </c>
      <c r="L702" s="76">
        <f t="shared" si="46"/>
        <v>568.55999999999995</v>
      </c>
    </row>
    <row r="703" spans="9:12" x14ac:dyDescent="0.25">
      <c r="I703" s="101">
        <f t="shared" si="47"/>
        <v>701</v>
      </c>
      <c r="J703">
        <f t="shared" si="44"/>
        <v>-568.28399999999988</v>
      </c>
      <c r="K703" s="76">
        <f t="shared" si="45"/>
        <v>0</v>
      </c>
      <c r="L703" s="76">
        <f t="shared" si="46"/>
        <v>568.28399999999988</v>
      </c>
    </row>
    <row r="704" spans="9:12" x14ac:dyDescent="0.25">
      <c r="I704" s="101">
        <f t="shared" si="47"/>
        <v>702</v>
      </c>
      <c r="J704">
        <f t="shared" si="44"/>
        <v>-568.00800000000004</v>
      </c>
      <c r="K704" s="76">
        <f t="shared" si="45"/>
        <v>0</v>
      </c>
      <c r="L704" s="76">
        <f t="shared" si="46"/>
        <v>568.00800000000004</v>
      </c>
    </row>
    <row r="705" spans="9:12" x14ac:dyDescent="0.25">
      <c r="I705" s="101">
        <f t="shared" si="47"/>
        <v>703</v>
      </c>
      <c r="J705">
        <f t="shared" si="44"/>
        <v>-567.73199999999997</v>
      </c>
      <c r="K705" s="76">
        <f t="shared" si="45"/>
        <v>0</v>
      </c>
      <c r="L705" s="76">
        <f t="shared" si="46"/>
        <v>567.73199999999997</v>
      </c>
    </row>
    <row r="706" spans="9:12" x14ac:dyDescent="0.25">
      <c r="I706" s="101">
        <f t="shared" si="47"/>
        <v>704</v>
      </c>
      <c r="J706">
        <f t="shared" ref="J706:J769" si="48">D$29*($I706/1000)+D$19*(($I706/1000)-($D$8/1000))*(($I706/1000)&gt;($D$8/1000))+D$20*(($I706/1000)-($D$9/1000))*(($I706/1000)&gt;($D$9/1000))+D$21*(($I706/1000)-($D$10/1000))*(($I706/1000)&gt;($D$10/1000))+D$22*(($I706/1000)-($D$11/1000))*(($I706/1000)&gt;($D$11/1000))</f>
        <v>-567.45600000000013</v>
      </c>
      <c r="K706" s="76">
        <f t="shared" ref="K706:K769" si="49">E$29*($I706/1000)+E$19*(($I706/1000)-($D$8/1000))*(($I706/1000)&gt;($D$8/1000))+E$20*(($I706/1000)-($D$9/1000))*(($I706/1000)&gt;($D$9/1000))+E$21*(($I706/1000)-($D$10/1000))*(($I706/1000)&gt;($D$10/1000))+E$22*(($I706/1000)-($D$11/1000))*(($I706/1000)&gt;($D$11/1000))</f>
        <v>0</v>
      </c>
      <c r="L706" s="76">
        <f t="shared" ref="L706:L769" si="50">SQRT((J706^2)+(K706^2))</f>
        <v>567.45600000000013</v>
      </c>
    </row>
    <row r="707" spans="9:12" x14ac:dyDescent="0.25">
      <c r="I707" s="101">
        <f t="shared" ref="I707:I770" si="51">IF((ROW(A705)*$F$2)&lt;=$D$5, ROW(A705)*$F$2,NA())</f>
        <v>705</v>
      </c>
      <c r="J707">
        <f t="shared" si="48"/>
        <v>-567.17999999999961</v>
      </c>
      <c r="K707" s="76">
        <f t="shared" si="49"/>
        <v>0</v>
      </c>
      <c r="L707" s="76">
        <f t="shared" si="50"/>
        <v>567.17999999999961</v>
      </c>
    </row>
    <row r="708" spans="9:12" x14ac:dyDescent="0.25">
      <c r="I708" s="101">
        <f t="shared" si="51"/>
        <v>706</v>
      </c>
      <c r="J708">
        <f t="shared" si="48"/>
        <v>-566.90399999999977</v>
      </c>
      <c r="K708" s="76">
        <f t="shared" si="49"/>
        <v>0</v>
      </c>
      <c r="L708" s="76">
        <f t="shared" si="50"/>
        <v>566.90399999999977</v>
      </c>
    </row>
    <row r="709" spans="9:12" x14ac:dyDescent="0.25">
      <c r="I709" s="101">
        <f t="shared" si="51"/>
        <v>707</v>
      </c>
      <c r="J709">
        <f t="shared" si="48"/>
        <v>-566.62799999999982</v>
      </c>
      <c r="K709" s="76">
        <f t="shared" si="49"/>
        <v>0</v>
      </c>
      <c r="L709" s="76">
        <f t="shared" si="50"/>
        <v>566.62799999999982</v>
      </c>
    </row>
    <row r="710" spans="9:12" x14ac:dyDescent="0.25">
      <c r="I710" s="101">
        <f t="shared" si="51"/>
        <v>708</v>
      </c>
      <c r="J710">
        <f t="shared" si="48"/>
        <v>-566.35199999999998</v>
      </c>
      <c r="K710" s="76">
        <f t="shared" si="49"/>
        <v>0</v>
      </c>
      <c r="L710" s="76">
        <f t="shared" si="50"/>
        <v>566.35199999999998</v>
      </c>
    </row>
    <row r="711" spans="9:12" x14ac:dyDescent="0.25">
      <c r="I711" s="101">
        <f t="shared" si="51"/>
        <v>709</v>
      </c>
      <c r="J711">
        <f t="shared" si="48"/>
        <v>-566.07599999999991</v>
      </c>
      <c r="K711" s="76">
        <f t="shared" si="49"/>
        <v>0</v>
      </c>
      <c r="L711" s="76">
        <f t="shared" si="50"/>
        <v>566.07599999999991</v>
      </c>
    </row>
    <row r="712" spans="9:12" x14ac:dyDescent="0.25">
      <c r="I712" s="101">
        <f t="shared" si="51"/>
        <v>710</v>
      </c>
      <c r="J712">
        <f t="shared" si="48"/>
        <v>-565.80000000000007</v>
      </c>
      <c r="K712" s="76">
        <f t="shared" si="49"/>
        <v>0</v>
      </c>
      <c r="L712" s="76">
        <f t="shared" si="50"/>
        <v>565.80000000000007</v>
      </c>
    </row>
    <row r="713" spans="9:12" x14ac:dyDescent="0.25">
      <c r="I713" s="101">
        <f t="shared" si="51"/>
        <v>711</v>
      </c>
      <c r="J713">
        <f t="shared" si="48"/>
        <v>-565.524</v>
      </c>
      <c r="K713" s="76">
        <f t="shared" si="49"/>
        <v>0</v>
      </c>
      <c r="L713" s="76">
        <f t="shared" si="50"/>
        <v>565.524</v>
      </c>
    </row>
    <row r="714" spans="9:12" x14ac:dyDescent="0.25">
      <c r="I714" s="101">
        <f t="shared" si="51"/>
        <v>712</v>
      </c>
      <c r="J714">
        <f t="shared" si="48"/>
        <v>-565.24800000000027</v>
      </c>
      <c r="K714" s="76">
        <f t="shared" si="49"/>
        <v>0</v>
      </c>
      <c r="L714" s="76">
        <f t="shared" si="50"/>
        <v>565.24800000000027</v>
      </c>
    </row>
    <row r="715" spans="9:12" x14ac:dyDescent="0.25">
      <c r="I715" s="101">
        <f t="shared" si="51"/>
        <v>713</v>
      </c>
      <c r="J715">
        <f t="shared" si="48"/>
        <v>-564.97200000000021</v>
      </c>
      <c r="K715" s="76">
        <f t="shared" si="49"/>
        <v>0</v>
      </c>
      <c r="L715" s="76">
        <f t="shared" si="50"/>
        <v>564.97200000000021</v>
      </c>
    </row>
    <row r="716" spans="9:12" x14ac:dyDescent="0.25">
      <c r="I716" s="101">
        <f t="shared" si="51"/>
        <v>714</v>
      </c>
      <c r="J716">
        <f t="shared" si="48"/>
        <v>-564.69599999999969</v>
      </c>
      <c r="K716" s="76">
        <f t="shared" si="49"/>
        <v>0</v>
      </c>
      <c r="L716" s="76">
        <f t="shared" si="50"/>
        <v>564.69599999999969</v>
      </c>
    </row>
    <row r="717" spans="9:12" x14ac:dyDescent="0.25">
      <c r="I717" s="101">
        <f t="shared" si="51"/>
        <v>715</v>
      </c>
      <c r="J717">
        <f t="shared" si="48"/>
        <v>-564.41999999999985</v>
      </c>
      <c r="K717" s="76">
        <f t="shared" si="49"/>
        <v>0</v>
      </c>
      <c r="L717" s="76">
        <f t="shared" si="50"/>
        <v>564.41999999999985</v>
      </c>
    </row>
    <row r="718" spans="9:12" x14ac:dyDescent="0.25">
      <c r="I718" s="101">
        <f t="shared" si="51"/>
        <v>716</v>
      </c>
      <c r="J718">
        <f t="shared" si="48"/>
        <v>-564.14399999999978</v>
      </c>
      <c r="K718" s="76">
        <f t="shared" si="49"/>
        <v>0</v>
      </c>
      <c r="L718" s="76">
        <f t="shared" si="50"/>
        <v>564.14399999999978</v>
      </c>
    </row>
    <row r="719" spans="9:12" x14ac:dyDescent="0.25">
      <c r="I719" s="101">
        <f t="shared" si="51"/>
        <v>717</v>
      </c>
      <c r="J719">
        <f t="shared" si="48"/>
        <v>-563.86799999999994</v>
      </c>
      <c r="K719" s="76">
        <f t="shared" si="49"/>
        <v>0</v>
      </c>
      <c r="L719" s="76">
        <f t="shared" si="50"/>
        <v>563.86799999999994</v>
      </c>
    </row>
    <row r="720" spans="9:12" x14ac:dyDescent="0.25">
      <c r="I720" s="101">
        <f t="shared" si="51"/>
        <v>718</v>
      </c>
      <c r="J720">
        <f t="shared" si="48"/>
        <v>-563.59199999999987</v>
      </c>
      <c r="K720" s="76">
        <f t="shared" si="49"/>
        <v>0</v>
      </c>
      <c r="L720" s="76">
        <f t="shared" si="50"/>
        <v>563.59199999999987</v>
      </c>
    </row>
    <row r="721" spans="9:12" x14ac:dyDescent="0.25">
      <c r="I721" s="101">
        <f t="shared" si="51"/>
        <v>719</v>
      </c>
      <c r="J721">
        <f t="shared" si="48"/>
        <v>-563.31600000000003</v>
      </c>
      <c r="K721" s="76">
        <f t="shared" si="49"/>
        <v>0</v>
      </c>
      <c r="L721" s="76">
        <f t="shared" si="50"/>
        <v>563.31600000000003</v>
      </c>
    </row>
    <row r="722" spans="9:12" x14ac:dyDescent="0.25">
      <c r="I722" s="101">
        <f t="shared" si="51"/>
        <v>720</v>
      </c>
      <c r="J722">
        <f t="shared" si="48"/>
        <v>-563.04</v>
      </c>
      <c r="K722" s="76">
        <f t="shared" si="49"/>
        <v>0</v>
      </c>
      <c r="L722" s="76">
        <f t="shared" si="50"/>
        <v>563.04</v>
      </c>
    </row>
    <row r="723" spans="9:12" x14ac:dyDescent="0.25">
      <c r="I723" s="101">
        <f t="shared" si="51"/>
        <v>721</v>
      </c>
      <c r="J723">
        <f t="shared" si="48"/>
        <v>-562.76400000000024</v>
      </c>
      <c r="K723" s="76">
        <f t="shared" si="49"/>
        <v>0</v>
      </c>
      <c r="L723" s="76">
        <f t="shared" si="50"/>
        <v>562.76400000000024</v>
      </c>
    </row>
    <row r="724" spans="9:12" x14ac:dyDescent="0.25">
      <c r="I724" s="101">
        <f t="shared" si="51"/>
        <v>722</v>
      </c>
      <c r="J724">
        <f t="shared" si="48"/>
        <v>-562.48799999999972</v>
      </c>
      <c r="K724" s="76">
        <f t="shared" si="49"/>
        <v>0</v>
      </c>
      <c r="L724" s="76">
        <f t="shared" si="50"/>
        <v>562.48799999999972</v>
      </c>
    </row>
    <row r="725" spans="9:12" x14ac:dyDescent="0.25">
      <c r="I725" s="101">
        <f t="shared" si="51"/>
        <v>723</v>
      </c>
      <c r="J725">
        <f t="shared" si="48"/>
        <v>-562.21199999999988</v>
      </c>
      <c r="K725" s="76">
        <f t="shared" si="49"/>
        <v>0</v>
      </c>
      <c r="L725" s="76">
        <f t="shared" si="50"/>
        <v>562.21199999999988</v>
      </c>
    </row>
    <row r="726" spans="9:12" x14ac:dyDescent="0.25">
      <c r="I726" s="101">
        <f t="shared" si="51"/>
        <v>724</v>
      </c>
      <c r="J726">
        <f t="shared" si="48"/>
        <v>-561.93599999999981</v>
      </c>
      <c r="K726" s="76">
        <f t="shared" si="49"/>
        <v>0</v>
      </c>
      <c r="L726" s="76">
        <f t="shared" si="50"/>
        <v>561.93599999999981</v>
      </c>
    </row>
    <row r="727" spans="9:12" x14ac:dyDescent="0.25">
      <c r="I727" s="101">
        <f t="shared" si="51"/>
        <v>725</v>
      </c>
      <c r="J727">
        <f t="shared" si="48"/>
        <v>-561.66</v>
      </c>
      <c r="K727" s="76">
        <f t="shared" si="49"/>
        <v>0</v>
      </c>
      <c r="L727" s="76">
        <f t="shared" si="50"/>
        <v>561.66</v>
      </c>
    </row>
    <row r="728" spans="9:12" x14ac:dyDescent="0.25">
      <c r="I728" s="101">
        <f t="shared" si="51"/>
        <v>726</v>
      </c>
      <c r="J728">
        <f t="shared" si="48"/>
        <v>-561.38400000000001</v>
      </c>
      <c r="K728" s="76">
        <f t="shared" si="49"/>
        <v>0</v>
      </c>
      <c r="L728" s="76">
        <f t="shared" si="50"/>
        <v>561.38400000000001</v>
      </c>
    </row>
    <row r="729" spans="9:12" x14ac:dyDescent="0.25">
      <c r="I729" s="101">
        <f t="shared" si="51"/>
        <v>727</v>
      </c>
      <c r="J729">
        <f t="shared" si="48"/>
        <v>-561.10800000000017</v>
      </c>
      <c r="K729" s="76">
        <f t="shared" si="49"/>
        <v>0</v>
      </c>
      <c r="L729" s="76">
        <f t="shared" si="50"/>
        <v>561.10800000000017</v>
      </c>
    </row>
    <row r="730" spans="9:12" x14ac:dyDescent="0.25">
      <c r="I730" s="101">
        <f t="shared" si="51"/>
        <v>728</v>
      </c>
      <c r="J730">
        <f t="shared" si="48"/>
        <v>-560.83200000000011</v>
      </c>
      <c r="K730" s="76">
        <f t="shared" si="49"/>
        <v>0</v>
      </c>
      <c r="L730" s="76">
        <f t="shared" si="50"/>
        <v>560.83200000000011</v>
      </c>
    </row>
    <row r="731" spans="9:12" x14ac:dyDescent="0.25">
      <c r="I731" s="101">
        <f t="shared" si="51"/>
        <v>729</v>
      </c>
      <c r="J731">
        <f t="shared" si="48"/>
        <v>-560.55600000000027</v>
      </c>
      <c r="K731" s="76">
        <f t="shared" si="49"/>
        <v>0</v>
      </c>
      <c r="L731" s="76">
        <f t="shared" si="50"/>
        <v>560.55600000000027</v>
      </c>
    </row>
    <row r="732" spans="9:12" x14ac:dyDescent="0.25">
      <c r="I732" s="101">
        <f t="shared" si="51"/>
        <v>730</v>
      </c>
      <c r="J732">
        <f t="shared" si="48"/>
        <v>-560.27999999999975</v>
      </c>
      <c r="K732" s="76">
        <f t="shared" si="49"/>
        <v>0</v>
      </c>
      <c r="L732" s="76">
        <f t="shared" si="50"/>
        <v>560.27999999999975</v>
      </c>
    </row>
    <row r="733" spans="9:12" x14ac:dyDescent="0.25">
      <c r="I733" s="101">
        <f t="shared" si="51"/>
        <v>731</v>
      </c>
      <c r="J733">
        <f t="shared" si="48"/>
        <v>-560.00399999999968</v>
      </c>
      <c r="K733" s="76">
        <f t="shared" si="49"/>
        <v>0</v>
      </c>
      <c r="L733" s="76">
        <f t="shared" si="50"/>
        <v>560.00399999999968</v>
      </c>
    </row>
    <row r="734" spans="9:12" x14ac:dyDescent="0.25">
      <c r="I734" s="101">
        <f t="shared" si="51"/>
        <v>732</v>
      </c>
      <c r="J734">
        <f t="shared" si="48"/>
        <v>-559.72799999999984</v>
      </c>
      <c r="K734" s="76">
        <f t="shared" si="49"/>
        <v>0</v>
      </c>
      <c r="L734" s="76">
        <f t="shared" si="50"/>
        <v>559.72799999999984</v>
      </c>
    </row>
    <row r="735" spans="9:12" x14ac:dyDescent="0.25">
      <c r="I735" s="101">
        <f t="shared" si="51"/>
        <v>733</v>
      </c>
      <c r="J735">
        <f t="shared" si="48"/>
        <v>-559.45199999999977</v>
      </c>
      <c r="K735" s="76">
        <f t="shared" si="49"/>
        <v>0</v>
      </c>
      <c r="L735" s="76">
        <f t="shared" si="50"/>
        <v>559.45199999999977</v>
      </c>
    </row>
    <row r="736" spans="9:12" x14ac:dyDescent="0.25">
      <c r="I736" s="101">
        <f t="shared" si="51"/>
        <v>734</v>
      </c>
      <c r="J736">
        <f t="shared" si="48"/>
        <v>-559.17599999999993</v>
      </c>
      <c r="K736" s="76">
        <f t="shared" si="49"/>
        <v>0</v>
      </c>
      <c r="L736" s="76">
        <f t="shared" si="50"/>
        <v>559.17599999999993</v>
      </c>
    </row>
    <row r="737" spans="9:12" x14ac:dyDescent="0.25">
      <c r="I737" s="101">
        <f t="shared" si="51"/>
        <v>735</v>
      </c>
      <c r="J737">
        <f t="shared" si="48"/>
        <v>-558.9</v>
      </c>
      <c r="K737" s="76">
        <f t="shared" si="49"/>
        <v>0</v>
      </c>
      <c r="L737" s="76">
        <f t="shared" si="50"/>
        <v>558.9</v>
      </c>
    </row>
    <row r="738" spans="9:12" x14ac:dyDescent="0.25">
      <c r="I738" s="101">
        <f t="shared" si="51"/>
        <v>736</v>
      </c>
      <c r="J738">
        <f t="shared" si="48"/>
        <v>-558.62400000000014</v>
      </c>
      <c r="K738" s="76">
        <f t="shared" si="49"/>
        <v>0</v>
      </c>
      <c r="L738" s="76">
        <f t="shared" si="50"/>
        <v>558.62400000000014</v>
      </c>
    </row>
    <row r="739" spans="9:12" x14ac:dyDescent="0.25">
      <c r="I739" s="101">
        <f t="shared" si="51"/>
        <v>737</v>
      </c>
      <c r="J739">
        <f t="shared" si="48"/>
        <v>-558.34800000000007</v>
      </c>
      <c r="K739" s="76">
        <f t="shared" si="49"/>
        <v>0</v>
      </c>
      <c r="L739" s="76">
        <f t="shared" si="50"/>
        <v>558.34800000000007</v>
      </c>
    </row>
    <row r="740" spans="9:12" x14ac:dyDescent="0.25">
      <c r="I740" s="101">
        <f t="shared" si="51"/>
        <v>738</v>
      </c>
      <c r="J740">
        <f t="shared" si="48"/>
        <v>-558.07199999999978</v>
      </c>
      <c r="K740" s="76">
        <f t="shared" si="49"/>
        <v>0</v>
      </c>
      <c r="L740" s="76">
        <f t="shared" si="50"/>
        <v>558.07199999999978</v>
      </c>
    </row>
    <row r="741" spans="9:12" x14ac:dyDescent="0.25">
      <c r="I741" s="101">
        <f t="shared" si="51"/>
        <v>739</v>
      </c>
      <c r="J741">
        <f t="shared" si="48"/>
        <v>-557.79599999999971</v>
      </c>
      <c r="K741" s="76">
        <f t="shared" si="49"/>
        <v>0</v>
      </c>
      <c r="L741" s="76">
        <f t="shared" si="50"/>
        <v>557.79599999999971</v>
      </c>
    </row>
    <row r="742" spans="9:12" x14ac:dyDescent="0.25">
      <c r="I742" s="101">
        <f t="shared" si="51"/>
        <v>740</v>
      </c>
      <c r="J742">
        <f t="shared" si="48"/>
        <v>-557.52</v>
      </c>
      <c r="K742" s="76">
        <f t="shared" si="49"/>
        <v>0</v>
      </c>
      <c r="L742" s="76">
        <f t="shared" si="50"/>
        <v>557.52</v>
      </c>
    </row>
    <row r="743" spans="9:12" x14ac:dyDescent="0.25">
      <c r="I743" s="101">
        <f t="shared" si="51"/>
        <v>741</v>
      </c>
      <c r="J743">
        <f t="shared" si="48"/>
        <v>-557.24399999999991</v>
      </c>
      <c r="K743" s="76">
        <f t="shared" si="49"/>
        <v>0</v>
      </c>
      <c r="L743" s="76">
        <f t="shared" si="50"/>
        <v>557.24399999999991</v>
      </c>
    </row>
    <row r="744" spans="9:12" x14ac:dyDescent="0.25">
      <c r="I744" s="101">
        <f t="shared" si="51"/>
        <v>742</v>
      </c>
      <c r="J744">
        <f t="shared" si="48"/>
        <v>-556.96800000000007</v>
      </c>
      <c r="K744" s="76">
        <f t="shared" si="49"/>
        <v>0</v>
      </c>
      <c r="L744" s="76">
        <f t="shared" si="50"/>
        <v>556.96800000000007</v>
      </c>
    </row>
    <row r="745" spans="9:12" x14ac:dyDescent="0.25">
      <c r="I745" s="101">
        <f t="shared" si="51"/>
        <v>743</v>
      </c>
      <c r="J745">
        <f t="shared" si="48"/>
        <v>-556.69200000000001</v>
      </c>
      <c r="K745" s="76">
        <f t="shared" si="49"/>
        <v>0</v>
      </c>
      <c r="L745" s="76">
        <f t="shared" si="50"/>
        <v>556.69200000000001</v>
      </c>
    </row>
    <row r="746" spans="9:12" x14ac:dyDescent="0.25">
      <c r="I746" s="101">
        <f t="shared" si="51"/>
        <v>744</v>
      </c>
      <c r="J746">
        <f t="shared" si="48"/>
        <v>-556.41600000000017</v>
      </c>
      <c r="K746" s="76">
        <f t="shared" si="49"/>
        <v>0</v>
      </c>
      <c r="L746" s="76">
        <f t="shared" si="50"/>
        <v>556.41600000000017</v>
      </c>
    </row>
    <row r="747" spans="9:12" x14ac:dyDescent="0.25">
      <c r="I747" s="101">
        <f t="shared" si="51"/>
        <v>745</v>
      </c>
      <c r="J747">
        <f t="shared" si="48"/>
        <v>-556.1400000000001</v>
      </c>
      <c r="K747" s="76">
        <f t="shared" si="49"/>
        <v>0</v>
      </c>
      <c r="L747" s="76">
        <f t="shared" si="50"/>
        <v>556.1400000000001</v>
      </c>
    </row>
    <row r="748" spans="9:12" x14ac:dyDescent="0.25">
      <c r="I748" s="101">
        <f t="shared" si="51"/>
        <v>746</v>
      </c>
      <c r="J748">
        <f t="shared" si="48"/>
        <v>-555.86399999999981</v>
      </c>
      <c r="K748" s="76">
        <f t="shared" si="49"/>
        <v>0</v>
      </c>
      <c r="L748" s="76">
        <f t="shared" si="50"/>
        <v>555.86399999999981</v>
      </c>
    </row>
    <row r="749" spans="9:12" x14ac:dyDescent="0.25">
      <c r="I749" s="101">
        <f t="shared" si="51"/>
        <v>747</v>
      </c>
      <c r="J749">
        <f t="shared" si="48"/>
        <v>-555.58799999999974</v>
      </c>
      <c r="K749" s="76">
        <f t="shared" si="49"/>
        <v>0</v>
      </c>
      <c r="L749" s="76">
        <f t="shared" si="50"/>
        <v>555.58799999999974</v>
      </c>
    </row>
    <row r="750" spans="9:12" x14ac:dyDescent="0.25">
      <c r="I750" s="101">
        <f t="shared" si="51"/>
        <v>748</v>
      </c>
      <c r="J750">
        <f t="shared" si="48"/>
        <v>-555.31199999999967</v>
      </c>
      <c r="K750" s="76">
        <f t="shared" si="49"/>
        <v>0</v>
      </c>
      <c r="L750" s="76">
        <f t="shared" si="50"/>
        <v>555.31199999999967</v>
      </c>
    </row>
    <row r="751" spans="9:12" x14ac:dyDescent="0.25">
      <c r="I751" s="101">
        <f t="shared" si="51"/>
        <v>749</v>
      </c>
      <c r="J751">
        <f t="shared" si="48"/>
        <v>-555.03599999999994</v>
      </c>
      <c r="K751" s="76">
        <f t="shared" si="49"/>
        <v>0</v>
      </c>
      <c r="L751" s="76">
        <f t="shared" si="50"/>
        <v>555.03599999999994</v>
      </c>
    </row>
    <row r="752" spans="9:12" x14ac:dyDescent="0.25">
      <c r="I752" s="101">
        <f t="shared" si="51"/>
        <v>750</v>
      </c>
      <c r="J752">
        <f t="shared" si="48"/>
        <v>-554.75999999999988</v>
      </c>
      <c r="K752" s="76">
        <f t="shared" si="49"/>
        <v>0</v>
      </c>
      <c r="L752" s="76">
        <f t="shared" si="50"/>
        <v>554.75999999999988</v>
      </c>
    </row>
    <row r="753" spans="9:12" x14ac:dyDescent="0.25">
      <c r="I753" s="101">
        <f t="shared" si="51"/>
        <v>751</v>
      </c>
      <c r="J753">
        <f t="shared" si="48"/>
        <v>-554.48400000000004</v>
      </c>
      <c r="K753" s="76">
        <f t="shared" si="49"/>
        <v>0</v>
      </c>
      <c r="L753" s="76">
        <f t="shared" si="50"/>
        <v>554.48400000000004</v>
      </c>
    </row>
    <row r="754" spans="9:12" x14ac:dyDescent="0.25">
      <c r="I754" s="101">
        <f t="shared" si="51"/>
        <v>752</v>
      </c>
      <c r="J754">
        <f t="shared" si="48"/>
        <v>-554.20799999999997</v>
      </c>
      <c r="K754" s="76">
        <f t="shared" si="49"/>
        <v>0</v>
      </c>
      <c r="L754" s="76">
        <f t="shared" si="50"/>
        <v>554.20799999999997</v>
      </c>
    </row>
    <row r="755" spans="9:12" x14ac:dyDescent="0.25">
      <c r="I755" s="101">
        <f t="shared" si="51"/>
        <v>753</v>
      </c>
      <c r="J755">
        <f t="shared" si="48"/>
        <v>-553.93200000000013</v>
      </c>
      <c r="K755" s="76">
        <f t="shared" si="49"/>
        <v>0</v>
      </c>
      <c r="L755" s="76">
        <f t="shared" si="50"/>
        <v>553.93200000000013</v>
      </c>
    </row>
    <row r="756" spans="9:12" x14ac:dyDescent="0.25">
      <c r="I756" s="101">
        <f t="shared" si="51"/>
        <v>754</v>
      </c>
      <c r="J756">
        <f t="shared" si="48"/>
        <v>-553.65600000000018</v>
      </c>
      <c r="K756" s="76">
        <f t="shared" si="49"/>
        <v>0</v>
      </c>
      <c r="L756" s="76">
        <f t="shared" si="50"/>
        <v>553.65600000000018</v>
      </c>
    </row>
    <row r="757" spans="9:12" x14ac:dyDescent="0.25">
      <c r="I757" s="101">
        <f t="shared" si="51"/>
        <v>755</v>
      </c>
      <c r="J757">
        <f t="shared" si="48"/>
        <v>-553.37999999999988</v>
      </c>
      <c r="K757" s="76">
        <f t="shared" si="49"/>
        <v>0</v>
      </c>
      <c r="L757" s="76">
        <f t="shared" si="50"/>
        <v>553.37999999999988</v>
      </c>
    </row>
    <row r="758" spans="9:12" x14ac:dyDescent="0.25">
      <c r="I758" s="101">
        <f t="shared" si="51"/>
        <v>756</v>
      </c>
      <c r="J758">
        <f t="shared" si="48"/>
        <v>-553.10399999999981</v>
      </c>
      <c r="K758" s="76">
        <f t="shared" si="49"/>
        <v>0</v>
      </c>
      <c r="L758" s="76">
        <f t="shared" si="50"/>
        <v>553.10399999999981</v>
      </c>
    </row>
    <row r="759" spans="9:12" x14ac:dyDescent="0.25">
      <c r="I759" s="101">
        <f t="shared" si="51"/>
        <v>757</v>
      </c>
      <c r="J759">
        <f t="shared" si="48"/>
        <v>-552.82799999999997</v>
      </c>
      <c r="K759" s="76">
        <f t="shared" si="49"/>
        <v>0</v>
      </c>
      <c r="L759" s="76">
        <f t="shared" si="50"/>
        <v>552.82799999999997</v>
      </c>
    </row>
    <row r="760" spans="9:12" x14ac:dyDescent="0.25">
      <c r="I760" s="101">
        <f t="shared" si="51"/>
        <v>758</v>
      </c>
      <c r="J760">
        <f t="shared" si="48"/>
        <v>-552.55199999999991</v>
      </c>
      <c r="K760" s="76">
        <f t="shared" si="49"/>
        <v>0</v>
      </c>
      <c r="L760" s="76">
        <f t="shared" si="50"/>
        <v>552.55199999999991</v>
      </c>
    </row>
    <row r="761" spans="9:12" x14ac:dyDescent="0.25">
      <c r="I761" s="101">
        <f t="shared" si="51"/>
        <v>759</v>
      </c>
      <c r="J761">
        <f t="shared" si="48"/>
        <v>-552.27600000000007</v>
      </c>
      <c r="K761" s="76">
        <f t="shared" si="49"/>
        <v>0</v>
      </c>
      <c r="L761" s="76">
        <f t="shared" si="50"/>
        <v>552.27600000000007</v>
      </c>
    </row>
    <row r="762" spans="9:12" x14ac:dyDescent="0.25">
      <c r="I762" s="101">
        <f t="shared" si="51"/>
        <v>760</v>
      </c>
      <c r="J762">
        <f t="shared" si="48"/>
        <v>-552</v>
      </c>
      <c r="K762" s="76">
        <f t="shared" si="49"/>
        <v>0</v>
      </c>
      <c r="L762" s="76">
        <f t="shared" si="50"/>
        <v>552</v>
      </c>
    </row>
    <row r="763" spans="9:12" x14ac:dyDescent="0.25">
      <c r="I763" s="101">
        <f t="shared" si="51"/>
        <v>761</v>
      </c>
      <c r="J763">
        <f t="shared" si="48"/>
        <v>-551.72400000000016</v>
      </c>
      <c r="K763" s="76">
        <f t="shared" si="49"/>
        <v>0</v>
      </c>
      <c r="L763" s="76">
        <f t="shared" si="50"/>
        <v>551.72400000000016</v>
      </c>
    </row>
    <row r="764" spans="9:12" x14ac:dyDescent="0.25">
      <c r="I764" s="101">
        <f t="shared" si="51"/>
        <v>762</v>
      </c>
      <c r="J764">
        <f t="shared" si="48"/>
        <v>-551.44800000000009</v>
      </c>
      <c r="K764" s="76">
        <f t="shared" si="49"/>
        <v>0</v>
      </c>
      <c r="L764" s="76">
        <f t="shared" si="50"/>
        <v>551.44800000000009</v>
      </c>
    </row>
    <row r="765" spans="9:12" x14ac:dyDescent="0.25">
      <c r="I765" s="101">
        <f t="shared" si="51"/>
        <v>763</v>
      </c>
      <c r="J765">
        <f t="shared" si="48"/>
        <v>-551.17199999999968</v>
      </c>
      <c r="K765" s="76">
        <f t="shared" si="49"/>
        <v>0</v>
      </c>
      <c r="L765" s="76">
        <f t="shared" si="50"/>
        <v>551.17199999999968</v>
      </c>
    </row>
    <row r="766" spans="9:12" x14ac:dyDescent="0.25">
      <c r="I766" s="101">
        <f t="shared" si="51"/>
        <v>764</v>
      </c>
      <c r="J766">
        <f t="shared" si="48"/>
        <v>-550.89599999999984</v>
      </c>
      <c r="K766" s="76">
        <f t="shared" si="49"/>
        <v>0</v>
      </c>
      <c r="L766" s="76">
        <f t="shared" si="50"/>
        <v>550.89599999999984</v>
      </c>
    </row>
    <row r="767" spans="9:12" x14ac:dyDescent="0.25">
      <c r="I767" s="101">
        <f t="shared" si="51"/>
        <v>765</v>
      </c>
      <c r="J767">
        <f t="shared" si="48"/>
        <v>-550.61999999999978</v>
      </c>
      <c r="K767" s="76">
        <f t="shared" si="49"/>
        <v>0</v>
      </c>
      <c r="L767" s="76">
        <f t="shared" si="50"/>
        <v>550.61999999999978</v>
      </c>
    </row>
    <row r="768" spans="9:12" x14ac:dyDescent="0.25">
      <c r="I768" s="101">
        <f t="shared" si="51"/>
        <v>766</v>
      </c>
      <c r="J768">
        <f t="shared" si="48"/>
        <v>-550.34399999999994</v>
      </c>
      <c r="K768" s="76">
        <f t="shared" si="49"/>
        <v>0</v>
      </c>
      <c r="L768" s="76">
        <f t="shared" si="50"/>
        <v>550.34399999999994</v>
      </c>
    </row>
    <row r="769" spans="9:12" x14ac:dyDescent="0.25">
      <c r="I769" s="101">
        <f t="shared" si="51"/>
        <v>767</v>
      </c>
      <c r="J769">
        <f t="shared" si="48"/>
        <v>-550.06799999999987</v>
      </c>
      <c r="K769" s="76">
        <f t="shared" si="49"/>
        <v>0</v>
      </c>
      <c r="L769" s="76">
        <f t="shared" si="50"/>
        <v>550.06799999999987</v>
      </c>
    </row>
    <row r="770" spans="9:12" x14ac:dyDescent="0.25">
      <c r="I770" s="101">
        <f t="shared" si="51"/>
        <v>768</v>
      </c>
      <c r="J770">
        <f t="shared" ref="J770:J833" si="52">D$29*($I770/1000)+D$19*(($I770/1000)-($D$8/1000))*(($I770/1000)&gt;($D$8/1000))+D$20*(($I770/1000)-($D$9/1000))*(($I770/1000)&gt;($D$9/1000))+D$21*(($I770/1000)-($D$10/1000))*(($I770/1000)&gt;($D$10/1000))+D$22*(($I770/1000)-($D$11/1000))*(($I770/1000)&gt;($D$11/1000))</f>
        <v>-549.79200000000003</v>
      </c>
      <c r="K770" s="76">
        <f t="shared" ref="K770:K833" si="53">E$29*($I770/1000)+E$19*(($I770/1000)-($D$8/1000))*(($I770/1000)&gt;($D$8/1000))+E$20*(($I770/1000)-($D$9/1000))*(($I770/1000)&gt;($D$9/1000))+E$21*(($I770/1000)-($D$10/1000))*(($I770/1000)&gt;($D$10/1000))+E$22*(($I770/1000)-($D$11/1000))*(($I770/1000)&gt;($D$11/1000))</f>
        <v>0</v>
      </c>
      <c r="L770" s="76">
        <f t="shared" ref="L770:L833" si="54">SQRT((J770^2)+(K770^2))</f>
        <v>549.79200000000003</v>
      </c>
    </row>
    <row r="771" spans="9:12" x14ac:dyDescent="0.25">
      <c r="I771" s="101">
        <f t="shared" ref="I771:I834" si="55">IF((ROW(A769)*$F$2)&lt;=$D$5, ROW(A769)*$F$2,NA())</f>
        <v>769</v>
      </c>
      <c r="J771">
        <f t="shared" si="52"/>
        <v>-549.51600000000008</v>
      </c>
      <c r="K771" s="76">
        <f t="shared" si="53"/>
        <v>0</v>
      </c>
      <c r="L771" s="76">
        <f t="shared" si="54"/>
        <v>549.51600000000008</v>
      </c>
    </row>
    <row r="772" spans="9:12" x14ac:dyDescent="0.25">
      <c r="I772" s="101">
        <f t="shared" si="55"/>
        <v>770</v>
      </c>
      <c r="J772">
        <f t="shared" si="52"/>
        <v>-549.24000000000024</v>
      </c>
      <c r="K772" s="76">
        <f t="shared" si="53"/>
        <v>0</v>
      </c>
      <c r="L772" s="76">
        <f t="shared" si="54"/>
        <v>549.24000000000024</v>
      </c>
    </row>
    <row r="773" spans="9:12" x14ac:dyDescent="0.25">
      <c r="I773" s="101">
        <f t="shared" si="55"/>
        <v>771</v>
      </c>
      <c r="J773">
        <f t="shared" si="52"/>
        <v>-548.96399999999971</v>
      </c>
      <c r="K773" s="76">
        <f t="shared" si="53"/>
        <v>0</v>
      </c>
      <c r="L773" s="76">
        <f t="shared" si="54"/>
        <v>548.96399999999971</v>
      </c>
    </row>
    <row r="774" spans="9:12" x14ac:dyDescent="0.25">
      <c r="I774" s="101">
        <f t="shared" si="55"/>
        <v>772</v>
      </c>
      <c r="J774">
        <f t="shared" si="52"/>
        <v>-548.68799999999987</v>
      </c>
      <c r="K774" s="76">
        <f t="shared" si="53"/>
        <v>0</v>
      </c>
      <c r="L774" s="76">
        <f t="shared" si="54"/>
        <v>548.68799999999987</v>
      </c>
    </row>
    <row r="775" spans="9:12" x14ac:dyDescent="0.25">
      <c r="I775" s="101">
        <f t="shared" si="55"/>
        <v>773</v>
      </c>
      <c r="J775">
        <f t="shared" si="52"/>
        <v>-548.41199999999981</v>
      </c>
      <c r="K775" s="76">
        <f t="shared" si="53"/>
        <v>0</v>
      </c>
      <c r="L775" s="76">
        <f t="shared" si="54"/>
        <v>548.41199999999981</v>
      </c>
    </row>
    <row r="776" spans="9:12" x14ac:dyDescent="0.25">
      <c r="I776" s="101">
        <f t="shared" si="55"/>
        <v>774</v>
      </c>
      <c r="J776">
        <f t="shared" si="52"/>
        <v>-548.13599999999997</v>
      </c>
      <c r="K776" s="76">
        <f t="shared" si="53"/>
        <v>0</v>
      </c>
      <c r="L776" s="76">
        <f t="shared" si="54"/>
        <v>548.13599999999997</v>
      </c>
    </row>
    <row r="777" spans="9:12" x14ac:dyDescent="0.25">
      <c r="I777" s="101">
        <f t="shared" si="55"/>
        <v>775</v>
      </c>
      <c r="J777">
        <f t="shared" si="52"/>
        <v>-547.8599999999999</v>
      </c>
      <c r="K777" s="76">
        <f t="shared" si="53"/>
        <v>0</v>
      </c>
      <c r="L777" s="76">
        <f t="shared" si="54"/>
        <v>547.8599999999999</v>
      </c>
    </row>
    <row r="778" spans="9:12" x14ac:dyDescent="0.25">
      <c r="I778" s="101">
        <f t="shared" si="55"/>
        <v>776</v>
      </c>
      <c r="J778">
        <f t="shared" si="52"/>
        <v>-547.58400000000006</v>
      </c>
      <c r="K778" s="76">
        <f t="shared" si="53"/>
        <v>0</v>
      </c>
      <c r="L778" s="76">
        <f t="shared" si="54"/>
        <v>547.58400000000006</v>
      </c>
    </row>
    <row r="779" spans="9:12" x14ac:dyDescent="0.25">
      <c r="I779" s="101">
        <f t="shared" si="55"/>
        <v>777</v>
      </c>
      <c r="J779">
        <f t="shared" si="52"/>
        <v>-547.30799999999999</v>
      </c>
      <c r="K779" s="76">
        <f t="shared" si="53"/>
        <v>0</v>
      </c>
      <c r="L779" s="76">
        <f t="shared" si="54"/>
        <v>547.30799999999999</v>
      </c>
    </row>
    <row r="780" spans="9:12" x14ac:dyDescent="0.25">
      <c r="I780" s="101">
        <f t="shared" si="55"/>
        <v>778</v>
      </c>
      <c r="J780">
        <f t="shared" si="52"/>
        <v>-547.03200000000004</v>
      </c>
      <c r="K780" s="76">
        <f t="shared" si="53"/>
        <v>0</v>
      </c>
      <c r="L780" s="76">
        <f t="shared" si="54"/>
        <v>547.03200000000004</v>
      </c>
    </row>
    <row r="781" spans="9:12" x14ac:dyDescent="0.25">
      <c r="I781" s="101">
        <f t="shared" si="55"/>
        <v>779</v>
      </c>
      <c r="J781">
        <f t="shared" si="52"/>
        <v>-546.75599999999974</v>
      </c>
      <c r="K781" s="76">
        <f t="shared" si="53"/>
        <v>0</v>
      </c>
      <c r="L781" s="76">
        <f t="shared" si="54"/>
        <v>546.75599999999974</v>
      </c>
    </row>
    <row r="782" spans="9:12" x14ac:dyDescent="0.25">
      <c r="I782" s="101">
        <f t="shared" si="55"/>
        <v>780</v>
      </c>
      <c r="J782">
        <f t="shared" si="52"/>
        <v>-546.47999999999968</v>
      </c>
      <c r="K782" s="76">
        <f t="shared" si="53"/>
        <v>0</v>
      </c>
      <c r="L782" s="76">
        <f t="shared" si="54"/>
        <v>546.47999999999968</v>
      </c>
    </row>
    <row r="783" spans="9:12" x14ac:dyDescent="0.25">
      <c r="I783" s="101">
        <f t="shared" si="55"/>
        <v>781</v>
      </c>
      <c r="J783">
        <f t="shared" si="52"/>
        <v>-546.20399999999984</v>
      </c>
      <c r="K783" s="76">
        <f t="shared" si="53"/>
        <v>0</v>
      </c>
      <c r="L783" s="76">
        <f t="shared" si="54"/>
        <v>546.20399999999984</v>
      </c>
    </row>
    <row r="784" spans="9:12" x14ac:dyDescent="0.25">
      <c r="I784" s="101">
        <f t="shared" si="55"/>
        <v>782</v>
      </c>
      <c r="J784">
        <f t="shared" si="52"/>
        <v>-545.92799999999977</v>
      </c>
      <c r="K784" s="76">
        <f t="shared" si="53"/>
        <v>0</v>
      </c>
      <c r="L784" s="76">
        <f t="shared" si="54"/>
        <v>545.92799999999977</v>
      </c>
    </row>
    <row r="785" spans="9:12" x14ac:dyDescent="0.25">
      <c r="I785" s="101">
        <f t="shared" si="55"/>
        <v>783</v>
      </c>
      <c r="J785">
        <f t="shared" si="52"/>
        <v>-545.65200000000004</v>
      </c>
      <c r="K785" s="76">
        <f t="shared" si="53"/>
        <v>0</v>
      </c>
      <c r="L785" s="76">
        <f t="shared" si="54"/>
        <v>545.65200000000004</v>
      </c>
    </row>
    <row r="786" spans="9:12" x14ac:dyDescent="0.25">
      <c r="I786" s="101">
        <f t="shared" si="55"/>
        <v>784</v>
      </c>
      <c r="J786">
        <f t="shared" si="52"/>
        <v>-545.37599999999998</v>
      </c>
      <c r="K786" s="76">
        <f t="shared" si="53"/>
        <v>0</v>
      </c>
      <c r="L786" s="76">
        <f t="shared" si="54"/>
        <v>545.37599999999998</v>
      </c>
    </row>
    <row r="787" spans="9:12" x14ac:dyDescent="0.25">
      <c r="I787" s="101">
        <f t="shared" si="55"/>
        <v>785</v>
      </c>
      <c r="J787">
        <f t="shared" si="52"/>
        <v>-545.10000000000014</v>
      </c>
      <c r="K787" s="76">
        <f t="shared" si="53"/>
        <v>0</v>
      </c>
      <c r="L787" s="76">
        <f t="shared" si="54"/>
        <v>545.10000000000014</v>
      </c>
    </row>
    <row r="788" spans="9:12" x14ac:dyDescent="0.25">
      <c r="I788" s="101">
        <f t="shared" si="55"/>
        <v>786</v>
      </c>
      <c r="J788">
        <f t="shared" si="52"/>
        <v>-544.82400000000007</v>
      </c>
      <c r="K788" s="76">
        <f t="shared" si="53"/>
        <v>0</v>
      </c>
      <c r="L788" s="76">
        <f t="shared" si="54"/>
        <v>544.82400000000007</v>
      </c>
    </row>
    <row r="789" spans="9:12" x14ac:dyDescent="0.25">
      <c r="I789" s="101">
        <f t="shared" si="55"/>
        <v>787</v>
      </c>
      <c r="J789">
        <f t="shared" si="52"/>
        <v>-544.54799999999977</v>
      </c>
      <c r="K789" s="76">
        <f t="shared" si="53"/>
        <v>0</v>
      </c>
      <c r="L789" s="76">
        <f t="shared" si="54"/>
        <v>544.54799999999977</v>
      </c>
    </row>
    <row r="790" spans="9:12" x14ac:dyDescent="0.25">
      <c r="I790" s="101">
        <f t="shared" si="55"/>
        <v>788</v>
      </c>
      <c r="J790">
        <f t="shared" si="52"/>
        <v>-544.27199999999971</v>
      </c>
      <c r="K790" s="76">
        <f t="shared" si="53"/>
        <v>0</v>
      </c>
      <c r="L790" s="76">
        <f t="shared" si="54"/>
        <v>544.27199999999971</v>
      </c>
    </row>
    <row r="791" spans="9:12" x14ac:dyDescent="0.25">
      <c r="I791" s="101">
        <f t="shared" si="55"/>
        <v>789</v>
      </c>
      <c r="J791">
        <f t="shared" si="52"/>
        <v>-543.99599999999987</v>
      </c>
      <c r="K791" s="76">
        <f t="shared" si="53"/>
        <v>0</v>
      </c>
      <c r="L791" s="76">
        <f t="shared" si="54"/>
        <v>543.99599999999987</v>
      </c>
    </row>
    <row r="792" spans="9:12" x14ac:dyDescent="0.25">
      <c r="I792" s="101">
        <f t="shared" si="55"/>
        <v>790</v>
      </c>
      <c r="J792">
        <f t="shared" si="52"/>
        <v>-543.7199999999998</v>
      </c>
      <c r="K792" s="76">
        <f t="shared" si="53"/>
        <v>0</v>
      </c>
      <c r="L792" s="76">
        <f t="shared" si="54"/>
        <v>543.7199999999998</v>
      </c>
    </row>
    <row r="793" spans="9:12" x14ac:dyDescent="0.25">
      <c r="I793" s="101">
        <f t="shared" si="55"/>
        <v>791</v>
      </c>
      <c r="J793">
        <f t="shared" si="52"/>
        <v>-543.44399999999996</v>
      </c>
      <c r="K793" s="76">
        <f t="shared" si="53"/>
        <v>0</v>
      </c>
      <c r="L793" s="76">
        <f t="shared" si="54"/>
        <v>543.44399999999996</v>
      </c>
    </row>
    <row r="794" spans="9:12" x14ac:dyDescent="0.25">
      <c r="I794" s="101">
        <f t="shared" si="55"/>
        <v>792</v>
      </c>
      <c r="J794">
        <f t="shared" si="52"/>
        <v>-543.16800000000001</v>
      </c>
      <c r="K794" s="76">
        <f t="shared" si="53"/>
        <v>0</v>
      </c>
      <c r="L794" s="76">
        <f t="shared" si="54"/>
        <v>543.16800000000001</v>
      </c>
    </row>
    <row r="795" spans="9:12" x14ac:dyDescent="0.25">
      <c r="I795" s="101">
        <f t="shared" si="55"/>
        <v>793</v>
      </c>
      <c r="J795">
        <f t="shared" si="52"/>
        <v>-542.89200000000017</v>
      </c>
      <c r="K795" s="76">
        <f t="shared" si="53"/>
        <v>0</v>
      </c>
      <c r="L795" s="76">
        <f t="shared" si="54"/>
        <v>542.89200000000017</v>
      </c>
    </row>
    <row r="796" spans="9:12" x14ac:dyDescent="0.25">
      <c r="I796" s="101">
        <f t="shared" si="55"/>
        <v>794</v>
      </c>
      <c r="J796">
        <f t="shared" si="52"/>
        <v>-542.6160000000001</v>
      </c>
      <c r="K796" s="76">
        <f t="shared" si="53"/>
        <v>0</v>
      </c>
      <c r="L796" s="76">
        <f t="shared" si="54"/>
        <v>542.6160000000001</v>
      </c>
    </row>
    <row r="797" spans="9:12" x14ac:dyDescent="0.25">
      <c r="I797" s="101">
        <f t="shared" si="55"/>
        <v>795</v>
      </c>
      <c r="J797">
        <f t="shared" si="52"/>
        <v>-542.34</v>
      </c>
      <c r="K797" s="76">
        <f t="shared" si="53"/>
        <v>0</v>
      </c>
      <c r="L797" s="76">
        <f t="shared" si="54"/>
        <v>542.34</v>
      </c>
    </row>
    <row r="798" spans="9:12" x14ac:dyDescent="0.25">
      <c r="I798" s="101">
        <f t="shared" si="55"/>
        <v>796</v>
      </c>
      <c r="J798">
        <f t="shared" si="52"/>
        <v>-542.06399999999974</v>
      </c>
      <c r="K798" s="76">
        <f t="shared" si="53"/>
        <v>0</v>
      </c>
      <c r="L798" s="76">
        <f t="shared" si="54"/>
        <v>542.06399999999974</v>
      </c>
    </row>
    <row r="799" spans="9:12" x14ac:dyDescent="0.25">
      <c r="I799" s="101">
        <f t="shared" si="55"/>
        <v>797</v>
      </c>
      <c r="J799">
        <f t="shared" si="52"/>
        <v>-541.78799999999978</v>
      </c>
      <c r="K799" s="76">
        <f t="shared" si="53"/>
        <v>0</v>
      </c>
      <c r="L799" s="76">
        <f t="shared" si="54"/>
        <v>541.78799999999978</v>
      </c>
    </row>
    <row r="800" spans="9:12" x14ac:dyDescent="0.25">
      <c r="I800" s="101">
        <f t="shared" si="55"/>
        <v>798</v>
      </c>
      <c r="J800">
        <f t="shared" si="52"/>
        <v>-541.51199999999994</v>
      </c>
      <c r="K800" s="76">
        <f t="shared" si="53"/>
        <v>0</v>
      </c>
      <c r="L800" s="76">
        <f t="shared" si="54"/>
        <v>541.51199999999994</v>
      </c>
    </row>
    <row r="801" spans="9:12" x14ac:dyDescent="0.25">
      <c r="I801" s="101">
        <f t="shared" si="55"/>
        <v>799</v>
      </c>
      <c r="J801">
        <f t="shared" si="52"/>
        <v>-541.23599999999988</v>
      </c>
      <c r="K801" s="76">
        <f t="shared" si="53"/>
        <v>0</v>
      </c>
      <c r="L801" s="76">
        <f t="shared" si="54"/>
        <v>541.23599999999988</v>
      </c>
    </row>
    <row r="802" spans="9:12" x14ac:dyDescent="0.25">
      <c r="I802" s="101">
        <f t="shared" si="55"/>
        <v>800</v>
      </c>
      <c r="J802">
        <f t="shared" si="52"/>
        <v>-540.96</v>
      </c>
      <c r="K802" s="76">
        <f t="shared" si="53"/>
        <v>0</v>
      </c>
      <c r="L802" s="76">
        <f t="shared" si="54"/>
        <v>540.96</v>
      </c>
    </row>
    <row r="803" spans="9:12" x14ac:dyDescent="0.25">
      <c r="I803" s="101">
        <f t="shared" si="55"/>
        <v>801</v>
      </c>
      <c r="J803">
        <f t="shared" si="52"/>
        <v>-540.68399999999997</v>
      </c>
      <c r="K803" s="76">
        <f t="shared" si="53"/>
        <v>0</v>
      </c>
      <c r="L803" s="76">
        <f t="shared" si="54"/>
        <v>540.68399999999997</v>
      </c>
    </row>
    <row r="804" spans="9:12" x14ac:dyDescent="0.25">
      <c r="I804" s="101">
        <f t="shared" si="55"/>
        <v>802</v>
      </c>
      <c r="J804">
        <f t="shared" si="52"/>
        <v>-540.40800000000013</v>
      </c>
      <c r="K804" s="76">
        <f t="shared" si="53"/>
        <v>0</v>
      </c>
      <c r="L804" s="76">
        <f t="shared" si="54"/>
        <v>540.40800000000013</v>
      </c>
    </row>
    <row r="805" spans="9:12" x14ac:dyDescent="0.25">
      <c r="I805" s="101">
        <f t="shared" si="55"/>
        <v>803</v>
      </c>
      <c r="J805">
        <f t="shared" si="52"/>
        <v>-540.13200000000006</v>
      </c>
      <c r="K805" s="76">
        <f t="shared" si="53"/>
        <v>0</v>
      </c>
      <c r="L805" s="76">
        <f t="shared" si="54"/>
        <v>540.13200000000006</v>
      </c>
    </row>
    <row r="806" spans="9:12" x14ac:dyDescent="0.25">
      <c r="I806" s="101">
        <f t="shared" si="55"/>
        <v>804</v>
      </c>
      <c r="J806">
        <f t="shared" si="52"/>
        <v>-539.85599999999977</v>
      </c>
      <c r="K806" s="76">
        <f t="shared" si="53"/>
        <v>0</v>
      </c>
      <c r="L806" s="76">
        <f t="shared" si="54"/>
        <v>539.85599999999977</v>
      </c>
    </row>
    <row r="807" spans="9:12" x14ac:dyDescent="0.25">
      <c r="I807" s="101">
        <f t="shared" si="55"/>
        <v>805</v>
      </c>
      <c r="J807">
        <f t="shared" si="52"/>
        <v>-539.5799999999997</v>
      </c>
      <c r="K807" s="76">
        <f t="shared" si="53"/>
        <v>0</v>
      </c>
      <c r="L807" s="76">
        <f t="shared" si="54"/>
        <v>539.5799999999997</v>
      </c>
    </row>
    <row r="808" spans="9:12" x14ac:dyDescent="0.25">
      <c r="I808" s="101">
        <f t="shared" si="55"/>
        <v>806</v>
      </c>
      <c r="J808">
        <f t="shared" si="52"/>
        <v>-539.30399999999997</v>
      </c>
      <c r="K808" s="76">
        <f t="shared" si="53"/>
        <v>0</v>
      </c>
      <c r="L808" s="76">
        <f t="shared" si="54"/>
        <v>539.30399999999997</v>
      </c>
    </row>
    <row r="809" spans="9:12" x14ac:dyDescent="0.25">
      <c r="I809" s="101">
        <f t="shared" si="55"/>
        <v>807</v>
      </c>
      <c r="J809">
        <f t="shared" si="52"/>
        <v>-539.02799999999991</v>
      </c>
      <c r="K809" s="76">
        <f t="shared" si="53"/>
        <v>0</v>
      </c>
      <c r="L809" s="76">
        <f t="shared" si="54"/>
        <v>539.02799999999991</v>
      </c>
    </row>
    <row r="810" spans="9:12" x14ac:dyDescent="0.25">
      <c r="I810" s="101">
        <f t="shared" si="55"/>
        <v>808</v>
      </c>
      <c r="J810">
        <f t="shared" si="52"/>
        <v>-538.75200000000007</v>
      </c>
      <c r="K810" s="76">
        <f t="shared" si="53"/>
        <v>0</v>
      </c>
      <c r="L810" s="76">
        <f t="shared" si="54"/>
        <v>538.75200000000007</v>
      </c>
    </row>
    <row r="811" spans="9:12" x14ac:dyDescent="0.25">
      <c r="I811" s="101">
        <f t="shared" si="55"/>
        <v>809</v>
      </c>
      <c r="J811">
        <f t="shared" si="52"/>
        <v>-538.476</v>
      </c>
      <c r="K811" s="76">
        <f t="shared" si="53"/>
        <v>0</v>
      </c>
      <c r="L811" s="76">
        <f t="shared" si="54"/>
        <v>538.476</v>
      </c>
    </row>
    <row r="812" spans="9:12" x14ac:dyDescent="0.25">
      <c r="I812" s="101">
        <f t="shared" si="55"/>
        <v>810</v>
      </c>
      <c r="J812">
        <f t="shared" si="52"/>
        <v>-538.20000000000016</v>
      </c>
      <c r="K812" s="76">
        <f t="shared" si="53"/>
        <v>0</v>
      </c>
      <c r="L812" s="76">
        <f t="shared" si="54"/>
        <v>538.20000000000016</v>
      </c>
    </row>
    <row r="813" spans="9:12" x14ac:dyDescent="0.25">
      <c r="I813" s="101" t="e">
        <f t="shared" si="55"/>
        <v>#N/A</v>
      </c>
      <c r="J813" t="e">
        <f t="shared" si="52"/>
        <v>#N/A</v>
      </c>
      <c r="K813" s="76" t="e">
        <f t="shared" si="53"/>
        <v>#N/A</v>
      </c>
      <c r="L813" s="76" t="e">
        <f t="shared" si="54"/>
        <v>#N/A</v>
      </c>
    </row>
    <row r="814" spans="9:12" x14ac:dyDescent="0.25">
      <c r="I814" s="101" t="e">
        <f t="shared" si="55"/>
        <v>#N/A</v>
      </c>
      <c r="J814" t="e">
        <f t="shared" si="52"/>
        <v>#N/A</v>
      </c>
      <c r="K814" s="76" t="e">
        <f t="shared" si="53"/>
        <v>#N/A</v>
      </c>
      <c r="L814" s="76" t="e">
        <f t="shared" si="54"/>
        <v>#N/A</v>
      </c>
    </row>
    <row r="815" spans="9:12" x14ac:dyDescent="0.25">
      <c r="I815" s="101" t="e">
        <f t="shared" si="55"/>
        <v>#N/A</v>
      </c>
      <c r="J815" t="e">
        <f t="shared" si="52"/>
        <v>#N/A</v>
      </c>
      <c r="K815" s="76" t="e">
        <f t="shared" si="53"/>
        <v>#N/A</v>
      </c>
      <c r="L815" s="76" t="e">
        <f t="shared" si="54"/>
        <v>#N/A</v>
      </c>
    </row>
    <row r="816" spans="9:12" x14ac:dyDescent="0.25">
      <c r="I816" s="101" t="e">
        <f t="shared" si="55"/>
        <v>#N/A</v>
      </c>
      <c r="J816" t="e">
        <f t="shared" si="52"/>
        <v>#N/A</v>
      </c>
      <c r="K816" s="76" t="e">
        <f t="shared" si="53"/>
        <v>#N/A</v>
      </c>
      <c r="L816" s="76" t="e">
        <f t="shared" si="54"/>
        <v>#N/A</v>
      </c>
    </row>
    <row r="817" spans="9:12" x14ac:dyDescent="0.25">
      <c r="I817" s="101" t="e">
        <f t="shared" si="55"/>
        <v>#N/A</v>
      </c>
      <c r="J817" t="e">
        <f t="shared" si="52"/>
        <v>#N/A</v>
      </c>
      <c r="K817" s="76" t="e">
        <f t="shared" si="53"/>
        <v>#N/A</v>
      </c>
      <c r="L817" s="76" t="e">
        <f t="shared" si="54"/>
        <v>#N/A</v>
      </c>
    </row>
    <row r="818" spans="9:12" x14ac:dyDescent="0.25">
      <c r="I818" s="101" t="e">
        <f t="shared" si="55"/>
        <v>#N/A</v>
      </c>
      <c r="J818" t="e">
        <f t="shared" si="52"/>
        <v>#N/A</v>
      </c>
      <c r="K818" s="76" t="e">
        <f t="shared" si="53"/>
        <v>#N/A</v>
      </c>
      <c r="L818" s="76" t="e">
        <f t="shared" si="54"/>
        <v>#N/A</v>
      </c>
    </row>
    <row r="819" spans="9:12" x14ac:dyDescent="0.25">
      <c r="I819" s="101" t="e">
        <f t="shared" si="55"/>
        <v>#N/A</v>
      </c>
      <c r="J819" t="e">
        <f t="shared" si="52"/>
        <v>#N/A</v>
      </c>
      <c r="K819" s="76" t="e">
        <f t="shared" si="53"/>
        <v>#N/A</v>
      </c>
      <c r="L819" s="76" t="e">
        <f t="shared" si="54"/>
        <v>#N/A</v>
      </c>
    </row>
    <row r="820" spans="9:12" x14ac:dyDescent="0.25">
      <c r="I820" s="101" t="e">
        <f t="shared" si="55"/>
        <v>#N/A</v>
      </c>
      <c r="J820" t="e">
        <f t="shared" si="52"/>
        <v>#N/A</v>
      </c>
      <c r="K820" s="76" t="e">
        <f t="shared" si="53"/>
        <v>#N/A</v>
      </c>
      <c r="L820" s="76" t="e">
        <f t="shared" si="54"/>
        <v>#N/A</v>
      </c>
    </row>
    <row r="821" spans="9:12" x14ac:dyDescent="0.25">
      <c r="I821" s="101" t="e">
        <f t="shared" si="55"/>
        <v>#N/A</v>
      </c>
      <c r="J821" t="e">
        <f t="shared" si="52"/>
        <v>#N/A</v>
      </c>
      <c r="K821" s="76" t="e">
        <f t="shared" si="53"/>
        <v>#N/A</v>
      </c>
      <c r="L821" s="76" t="e">
        <f t="shared" si="54"/>
        <v>#N/A</v>
      </c>
    </row>
    <row r="822" spans="9:12" x14ac:dyDescent="0.25">
      <c r="I822" s="101" t="e">
        <f t="shared" si="55"/>
        <v>#N/A</v>
      </c>
      <c r="J822" t="e">
        <f t="shared" si="52"/>
        <v>#N/A</v>
      </c>
      <c r="K822" s="76" t="e">
        <f t="shared" si="53"/>
        <v>#N/A</v>
      </c>
      <c r="L822" s="76" t="e">
        <f t="shared" si="54"/>
        <v>#N/A</v>
      </c>
    </row>
    <row r="823" spans="9:12" x14ac:dyDescent="0.25">
      <c r="I823" s="101" t="e">
        <f t="shared" si="55"/>
        <v>#N/A</v>
      </c>
      <c r="J823" t="e">
        <f t="shared" si="52"/>
        <v>#N/A</v>
      </c>
      <c r="K823" s="76" t="e">
        <f t="shared" si="53"/>
        <v>#N/A</v>
      </c>
      <c r="L823" s="76" t="e">
        <f t="shared" si="54"/>
        <v>#N/A</v>
      </c>
    </row>
    <row r="824" spans="9:12" x14ac:dyDescent="0.25">
      <c r="I824" s="101" t="e">
        <f t="shared" si="55"/>
        <v>#N/A</v>
      </c>
      <c r="J824" t="e">
        <f t="shared" si="52"/>
        <v>#N/A</v>
      </c>
      <c r="K824" s="76" t="e">
        <f t="shared" si="53"/>
        <v>#N/A</v>
      </c>
      <c r="L824" s="76" t="e">
        <f t="shared" si="54"/>
        <v>#N/A</v>
      </c>
    </row>
    <row r="825" spans="9:12" x14ac:dyDescent="0.25">
      <c r="I825" s="101" t="e">
        <f t="shared" si="55"/>
        <v>#N/A</v>
      </c>
      <c r="J825" t="e">
        <f t="shared" si="52"/>
        <v>#N/A</v>
      </c>
      <c r="K825" s="76" t="e">
        <f t="shared" si="53"/>
        <v>#N/A</v>
      </c>
      <c r="L825" s="76" t="e">
        <f t="shared" si="54"/>
        <v>#N/A</v>
      </c>
    </row>
    <row r="826" spans="9:12" x14ac:dyDescent="0.25">
      <c r="I826" s="101" t="e">
        <f t="shared" si="55"/>
        <v>#N/A</v>
      </c>
      <c r="J826" t="e">
        <f t="shared" si="52"/>
        <v>#N/A</v>
      </c>
      <c r="K826" s="76" t="e">
        <f t="shared" si="53"/>
        <v>#N/A</v>
      </c>
      <c r="L826" s="76" t="e">
        <f t="shared" si="54"/>
        <v>#N/A</v>
      </c>
    </row>
    <row r="827" spans="9:12" x14ac:dyDescent="0.25">
      <c r="I827" s="101" t="e">
        <f t="shared" si="55"/>
        <v>#N/A</v>
      </c>
      <c r="J827" t="e">
        <f t="shared" si="52"/>
        <v>#N/A</v>
      </c>
      <c r="K827" s="76" t="e">
        <f t="shared" si="53"/>
        <v>#N/A</v>
      </c>
      <c r="L827" s="76" t="e">
        <f t="shared" si="54"/>
        <v>#N/A</v>
      </c>
    </row>
    <row r="828" spans="9:12" x14ac:dyDescent="0.25">
      <c r="I828" s="101" t="e">
        <f t="shared" si="55"/>
        <v>#N/A</v>
      </c>
      <c r="J828" t="e">
        <f t="shared" si="52"/>
        <v>#N/A</v>
      </c>
      <c r="K828" s="76" t="e">
        <f t="shared" si="53"/>
        <v>#N/A</v>
      </c>
      <c r="L828" s="76" t="e">
        <f t="shared" si="54"/>
        <v>#N/A</v>
      </c>
    </row>
    <row r="829" spans="9:12" x14ac:dyDescent="0.25">
      <c r="I829" s="101" t="e">
        <f t="shared" si="55"/>
        <v>#N/A</v>
      </c>
      <c r="J829" t="e">
        <f t="shared" si="52"/>
        <v>#N/A</v>
      </c>
      <c r="K829" s="76" t="e">
        <f t="shared" si="53"/>
        <v>#N/A</v>
      </c>
      <c r="L829" s="76" t="e">
        <f t="shared" si="54"/>
        <v>#N/A</v>
      </c>
    </row>
    <row r="830" spans="9:12" x14ac:dyDescent="0.25">
      <c r="I830" s="101" t="e">
        <f t="shared" si="55"/>
        <v>#N/A</v>
      </c>
      <c r="J830" t="e">
        <f t="shared" si="52"/>
        <v>#N/A</v>
      </c>
      <c r="K830" s="76" t="e">
        <f t="shared" si="53"/>
        <v>#N/A</v>
      </c>
      <c r="L830" s="76" t="e">
        <f t="shared" si="54"/>
        <v>#N/A</v>
      </c>
    </row>
    <row r="831" spans="9:12" x14ac:dyDescent="0.25">
      <c r="I831" s="101" t="e">
        <f t="shared" si="55"/>
        <v>#N/A</v>
      </c>
      <c r="J831" t="e">
        <f t="shared" si="52"/>
        <v>#N/A</v>
      </c>
      <c r="K831" s="76" t="e">
        <f t="shared" si="53"/>
        <v>#N/A</v>
      </c>
      <c r="L831" s="76" t="e">
        <f t="shared" si="54"/>
        <v>#N/A</v>
      </c>
    </row>
    <row r="832" spans="9:12" x14ac:dyDescent="0.25">
      <c r="I832" s="101" t="e">
        <f t="shared" si="55"/>
        <v>#N/A</v>
      </c>
      <c r="J832" t="e">
        <f t="shared" si="52"/>
        <v>#N/A</v>
      </c>
      <c r="K832" s="76" t="e">
        <f t="shared" si="53"/>
        <v>#N/A</v>
      </c>
      <c r="L832" s="76" t="e">
        <f t="shared" si="54"/>
        <v>#N/A</v>
      </c>
    </row>
    <row r="833" spans="9:12" x14ac:dyDescent="0.25">
      <c r="I833" s="101" t="e">
        <f t="shared" si="55"/>
        <v>#N/A</v>
      </c>
      <c r="J833" t="e">
        <f t="shared" si="52"/>
        <v>#N/A</v>
      </c>
      <c r="K833" s="76" t="e">
        <f t="shared" si="53"/>
        <v>#N/A</v>
      </c>
      <c r="L833" s="76" t="e">
        <f t="shared" si="54"/>
        <v>#N/A</v>
      </c>
    </row>
    <row r="834" spans="9:12" x14ac:dyDescent="0.25">
      <c r="I834" s="101" t="e">
        <f t="shared" si="55"/>
        <v>#N/A</v>
      </c>
      <c r="J834" t="e">
        <f t="shared" ref="J834:J897" si="56">D$29*($I834/1000)+D$19*(($I834/1000)-($D$8/1000))*(($I834/1000)&gt;($D$8/1000))+D$20*(($I834/1000)-($D$9/1000))*(($I834/1000)&gt;($D$9/1000))+D$21*(($I834/1000)-($D$10/1000))*(($I834/1000)&gt;($D$10/1000))+D$22*(($I834/1000)-($D$11/1000))*(($I834/1000)&gt;($D$11/1000))</f>
        <v>#N/A</v>
      </c>
      <c r="K834" s="76" t="e">
        <f t="shared" ref="K834:K897" si="57">E$29*($I834/1000)+E$19*(($I834/1000)-($D$8/1000))*(($I834/1000)&gt;($D$8/1000))+E$20*(($I834/1000)-($D$9/1000))*(($I834/1000)&gt;($D$9/1000))+E$21*(($I834/1000)-($D$10/1000))*(($I834/1000)&gt;($D$10/1000))+E$22*(($I834/1000)-($D$11/1000))*(($I834/1000)&gt;($D$11/1000))</f>
        <v>#N/A</v>
      </c>
      <c r="L834" s="76" t="e">
        <f t="shared" ref="L834:L897" si="58">SQRT((J834^2)+(K834^2))</f>
        <v>#N/A</v>
      </c>
    </row>
    <row r="835" spans="9:12" x14ac:dyDescent="0.25">
      <c r="I835" s="101" t="e">
        <f t="shared" ref="I835:I898" si="59">IF((ROW(A833)*$F$2)&lt;=$D$5, ROW(A833)*$F$2,NA())</f>
        <v>#N/A</v>
      </c>
      <c r="J835" t="e">
        <f t="shared" si="56"/>
        <v>#N/A</v>
      </c>
      <c r="K835" s="76" t="e">
        <f t="shared" si="57"/>
        <v>#N/A</v>
      </c>
      <c r="L835" s="76" t="e">
        <f t="shared" si="58"/>
        <v>#N/A</v>
      </c>
    </row>
    <row r="836" spans="9:12" x14ac:dyDescent="0.25">
      <c r="I836" s="101" t="e">
        <f t="shared" si="59"/>
        <v>#N/A</v>
      </c>
      <c r="J836" t="e">
        <f t="shared" si="56"/>
        <v>#N/A</v>
      </c>
      <c r="K836" s="76" t="e">
        <f t="shared" si="57"/>
        <v>#N/A</v>
      </c>
      <c r="L836" s="76" t="e">
        <f t="shared" si="58"/>
        <v>#N/A</v>
      </c>
    </row>
    <row r="837" spans="9:12" x14ac:dyDescent="0.25">
      <c r="I837" s="101" t="e">
        <f t="shared" si="59"/>
        <v>#N/A</v>
      </c>
      <c r="J837" t="e">
        <f t="shared" si="56"/>
        <v>#N/A</v>
      </c>
      <c r="K837" s="76" t="e">
        <f t="shared" si="57"/>
        <v>#N/A</v>
      </c>
      <c r="L837" s="76" t="e">
        <f t="shared" si="58"/>
        <v>#N/A</v>
      </c>
    </row>
    <row r="838" spans="9:12" x14ac:dyDescent="0.25">
      <c r="I838" s="101" t="e">
        <f t="shared" si="59"/>
        <v>#N/A</v>
      </c>
      <c r="J838" t="e">
        <f t="shared" si="56"/>
        <v>#N/A</v>
      </c>
      <c r="K838" s="76" t="e">
        <f t="shared" si="57"/>
        <v>#N/A</v>
      </c>
      <c r="L838" s="76" t="e">
        <f t="shared" si="58"/>
        <v>#N/A</v>
      </c>
    </row>
    <row r="839" spans="9:12" x14ac:dyDescent="0.25">
      <c r="I839" s="101" t="e">
        <f t="shared" si="59"/>
        <v>#N/A</v>
      </c>
      <c r="J839" t="e">
        <f t="shared" si="56"/>
        <v>#N/A</v>
      </c>
      <c r="K839" s="76" t="e">
        <f t="shared" si="57"/>
        <v>#N/A</v>
      </c>
      <c r="L839" s="76" t="e">
        <f t="shared" si="58"/>
        <v>#N/A</v>
      </c>
    </row>
    <row r="840" spans="9:12" x14ac:dyDescent="0.25">
      <c r="I840" s="101" t="e">
        <f t="shared" si="59"/>
        <v>#N/A</v>
      </c>
      <c r="J840" t="e">
        <f t="shared" si="56"/>
        <v>#N/A</v>
      </c>
      <c r="K840" s="76" t="e">
        <f t="shared" si="57"/>
        <v>#N/A</v>
      </c>
      <c r="L840" s="76" t="e">
        <f t="shared" si="58"/>
        <v>#N/A</v>
      </c>
    </row>
    <row r="841" spans="9:12" x14ac:dyDescent="0.25">
      <c r="I841" s="101" t="e">
        <f t="shared" si="59"/>
        <v>#N/A</v>
      </c>
      <c r="J841" t="e">
        <f t="shared" si="56"/>
        <v>#N/A</v>
      </c>
      <c r="K841" s="76" t="e">
        <f t="shared" si="57"/>
        <v>#N/A</v>
      </c>
      <c r="L841" s="76" t="e">
        <f t="shared" si="58"/>
        <v>#N/A</v>
      </c>
    </row>
    <row r="842" spans="9:12" x14ac:dyDescent="0.25">
      <c r="I842" s="101" t="e">
        <f t="shared" si="59"/>
        <v>#N/A</v>
      </c>
      <c r="J842" t="e">
        <f t="shared" si="56"/>
        <v>#N/A</v>
      </c>
      <c r="K842" s="76" t="e">
        <f t="shared" si="57"/>
        <v>#N/A</v>
      </c>
      <c r="L842" s="76" t="e">
        <f t="shared" si="58"/>
        <v>#N/A</v>
      </c>
    </row>
    <row r="843" spans="9:12" x14ac:dyDescent="0.25">
      <c r="I843" s="101" t="e">
        <f t="shared" si="59"/>
        <v>#N/A</v>
      </c>
      <c r="J843" t="e">
        <f t="shared" si="56"/>
        <v>#N/A</v>
      </c>
      <c r="K843" s="76" t="e">
        <f t="shared" si="57"/>
        <v>#N/A</v>
      </c>
      <c r="L843" s="76" t="e">
        <f t="shared" si="58"/>
        <v>#N/A</v>
      </c>
    </row>
    <row r="844" spans="9:12" x14ac:dyDescent="0.25">
      <c r="I844" s="101" t="e">
        <f t="shared" si="59"/>
        <v>#N/A</v>
      </c>
      <c r="J844" t="e">
        <f t="shared" si="56"/>
        <v>#N/A</v>
      </c>
      <c r="K844" s="76" t="e">
        <f t="shared" si="57"/>
        <v>#N/A</v>
      </c>
      <c r="L844" s="76" t="e">
        <f t="shared" si="58"/>
        <v>#N/A</v>
      </c>
    </row>
    <row r="845" spans="9:12" x14ac:dyDescent="0.25">
      <c r="I845" s="101" t="e">
        <f t="shared" si="59"/>
        <v>#N/A</v>
      </c>
      <c r="J845" t="e">
        <f t="shared" si="56"/>
        <v>#N/A</v>
      </c>
      <c r="K845" s="76" t="e">
        <f t="shared" si="57"/>
        <v>#N/A</v>
      </c>
      <c r="L845" s="76" t="e">
        <f t="shared" si="58"/>
        <v>#N/A</v>
      </c>
    </row>
    <row r="846" spans="9:12" x14ac:dyDescent="0.25">
      <c r="I846" s="101" t="e">
        <f t="shared" si="59"/>
        <v>#N/A</v>
      </c>
      <c r="J846" t="e">
        <f t="shared" si="56"/>
        <v>#N/A</v>
      </c>
      <c r="K846" s="76" t="e">
        <f t="shared" si="57"/>
        <v>#N/A</v>
      </c>
      <c r="L846" s="76" t="e">
        <f t="shared" si="58"/>
        <v>#N/A</v>
      </c>
    </row>
    <row r="847" spans="9:12" x14ac:dyDescent="0.25">
      <c r="I847" s="101" t="e">
        <f t="shared" si="59"/>
        <v>#N/A</v>
      </c>
      <c r="J847" t="e">
        <f t="shared" si="56"/>
        <v>#N/A</v>
      </c>
      <c r="K847" s="76" t="e">
        <f t="shared" si="57"/>
        <v>#N/A</v>
      </c>
      <c r="L847" s="76" t="e">
        <f t="shared" si="58"/>
        <v>#N/A</v>
      </c>
    </row>
    <row r="848" spans="9:12" x14ac:dyDescent="0.25">
      <c r="I848" s="101" t="e">
        <f t="shared" si="59"/>
        <v>#N/A</v>
      </c>
      <c r="J848" t="e">
        <f t="shared" si="56"/>
        <v>#N/A</v>
      </c>
      <c r="K848" s="76" t="e">
        <f t="shared" si="57"/>
        <v>#N/A</v>
      </c>
      <c r="L848" s="76" t="e">
        <f t="shared" si="58"/>
        <v>#N/A</v>
      </c>
    </row>
    <row r="849" spans="9:12" x14ac:dyDescent="0.25">
      <c r="I849" s="101" t="e">
        <f t="shared" si="59"/>
        <v>#N/A</v>
      </c>
      <c r="J849" t="e">
        <f t="shared" si="56"/>
        <v>#N/A</v>
      </c>
      <c r="K849" s="76" t="e">
        <f t="shared" si="57"/>
        <v>#N/A</v>
      </c>
      <c r="L849" s="76" t="e">
        <f t="shared" si="58"/>
        <v>#N/A</v>
      </c>
    </row>
    <row r="850" spans="9:12" x14ac:dyDescent="0.25">
      <c r="I850" s="101" t="e">
        <f t="shared" si="59"/>
        <v>#N/A</v>
      </c>
      <c r="J850" t="e">
        <f t="shared" si="56"/>
        <v>#N/A</v>
      </c>
      <c r="K850" s="76" t="e">
        <f t="shared" si="57"/>
        <v>#N/A</v>
      </c>
      <c r="L850" s="76" t="e">
        <f t="shared" si="58"/>
        <v>#N/A</v>
      </c>
    </row>
    <row r="851" spans="9:12" x14ac:dyDescent="0.25">
      <c r="I851" s="101" t="e">
        <f t="shared" si="59"/>
        <v>#N/A</v>
      </c>
      <c r="J851" t="e">
        <f t="shared" si="56"/>
        <v>#N/A</v>
      </c>
      <c r="K851" s="76" t="e">
        <f t="shared" si="57"/>
        <v>#N/A</v>
      </c>
      <c r="L851" s="76" t="e">
        <f t="shared" si="58"/>
        <v>#N/A</v>
      </c>
    </row>
    <row r="852" spans="9:12" x14ac:dyDescent="0.25">
      <c r="I852" s="101" t="e">
        <f t="shared" si="59"/>
        <v>#N/A</v>
      </c>
      <c r="J852" t="e">
        <f t="shared" si="56"/>
        <v>#N/A</v>
      </c>
      <c r="K852" s="76" t="e">
        <f t="shared" si="57"/>
        <v>#N/A</v>
      </c>
      <c r="L852" s="76" t="e">
        <f t="shared" si="58"/>
        <v>#N/A</v>
      </c>
    </row>
    <row r="853" spans="9:12" x14ac:dyDescent="0.25">
      <c r="I853" s="101" t="e">
        <f t="shared" si="59"/>
        <v>#N/A</v>
      </c>
      <c r="J853" t="e">
        <f t="shared" si="56"/>
        <v>#N/A</v>
      </c>
      <c r="K853" s="76" t="e">
        <f t="shared" si="57"/>
        <v>#N/A</v>
      </c>
      <c r="L853" s="76" t="e">
        <f t="shared" si="58"/>
        <v>#N/A</v>
      </c>
    </row>
    <row r="854" spans="9:12" x14ac:dyDescent="0.25">
      <c r="I854" s="101" t="e">
        <f t="shared" si="59"/>
        <v>#N/A</v>
      </c>
      <c r="J854" t="e">
        <f t="shared" si="56"/>
        <v>#N/A</v>
      </c>
      <c r="K854" s="76" t="e">
        <f t="shared" si="57"/>
        <v>#N/A</v>
      </c>
      <c r="L854" s="76" t="e">
        <f t="shared" si="58"/>
        <v>#N/A</v>
      </c>
    </row>
    <row r="855" spans="9:12" x14ac:dyDescent="0.25">
      <c r="I855" s="101" t="e">
        <f t="shared" si="59"/>
        <v>#N/A</v>
      </c>
      <c r="J855" t="e">
        <f t="shared" si="56"/>
        <v>#N/A</v>
      </c>
      <c r="K855" s="76" t="e">
        <f t="shared" si="57"/>
        <v>#N/A</v>
      </c>
      <c r="L855" s="76" t="e">
        <f t="shared" si="58"/>
        <v>#N/A</v>
      </c>
    </row>
    <row r="856" spans="9:12" x14ac:dyDescent="0.25">
      <c r="I856" s="101" t="e">
        <f t="shared" si="59"/>
        <v>#N/A</v>
      </c>
      <c r="J856" t="e">
        <f t="shared" si="56"/>
        <v>#N/A</v>
      </c>
      <c r="K856" s="76" t="e">
        <f t="shared" si="57"/>
        <v>#N/A</v>
      </c>
      <c r="L856" s="76" t="e">
        <f t="shared" si="58"/>
        <v>#N/A</v>
      </c>
    </row>
    <row r="857" spans="9:12" x14ac:dyDescent="0.25">
      <c r="I857" s="101" t="e">
        <f t="shared" si="59"/>
        <v>#N/A</v>
      </c>
      <c r="J857" t="e">
        <f t="shared" si="56"/>
        <v>#N/A</v>
      </c>
      <c r="K857" s="76" t="e">
        <f t="shared" si="57"/>
        <v>#N/A</v>
      </c>
      <c r="L857" s="76" t="e">
        <f t="shared" si="58"/>
        <v>#N/A</v>
      </c>
    </row>
    <row r="858" spans="9:12" x14ac:dyDescent="0.25">
      <c r="I858" s="101" t="e">
        <f t="shared" si="59"/>
        <v>#N/A</v>
      </c>
      <c r="J858" t="e">
        <f t="shared" si="56"/>
        <v>#N/A</v>
      </c>
      <c r="K858" s="76" t="e">
        <f t="shared" si="57"/>
        <v>#N/A</v>
      </c>
      <c r="L858" s="76" t="e">
        <f t="shared" si="58"/>
        <v>#N/A</v>
      </c>
    </row>
    <row r="859" spans="9:12" x14ac:dyDescent="0.25">
      <c r="I859" s="101" t="e">
        <f t="shared" si="59"/>
        <v>#N/A</v>
      </c>
      <c r="J859" t="e">
        <f t="shared" si="56"/>
        <v>#N/A</v>
      </c>
      <c r="K859" s="76" t="e">
        <f t="shared" si="57"/>
        <v>#N/A</v>
      </c>
      <c r="L859" s="76" t="e">
        <f t="shared" si="58"/>
        <v>#N/A</v>
      </c>
    </row>
    <row r="860" spans="9:12" x14ac:dyDescent="0.25">
      <c r="I860" s="101" t="e">
        <f t="shared" si="59"/>
        <v>#N/A</v>
      </c>
      <c r="J860" t="e">
        <f t="shared" si="56"/>
        <v>#N/A</v>
      </c>
      <c r="K860" s="76" t="e">
        <f t="shared" si="57"/>
        <v>#N/A</v>
      </c>
      <c r="L860" s="76" t="e">
        <f t="shared" si="58"/>
        <v>#N/A</v>
      </c>
    </row>
    <row r="861" spans="9:12" x14ac:dyDescent="0.25">
      <c r="I861" s="101" t="e">
        <f t="shared" si="59"/>
        <v>#N/A</v>
      </c>
      <c r="J861" t="e">
        <f t="shared" si="56"/>
        <v>#N/A</v>
      </c>
      <c r="K861" s="76" t="e">
        <f t="shared" si="57"/>
        <v>#N/A</v>
      </c>
      <c r="L861" s="76" t="e">
        <f t="shared" si="58"/>
        <v>#N/A</v>
      </c>
    </row>
    <row r="862" spans="9:12" x14ac:dyDescent="0.25">
      <c r="I862" s="101" t="e">
        <f t="shared" si="59"/>
        <v>#N/A</v>
      </c>
      <c r="J862" t="e">
        <f t="shared" si="56"/>
        <v>#N/A</v>
      </c>
      <c r="K862" s="76" t="e">
        <f t="shared" si="57"/>
        <v>#N/A</v>
      </c>
      <c r="L862" s="76" t="e">
        <f t="shared" si="58"/>
        <v>#N/A</v>
      </c>
    </row>
    <row r="863" spans="9:12" x14ac:dyDescent="0.25">
      <c r="I863" s="101" t="e">
        <f t="shared" si="59"/>
        <v>#N/A</v>
      </c>
      <c r="J863" t="e">
        <f t="shared" si="56"/>
        <v>#N/A</v>
      </c>
      <c r="K863" s="76" t="e">
        <f t="shared" si="57"/>
        <v>#N/A</v>
      </c>
      <c r="L863" s="76" t="e">
        <f t="shared" si="58"/>
        <v>#N/A</v>
      </c>
    </row>
    <row r="864" spans="9:12" x14ac:dyDescent="0.25">
      <c r="I864" s="101" t="e">
        <f t="shared" si="59"/>
        <v>#N/A</v>
      </c>
      <c r="J864" t="e">
        <f t="shared" si="56"/>
        <v>#N/A</v>
      </c>
      <c r="K864" s="76" t="e">
        <f t="shared" si="57"/>
        <v>#N/A</v>
      </c>
      <c r="L864" s="76" t="e">
        <f t="shared" si="58"/>
        <v>#N/A</v>
      </c>
    </row>
    <row r="865" spans="9:12" x14ac:dyDescent="0.25">
      <c r="I865" s="101" t="e">
        <f t="shared" si="59"/>
        <v>#N/A</v>
      </c>
      <c r="J865" t="e">
        <f t="shared" si="56"/>
        <v>#N/A</v>
      </c>
      <c r="K865" s="76" t="e">
        <f t="shared" si="57"/>
        <v>#N/A</v>
      </c>
      <c r="L865" s="76" t="e">
        <f t="shared" si="58"/>
        <v>#N/A</v>
      </c>
    </row>
    <row r="866" spans="9:12" x14ac:dyDescent="0.25">
      <c r="I866" s="101" t="e">
        <f t="shared" si="59"/>
        <v>#N/A</v>
      </c>
      <c r="J866" t="e">
        <f t="shared" si="56"/>
        <v>#N/A</v>
      </c>
      <c r="K866" s="76" t="e">
        <f t="shared" si="57"/>
        <v>#N/A</v>
      </c>
      <c r="L866" s="76" t="e">
        <f t="shared" si="58"/>
        <v>#N/A</v>
      </c>
    </row>
    <row r="867" spans="9:12" x14ac:dyDescent="0.25">
      <c r="I867" s="101" t="e">
        <f t="shared" si="59"/>
        <v>#N/A</v>
      </c>
      <c r="J867" t="e">
        <f t="shared" si="56"/>
        <v>#N/A</v>
      </c>
      <c r="K867" s="76" t="e">
        <f t="shared" si="57"/>
        <v>#N/A</v>
      </c>
      <c r="L867" s="76" t="e">
        <f t="shared" si="58"/>
        <v>#N/A</v>
      </c>
    </row>
    <row r="868" spans="9:12" x14ac:dyDescent="0.25">
      <c r="I868" s="101" t="e">
        <f t="shared" si="59"/>
        <v>#N/A</v>
      </c>
      <c r="J868" t="e">
        <f t="shared" si="56"/>
        <v>#N/A</v>
      </c>
      <c r="K868" s="76" t="e">
        <f t="shared" si="57"/>
        <v>#N/A</v>
      </c>
      <c r="L868" s="76" t="e">
        <f t="shared" si="58"/>
        <v>#N/A</v>
      </c>
    </row>
    <row r="869" spans="9:12" x14ac:dyDescent="0.25">
      <c r="I869" s="101" t="e">
        <f t="shared" si="59"/>
        <v>#N/A</v>
      </c>
      <c r="J869" t="e">
        <f t="shared" si="56"/>
        <v>#N/A</v>
      </c>
      <c r="K869" s="76" t="e">
        <f t="shared" si="57"/>
        <v>#N/A</v>
      </c>
      <c r="L869" s="76" t="e">
        <f t="shared" si="58"/>
        <v>#N/A</v>
      </c>
    </row>
    <row r="870" spans="9:12" x14ac:dyDescent="0.25">
      <c r="I870" s="101" t="e">
        <f t="shared" si="59"/>
        <v>#N/A</v>
      </c>
      <c r="J870" t="e">
        <f t="shared" si="56"/>
        <v>#N/A</v>
      </c>
      <c r="K870" s="76" t="e">
        <f t="shared" si="57"/>
        <v>#N/A</v>
      </c>
      <c r="L870" s="76" t="e">
        <f t="shared" si="58"/>
        <v>#N/A</v>
      </c>
    </row>
    <row r="871" spans="9:12" x14ac:dyDescent="0.25">
      <c r="I871" s="101" t="e">
        <f t="shared" si="59"/>
        <v>#N/A</v>
      </c>
      <c r="J871" t="e">
        <f t="shared" si="56"/>
        <v>#N/A</v>
      </c>
      <c r="K871" s="76" t="e">
        <f t="shared" si="57"/>
        <v>#N/A</v>
      </c>
      <c r="L871" s="76" t="e">
        <f t="shared" si="58"/>
        <v>#N/A</v>
      </c>
    </row>
    <row r="872" spans="9:12" x14ac:dyDescent="0.25">
      <c r="I872" s="101" t="e">
        <f t="shared" si="59"/>
        <v>#N/A</v>
      </c>
      <c r="J872" t="e">
        <f t="shared" si="56"/>
        <v>#N/A</v>
      </c>
      <c r="K872" s="76" t="e">
        <f t="shared" si="57"/>
        <v>#N/A</v>
      </c>
      <c r="L872" s="76" t="e">
        <f t="shared" si="58"/>
        <v>#N/A</v>
      </c>
    </row>
    <row r="873" spans="9:12" x14ac:dyDescent="0.25">
      <c r="I873" s="101" t="e">
        <f t="shared" si="59"/>
        <v>#N/A</v>
      </c>
      <c r="J873" t="e">
        <f t="shared" si="56"/>
        <v>#N/A</v>
      </c>
      <c r="K873" s="76" t="e">
        <f t="shared" si="57"/>
        <v>#N/A</v>
      </c>
      <c r="L873" s="76" t="e">
        <f t="shared" si="58"/>
        <v>#N/A</v>
      </c>
    </row>
    <row r="874" spans="9:12" x14ac:dyDescent="0.25">
      <c r="I874" s="101" t="e">
        <f t="shared" si="59"/>
        <v>#N/A</v>
      </c>
      <c r="J874" t="e">
        <f t="shared" si="56"/>
        <v>#N/A</v>
      </c>
      <c r="K874" s="76" t="e">
        <f t="shared" si="57"/>
        <v>#N/A</v>
      </c>
      <c r="L874" s="76" t="e">
        <f t="shared" si="58"/>
        <v>#N/A</v>
      </c>
    </row>
    <row r="875" spans="9:12" x14ac:dyDescent="0.25">
      <c r="I875" s="101" t="e">
        <f t="shared" si="59"/>
        <v>#N/A</v>
      </c>
      <c r="J875" t="e">
        <f t="shared" si="56"/>
        <v>#N/A</v>
      </c>
      <c r="K875" s="76" t="e">
        <f t="shared" si="57"/>
        <v>#N/A</v>
      </c>
      <c r="L875" s="76" t="e">
        <f t="shared" si="58"/>
        <v>#N/A</v>
      </c>
    </row>
    <row r="876" spans="9:12" x14ac:dyDescent="0.25">
      <c r="I876" s="101" t="e">
        <f t="shared" si="59"/>
        <v>#N/A</v>
      </c>
      <c r="J876" t="e">
        <f t="shared" si="56"/>
        <v>#N/A</v>
      </c>
      <c r="K876" s="76" t="e">
        <f t="shared" si="57"/>
        <v>#N/A</v>
      </c>
      <c r="L876" s="76" t="e">
        <f t="shared" si="58"/>
        <v>#N/A</v>
      </c>
    </row>
    <row r="877" spans="9:12" x14ac:dyDescent="0.25">
      <c r="I877" s="101" t="e">
        <f t="shared" si="59"/>
        <v>#N/A</v>
      </c>
      <c r="J877" t="e">
        <f t="shared" si="56"/>
        <v>#N/A</v>
      </c>
      <c r="K877" s="76" t="e">
        <f t="shared" si="57"/>
        <v>#N/A</v>
      </c>
      <c r="L877" s="76" t="e">
        <f t="shared" si="58"/>
        <v>#N/A</v>
      </c>
    </row>
    <row r="878" spans="9:12" x14ac:dyDescent="0.25">
      <c r="I878" s="101" t="e">
        <f t="shared" si="59"/>
        <v>#N/A</v>
      </c>
      <c r="J878" t="e">
        <f t="shared" si="56"/>
        <v>#N/A</v>
      </c>
      <c r="K878" s="76" t="e">
        <f t="shared" si="57"/>
        <v>#N/A</v>
      </c>
      <c r="L878" s="76" t="e">
        <f t="shared" si="58"/>
        <v>#N/A</v>
      </c>
    </row>
    <row r="879" spans="9:12" x14ac:dyDescent="0.25">
      <c r="I879" s="101" t="e">
        <f t="shared" si="59"/>
        <v>#N/A</v>
      </c>
      <c r="J879" t="e">
        <f t="shared" si="56"/>
        <v>#N/A</v>
      </c>
      <c r="K879" s="76" t="e">
        <f t="shared" si="57"/>
        <v>#N/A</v>
      </c>
      <c r="L879" s="76" t="e">
        <f t="shared" si="58"/>
        <v>#N/A</v>
      </c>
    </row>
    <row r="880" spans="9:12" x14ac:dyDescent="0.25">
      <c r="I880" s="101" t="e">
        <f t="shared" si="59"/>
        <v>#N/A</v>
      </c>
      <c r="J880" t="e">
        <f t="shared" si="56"/>
        <v>#N/A</v>
      </c>
      <c r="K880" s="76" t="e">
        <f t="shared" si="57"/>
        <v>#N/A</v>
      </c>
      <c r="L880" s="76" t="e">
        <f t="shared" si="58"/>
        <v>#N/A</v>
      </c>
    </row>
    <row r="881" spans="9:12" x14ac:dyDescent="0.25">
      <c r="I881" s="101" t="e">
        <f t="shared" si="59"/>
        <v>#N/A</v>
      </c>
      <c r="J881" t="e">
        <f t="shared" si="56"/>
        <v>#N/A</v>
      </c>
      <c r="K881" s="76" t="e">
        <f t="shared" si="57"/>
        <v>#N/A</v>
      </c>
      <c r="L881" s="76" t="e">
        <f t="shared" si="58"/>
        <v>#N/A</v>
      </c>
    </row>
    <row r="882" spans="9:12" x14ac:dyDescent="0.25">
      <c r="I882" s="101" t="e">
        <f t="shared" si="59"/>
        <v>#N/A</v>
      </c>
      <c r="J882" t="e">
        <f t="shared" si="56"/>
        <v>#N/A</v>
      </c>
      <c r="K882" s="76" t="e">
        <f t="shared" si="57"/>
        <v>#N/A</v>
      </c>
      <c r="L882" s="76" t="e">
        <f t="shared" si="58"/>
        <v>#N/A</v>
      </c>
    </row>
    <row r="883" spans="9:12" x14ac:dyDescent="0.25">
      <c r="I883" s="101" t="e">
        <f t="shared" si="59"/>
        <v>#N/A</v>
      </c>
      <c r="J883" t="e">
        <f t="shared" si="56"/>
        <v>#N/A</v>
      </c>
      <c r="K883" s="76" t="e">
        <f t="shared" si="57"/>
        <v>#N/A</v>
      </c>
      <c r="L883" s="76" t="e">
        <f t="shared" si="58"/>
        <v>#N/A</v>
      </c>
    </row>
    <row r="884" spans="9:12" x14ac:dyDescent="0.25">
      <c r="I884" s="101" t="e">
        <f t="shared" si="59"/>
        <v>#N/A</v>
      </c>
      <c r="J884" t="e">
        <f t="shared" si="56"/>
        <v>#N/A</v>
      </c>
      <c r="K884" s="76" t="e">
        <f t="shared" si="57"/>
        <v>#N/A</v>
      </c>
      <c r="L884" s="76" t="e">
        <f t="shared" si="58"/>
        <v>#N/A</v>
      </c>
    </row>
    <row r="885" spans="9:12" x14ac:dyDescent="0.25">
      <c r="I885" s="101" t="e">
        <f t="shared" si="59"/>
        <v>#N/A</v>
      </c>
      <c r="J885" t="e">
        <f t="shared" si="56"/>
        <v>#N/A</v>
      </c>
      <c r="K885" s="76" t="e">
        <f t="shared" si="57"/>
        <v>#N/A</v>
      </c>
      <c r="L885" s="76" t="e">
        <f t="shared" si="58"/>
        <v>#N/A</v>
      </c>
    </row>
    <row r="886" spans="9:12" x14ac:dyDescent="0.25">
      <c r="I886" s="101" t="e">
        <f t="shared" si="59"/>
        <v>#N/A</v>
      </c>
      <c r="J886" t="e">
        <f t="shared" si="56"/>
        <v>#N/A</v>
      </c>
      <c r="K886" s="76" t="e">
        <f t="shared" si="57"/>
        <v>#N/A</v>
      </c>
      <c r="L886" s="76" t="e">
        <f t="shared" si="58"/>
        <v>#N/A</v>
      </c>
    </row>
    <row r="887" spans="9:12" x14ac:dyDescent="0.25">
      <c r="I887" s="101" t="e">
        <f t="shared" si="59"/>
        <v>#N/A</v>
      </c>
      <c r="J887" t="e">
        <f t="shared" si="56"/>
        <v>#N/A</v>
      </c>
      <c r="K887" s="76" t="e">
        <f t="shared" si="57"/>
        <v>#N/A</v>
      </c>
      <c r="L887" s="76" t="e">
        <f t="shared" si="58"/>
        <v>#N/A</v>
      </c>
    </row>
    <row r="888" spans="9:12" x14ac:dyDescent="0.25">
      <c r="I888" s="101" t="e">
        <f t="shared" si="59"/>
        <v>#N/A</v>
      </c>
      <c r="J888" t="e">
        <f t="shared" si="56"/>
        <v>#N/A</v>
      </c>
      <c r="K888" s="76" t="e">
        <f t="shared" si="57"/>
        <v>#N/A</v>
      </c>
      <c r="L888" s="76" t="e">
        <f t="shared" si="58"/>
        <v>#N/A</v>
      </c>
    </row>
    <row r="889" spans="9:12" x14ac:dyDescent="0.25">
      <c r="I889" s="101" t="e">
        <f t="shared" si="59"/>
        <v>#N/A</v>
      </c>
      <c r="J889" t="e">
        <f t="shared" si="56"/>
        <v>#N/A</v>
      </c>
      <c r="K889" s="76" t="e">
        <f t="shared" si="57"/>
        <v>#N/A</v>
      </c>
      <c r="L889" s="76" t="e">
        <f t="shared" si="58"/>
        <v>#N/A</v>
      </c>
    </row>
    <row r="890" spans="9:12" x14ac:dyDescent="0.25">
      <c r="I890" s="101" t="e">
        <f t="shared" si="59"/>
        <v>#N/A</v>
      </c>
      <c r="J890" t="e">
        <f t="shared" si="56"/>
        <v>#N/A</v>
      </c>
      <c r="K890" s="76" t="e">
        <f t="shared" si="57"/>
        <v>#N/A</v>
      </c>
      <c r="L890" s="76" t="e">
        <f t="shared" si="58"/>
        <v>#N/A</v>
      </c>
    </row>
    <row r="891" spans="9:12" x14ac:dyDescent="0.25">
      <c r="I891" s="101" t="e">
        <f t="shared" si="59"/>
        <v>#N/A</v>
      </c>
      <c r="J891" t="e">
        <f t="shared" si="56"/>
        <v>#N/A</v>
      </c>
      <c r="K891" s="76" t="e">
        <f t="shared" si="57"/>
        <v>#N/A</v>
      </c>
      <c r="L891" s="76" t="e">
        <f t="shared" si="58"/>
        <v>#N/A</v>
      </c>
    </row>
    <row r="892" spans="9:12" x14ac:dyDescent="0.25">
      <c r="I892" s="101" t="e">
        <f t="shared" si="59"/>
        <v>#N/A</v>
      </c>
      <c r="J892" t="e">
        <f t="shared" si="56"/>
        <v>#N/A</v>
      </c>
      <c r="K892" s="76" t="e">
        <f t="shared" si="57"/>
        <v>#N/A</v>
      </c>
      <c r="L892" s="76" t="e">
        <f t="shared" si="58"/>
        <v>#N/A</v>
      </c>
    </row>
    <row r="893" spans="9:12" x14ac:dyDescent="0.25">
      <c r="I893" s="101" t="e">
        <f t="shared" si="59"/>
        <v>#N/A</v>
      </c>
      <c r="J893" t="e">
        <f t="shared" si="56"/>
        <v>#N/A</v>
      </c>
      <c r="K893" s="76" t="e">
        <f t="shared" si="57"/>
        <v>#N/A</v>
      </c>
      <c r="L893" s="76" t="e">
        <f t="shared" si="58"/>
        <v>#N/A</v>
      </c>
    </row>
    <row r="894" spans="9:12" x14ac:dyDescent="0.25">
      <c r="I894" s="101" t="e">
        <f t="shared" si="59"/>
        <v>#N/A</v>
      </c>
      <c r="J894" t="e">
        <f t="shared" si="56"/>
        <v>#N/A</v>
      </c>
      <c r="K894" s="76" t="e">
        <f t="shared" si="57"/>
        <v>#N/A</v>
      </c>
      <c r="L894" s="76" t="e">
        <f t="shared" si="58"/>
        <v>#N/A</v>
      </c>
    </row>
    <row r="895" spans="9:12" x14ac:dyDescent="0.25">
      <c r="I895" s="101" t="e">
        <f t="shared" si="59"/>
        <v>#N/A</v>
      </c>
      <c r="J895" t="e">
        <f t="shared" si="56"/>
        <v>#N/A</v>
      </c>
      <c r="K895" s="76" t="e">
        <f t="shared" si="57"/>
        <v>#N/A</v>
      </c>
      <c r="L895" s="76" t="e">
        <f t="shared" si="58"/>
        <v>#N/A</v>
      </c>
    </row>
    <row r="896" spans="9:12" x14ac:dyDescent="0.25">
      <c r="I896" s="101" t="e">
        <f t="shared" si="59"/>
        <v>#N/A</v>
      </c>
      <c r="J896" t="e">
        <f t="shared" si="56"/>
        <v>#N/A</v>
      </c>
      <c r="K896" s="76" t="e">
        <f t="shared" si="57"/>
        <v>#N/A</v>
      </c>
      <c r="L896" s="76" t="e">
        <f t="shared" si="58"/>
        <v>#N/A</v>
      </c>
    </row>
    <row r="897" spans="9:12" x14ac:dyDescent="0.25">
      <c r="I897" s="101" t="e">
        <f t="shared" si="59"/>
        <v>#N/A</v>
      </c>
      <c r="J897" t="e">
        <f t="shared" si="56"/>
        <v>#N/A</v>
      </c>
      <c r="K897" s="76" t="e">
        <f t="shared" si="57"/>
        <v>#N/A</v>
      </c>
      <c r="L897" s="76" t="e">
        <f t="shared" si="58"/>
        <v>#N/A</v>
      </c>
    </row>
    <row r="898" spans="9:12" x14ac:dyDescent="0.25">
      <c r="I898" s="101" t="e">
        <f t="shared" si="59"/>
        <v>#N/A</v>
      </c>
      <c r="J898" t="e">
        <f t="shared" ref="J898:J961" si="60">D$29*($I898/1000)+D$19*(($I898/1000)-($D$8/1000))*(($I898/1000)&gt;($D$8/1000))+D$20*(($I898/1000)-($D$9/1000))*(($I898/1000)&gt;($D$9/1000))+D$21*(($I898/1000)-($D$10/1000))*(($I898/1000)&gt;($D$10/1000))+D$22*(($I898/1000)-($D$11/1000))*(($I898/1000)&gt;($D$11/1000))</f>
        <v>#N/A</v>
      </c>
      <c r="K898" s="76" t="e">
        <f t="shared" ref="K898:K961" si="61">E$29*($I898/1000)+E$19*(($I898/1000)-($D$8/1000))*(($I898/1000)&gt;($D$8/1000))+E$20*(($I898/1000)-($D$9/1000))*(($I898/1000)&gt;($D$9/1000))+E$21*(($I898/1000)-($D$10/1000))*(($I898/1000)&gt;($D$10/1000))+E$22*(($I898/1000)-($D$11/1000))*(($I898/1000)&gt;($D$11/1000))</f>
        <v>#N/A</v>
      </c>
      <c r="L898" s="76" t="e">
        <f t="shared" ref="L898:L961" si="62">SQRT((J898^2)+(K898^2))</f>
        <v>#N/A</v>
      </c>
    </row>
    <row r="899" spans="9:12" x14ac:dyDescent="0.25">
      <c r="I899" s="101" t="e">
        <f t="shared" ref="I899:I962" si="63">IF((ROW(A897)*$F$2)&lt;=$D$5, ROW(A897)*$F$2,NA())</f>
        <v>#N/A</v>
      </c>
      <c r="J899" t="e">
        <f t="shared" si="60"/>
        <v>#N/A</v>
      </c>
      <c r="K899" s="76" t="e">
        <f t="shared" si="61"/>
        <v>#N/A</v>
      </c>
      <c r="L899" s="76" t="e">
        <f t="shared" si="62"/>
        <v>#N/A</v>
      </c>
    </row>
    <row r="900" spans="9:12" x14ac:dyDescent="0.25">
      <c r="I900" s="101" t="e">
        <f t="shared" si="63"/>
        <v>#N/A</v>
      </c>
      <c r="J900" t="e">
        <f t="shared" si="60"/>
        <v>#N/A</v>
      </c>
      <c r="K900" s="76" t="e">
        <f t="shared" si="61"/>
        <v>#N/A</v>
      </c>
      <c r="L900" s="76" t="e">
        <f t="shared" si="62"/>
        <v>#N/A</v>
      </c>
    </row>
    <row r="901" spans="9:12" x14ac:dyDescent="0.25">
      <c r="I901" s="101" t="e">
        <f t="shared" si="63"/>
        <v>#N/A</v>
      </c>
      <c r="J901" t="e">
        <f t="shared" si="60"/>
        <v>#N/A</v>
      </c>
      <c r="K901" s="76" t="e">
        <f t="shared" si="61"/>
        <v>#N/A</v>
      </c>
      <c r="L901" s="76" t="e">
        <f t="shared" si="62"/>
        <v>#N/A</v>
      </c>
    </row>
    <row r="902" spans="9:12" x14ac:dyDescent="0.25">
      <c r="I902" s="101" t="e">
        <f t="shared" si="63"/>
        <v>#N/A</v>
      </c>
      <c r="J902" t="e">
        <f t="shared" si="60"/>
        <v>#N/A</v>
      </c>
      <c r="K902" s="76" t="e">
        <f t="shared" si="61"/>
        <v>#N/A</v>
      </c>
      <c r="L902" s="76" t="e">
        <f t="shared" si="62"/>
        <v>#N/A</v>
      </c>
    </row>
    <row r="903" spans="9:12" x14ac:dyDescent="0.25">
      <c r="I903" s="101" t="e">
        <f t="shared" si="63"/>
        <v>#N/A</v>
      </c>
      <c r="J903" t="e">
        <f t="shared" si="60"/>
        <v>#N/A</v>
      </c>
      <c r="K903" s="76" t="e">
        <f t="shared" si="61"/>
        <v>#N/A</v>
      </c>
      <c r="L903" s="76" t="e">
        <f t="shared" si="62"/>
        <v>#N/A</v>
      </c>
    </row>
    <row r="904" spans="9:12" x14ac:dyDescent="0.25">
      <c r="I904" s="101" t="e">
        <f t="shared" si="63"/>
        <v>#N/A</v>
      </c>
      <c r="J904" t="e">
        <f t="shared" si="60"/>
        <v>#N/A</v>
      </c>
      <c r="K904" s="76" t="e">
        <f t="shared" si="61"/>
        <v>#N/A</v>
      </c>
      <c r="L904" s="76" t="e">
        <f t="shared" si="62"/>
        <v>#N/A</v>
      </c>
    </row>
    <row r="905" spans="9:12" x14ac:dyDescent="0.25">
      <c r="I905" s="101" t="e">
        <f t="shared" si="63"/>
        <v>#N/A</v>
      </c>
      <c r="J905" t="e">
        <f t="shared" si="60"/>
        <v>#N/A</v>
      </c>
      <c r="K905" s="76" t="e">
        <f t="shared" si="61"/>
        <v>#N/A</v>
      </c>
      <c r="L905" s="76" t="e">
        <f t="shared" si="62"/>
        <v>#N/A</v>
      </c>
    </row>
    <row r="906" spans="9:12" x14ac:dyDescent="0.25">
      <c r="I906" s="101" t="e">
        <f t="shared" si="63"/>
        <v>#N/A</v>
      </c>
      <c r="J906" t="e">
        <f t="shared" si="60"/>
        <v>#N/A</v>
      </c>
      <c r="K906" s="76" t="e">
        <f t="shared" si="61"/>
        <v>#N/A</v>
      </c>
      <c r="L906" s="76" t="e">
        <f t="shared" si="62"/>
        <v>#N/A</v>
      </c>
    </row>
    <row r="907" spans="9:12" x14ac:dyDescent="0.25">
      <c r="I907" s="101" t="e">
        <f t="shared" si="63"/>
        <v>#N/A</v>
      </c>
      <c r="J907" t="e">
        <f t="shared" si="60"/>
        <v>#N/A</v>
      </c>
      <c r="K907" s="76" t="e">
        <f t="shared" si="61"/>
        <v>#N/A</v>
      </c>
      <c r="L907" s="76" t="e">
        <f t="shared" si="62"/>
        <v>#N/A</v>
      </c>
    </row>
    <row r="908" spans="9:12" x14ac:dyDescent="0.25">
      <c r="I908" s="101" t="e">
        <f t="shared" si="63"/>
        <v>#N/A</v>
      </c>
      <c r="J908" t="e">
        <f t="shared" si="60"/>
        <v>#N/A</v>
      </c>
      <c r="K908" s="76" t="e">
        <f t="shared" si="61"/>
        <v>#N/A</v>
      </c>
      <c r="L908" s="76" t="e">
        <f t="shared" si="62"/>
        <v>#N/A</v>
      </c>
    </row>
    <row r="909" spans="9:12" x14ac:dyDescent="0.25">
      <c r="I909" s="101" t="e">
        <f t="shared" si="63"/>
        <v>#N/A</v>
      </c>
      <c r="J909" t="e">
        <f t="shared" si="60"/>
        <v>#N/A</v>
      </c>
      <c r="K909" s="76" t="e">
        <f t="shared" si="61"/>
        <v>#N/A</v>
      </c>
      <c r="L909" s="76" t="e">
        <f t="shared" si="62"/>
        <v>#N/A</v>
      </c>
    </row>
    <row r="910" spans="9:12" x14ac:dyDescent="0.25">
      <c r="I910" s="101" t="e">
        <f t="shared" si="63"/>
        <v>#N/A</v>
      </c>
      <c r="J910" t="e">
        <f t="shared" si="60"/>
        <v>#N/A</v>
      </c>
      <c r="K910" s="76" t="e">
        <f t="shared" si="61"/>
        <v>#N/A</v>
      </c>
      <c r="L910" s="76" t="e">
        <f t="shared" si="62"/>
        <v>#N/A</v>
      </c>
    </row>
    <row r="911" spans="9:12" x14ac:dyDescent="0.25">
      <c r="I911" s="101" t="e">
        <f t="shared" si="63"/>
        <v>#N/A</v>
      </c>
      <c r="J911" t="e">
        <f t="shared" si="60"/>
        <v>#N/A</v>
      </c>
      <c r="K911" s="76" t="e">
        <f t="shared" si="61"/>
        <v>#N/A</v>
      </c>
      <c r="L911" s="76" t="e">
        <f t="shared" si="62"/>
        <v>#N/A</v>
      </c>
    </row>
    <row r="912" spans="9:12" x14ac:dyDescent="0.25">
      <c r="I912" s="101" t="e">
        <f t="shared" si="63"/>
        <v>#N/A</v>
      </c>
      <c r="J912" t="e">
        <f t="shared" si="60"/>
        <v>#N/A</v>
      </c>
      <c r="K912" s="76" t="e">
        <f t="shared" si="61"/>
        <v>#N/A</v>
      </c>
      <c r="L912" s="76" t="e">
        <f t="shared" si="62"/>
        <v>#N/A</v>
      </c>
    </row>
    <row r="913" spans="9:12" x14ac:dyDescent="0.25">
      <c r="I913" s="101" t="e">
        <f t="shared" si="63"/>
        <v>#N/A</v>
      </c>
      <c r="J913" t="e">
        <f t="shared" si="60"/>
        <v>#N/A</v>
      </c>
      <c r="K913" s="76" t="e">
        <f t="shared" si="61"/>
        <v>#N/A</v>
      </c>
      <c r="L913" s="76" t="e">
        <f t="shared" si="62"/>
        <v>#N/A</v>
      </c>
    </row>
    <row r="914" spans="9:12" x14ac:dyDescent="0.25">
      <c r="I914" s="101" t="e">
        <f t="shared" si="63"/>
        <v>#N/A</v>
      </c>
      <c r="J914" t="e">
        <f t="shared" si="60"/>
        <v>#N/A</v>
      </c>
      <c r="K914" s="76" t="e">
        <f t="shared" si="61"/>
        <v>#N/A</v>
      </c>
      <c r="L914" s="76" t="e">
        <f t="shared" si="62"/>
        <v>#N/A</v>
      </c>
    </row>
    <row r="915" spans="9:12" x14ac:dyDescent="0.25">
      <c r="I915" s="101" t="e">
        <f t="shared" si="63"/>
        <v>#N/A</v>
      </c>
      <c r="J915" t="e">
        <f t="shared" si="60"/>
        <v>#N/A</v>
      </c>
      <c r="K915" s="76" t="e">
        <f t="shared" si="61"/>
        <v>#N/A</v>
      </c>
      <c r="L915" s="76" t="e">
        <f t="shared" si="62"/>
        <v>#N/A</v>
      </c>
    </row>
    <row r="916" spans="9:12" x14ac:dyDescent="0.25">
      <c r="I916" s="101" t="e">
        <f t="shared" si="63"/>
        <v>#N/A</v>
      </c>
      <c r="J916" t="e">
        <f t="shared" si="60"/>
        <v>#N/A</v>
      </c>
      <c r="K916" s="76" t="e">
        <f t="shared" si="61"/>
        <v>#N/A</v>
      </c>
      <c r="L916" s="76" t="e">
        <f t="shared" si="62"/>
        <v>#N/A</v>
      </c>
    </row>
    <row r="917" spans="9:12" x14ac:dyDescent="0.25">
      <c r="I917" s="101" t="e">
        <f t="shared" si="63"/>
        <v>#N/A</v>
      </c>
      <c r="J917" t="e">
        <f t="shared" si="60"/>
        <v>#N/A</v>
      </c>
      <c r="K917" s="76" t="e">
        <f t="shared" si="61"/>
        <v>#N/A</v>
      </c>
      <c r="L917" s="76" t="e">
        <f t="shared" si="62"/>
        <v>#N/A</v>
      </c>
    </row>
    <row r="918" spans="9:12" x14ac:dyDescent="0.25">
      <c r="I918" s="101" t="e">
        <f t="shared" si="63"/>
        <v>#N/A</v>
      </c>
      <c r="J918" t="e">
        <f t="shared" si="60"/>
        <v>#N/A</v>
      </c>
      <c r="K918" s="76" t="e">
        <f t="shared" si="61"/>
        <v>#N/A</v>
      </c>
      <c r="L918" s="76" t="e">
        <f t="shared" si="62"/>
        <v>#N/A</v>
      </c>
    </row>
    <row r="919" spans="9:12" x14ac:dyDescent="0.25">
      <c r="I919" s="101" t="e">
        <f t="shared" si="63"/>
        <v>#N/A</v>
      </c>
      <c r="J919" t="e">
        <f t="shared" si="60"/>
        <v>#N/A</v>
      </c>
      <c r="K919" s="76" t="e">
        <f t="shared" si="61"/>
        <v>#N/A</v>
      </c>
      <c r="L919" s="76" t="e">
        <f t="shared" si="62"/>
        <v>#N/A</v>
      </c>
    </row>
    <row r="920" spans="9:12" x14ac:dyDescent="0.25">
      <c r="I920" s="101" t="e">
        <f t="shared" si="63"/>
        <v>#N/A</v>
      </c>
      <c r="J920" t="e">
        <f t="shared" si="60"/>
        <v>#N/A</v>
      </c>
      <c r="K920" s="76" t="e">
        <f t="shared" si="61"/>
        <v>#N/A</v>
      </c>
      <c r="L920" s="76" t="e">
        <f t="shared" si="62"/>
        <v>#N/A</v>
      </c>
    </row>
    <row r="921" spans="9:12" x14ac:dyDescent="0.25">
      <c r="I921" s="101" t="e">
        <f t="shared" si="63"/>
        <v>#N/A</v>
      </c>
      <c r="J921" t="e">
        <f t="shared" si="60"/>
        <v>#N/A</v>
      </c>
      <c r="K921" s="76" t="e">
        <f t="shared" si="61"/>
        <v>#N/A</v>
      </c>
      <c r="L921" s="76" t="e">
        <f t="shared" si="62"/>
        <v>#N/A</v>
      </c>
    </row>
    <row r="922" spans="9:12" x14ac:dyDescent="0.25">
      <c r="I922" s="101" t="e">
        <f t="shared" si="63"/>
        <v>#N/A</v>
      </c>
      <c r="J922" t="e">
        <f t="shared" si="60"/>
        <v>#N/A</v>
      </c>
      <c r="K922" s="76" t="e">
        <f t="shared" si="61"/>
        <v>#N/A</v>
      </c>
      <c r="L922" s="76" t="e">
        <f t="shared" si="62"/>
        <v>#N/A</v>
      </c>
    </row>
    <row r="923" spans="9:12" x14ac:dyDescent="0.25">
      <c r="I923" s="101" t="e">
        <f t="shared" si="63"/>
        <v>#N/A</v>
      </c>
      <c r="J923" t="e">
        <f t="shared" si="60"/>
        <v>#N/A</v>
      </c>
      <c r="K923" s="76" t="e">
        <f t="shared" si="61"/>
        <v>#N/A</v>
      </c>
      <c r="L923" s="76" t="e">
        <f t="shared" si="62"/>
        <v>#N/A</v>
      </c>
    </row>
    <row r="924" spans="9:12" x14ac:dyDescent="0.25">
      <c r="I924" s="101" t="e">
        <f t="shared" si="63"/>
        <v>#N/A</v>
      </c>
      <c r="J924" t="e">
        <f t="shared" si="60"/>
        <v>#N/A</v>
      </c>
      <c r="K924" s="76" t="e">
        <f t="shared" si="61"/>
        <v>#N/A</v>
      </c>
      <c r="L924" s="76" t="e">
        <f t="shared" si="62"/>
        <v>#N/A</v>
      </c>
    </row>
    <row r="925" spans="9:12" x14ac:dyDescent="0.25">
      <c r="I925" s="101" t="e">
        <f t="shared" si="63"/>
        <v>#N/A</v>
      </c>
      <c r="J925" t="e">
        <f t="shared" si="60"/>
        <v>#N/A</v>
      </c>
      <c r="K925" s="76" t="e">
        <f t="shared" si="61"/>
        <v>#N/A</v>
      </c>
      <c r="L925" s="76" t="e">
        <f t="shared" si="62"/>
        <v>#N/A</v>
      </c>
    </row>
    <row r="926" spans="9:12" x14ac:dyDescent="0.25">
      <c r="I926" s="101" t="e">
        <f t="shared" si="63"/>
        <v>#N/A</v>
      </c>
      <c r="J926" t="e">
        <f t="shared" si="60"/>
        <v>#N/A</v>
      </c>
      <c r="K926" s="76" t="e">
        <f t="shared" si="61"/>
        <v>#N/A</v>
      </c>
      <c r="L926" s="76" t="e">
        <f t="shared" si="62"/>
        <v>#N/A</v>
      </c>
    </row>
    <row r="927" spans="9:12" x14ac:dyDescent="0.25">
      <c r="I927" s="101" t="e">
        <f t="shared" si="63"/>
        <v>#N/A</v>
      </c>
      <c r="J927" t="e">
        <f t="shared" si="60"/>
        <v>#N/A</v>
      </c>
      <c r="K927" s="76" t="e">
        <f t="shared" si="61"/>
        <v>#N/A</v>
      </c>
      <c r="L927" s="76" t="e">
        <f t="shared" si="62"/>
        <v>#N/A</v>
      </c>
    </row>
    <row r="928" spans="9:12" x14ac:dyDescent="0.25">
      <c r="I928" s="101" t="e">
        <f t="shared" si="63"/>
        <v>#N/A</v>
      </c>
      <c r="J928" t="e">
        <f t="shared" si="60"/>
        <v>#N/A</v>
      </c>
      <c r="K928" s="76" t="e">
        <f t="shared" si="61"/>
        <v>#N/A</v>
      </c>
      <c r="L928" s="76" t="e">
        <f t="shared" si="62"/>
        <v>#N/A</v>
      </c>
    </row>
    <row r="929" spans="9:12" x14ac:dyDescent="0.25">
      <c r="I929" s="101" t="e">
        <f t="shared" si="63"/>
        <v>#N/A</v>
      </c>
      <c r="J929" t="e">
        <f t="shared" si="60"/>
        <v>#N/A</v>
      </c>
      <c r="K929" s="76" t="e">
        <f t="shared" si="61"/>
        <v>#N/A</v>
      </c>
      <c r="L929" s="76" t="e">
        <f t="shared" si="62"/>
        <v>#N/A</v>
      </c>
    </row>
    <row r="930" spans="9:12" x14ac:dyDescent="0.25">
      <c r="I930" s="101" t="e">
        <f t="shared" si="63"/>
        <v>#N/A</v>
      </c>
      <c r="J930" t="e">
        <f t="shared" si="60"/>
        <v>#N/A</v>
      </c>
      <c r="K930" s="76" t="e">
        <f t="shared" si="61"/>
        <v>#N/A</v>
      </c>
      <c r="L930" s="76" t="e">
        <f t="shared" si="62"/>
        <v>#N/A</v>
      </c>
    </row>
    <row r="931" spans="9:12" x14ac:dyDescent="0.25">
      <c r="I931" s="101" t="e">
        <f t="shared" si="63"/>
        <v>#N/A</v>
      </c>
      <c r="J931" t="e">
        <f t="shared" si="60"/>
        <v>#N/A</v>
      </c>
      <c r="K931" s="76" t="e">
        <f t="shared" si="61"/>
        <v>#N/A</v>
      </c>
      <c r="L931" s="76" t="e">
        <f t="shared" si="62"/>
        <v>#N/A</v>
      </c>
    </row>
    <row r="932" spans="9:12" x14ac:dyDescent="0.25">
      <c r="I932" s="101" t="e">
        <f t="shared" si="63"/>
        <v>#N/A</v>
      </c>
      <c r="J932" t="e">
        <f t="shared" si="60"/>
        <v>#N/A</v>
      </c>
      <c r="K932" s="76" t="e">
        <f t="shared" si="61"/>
        <v>#N/A</v>
      </c>
      <c r="L932" s="76" t="e">
        <f t="shared" si="62"/>
        <v>#N/A</v>
      </c>
    </row>
    <row r="933" spans="9:12" x14ac:dyDescent="0.25">
      <c r="I933" s="101" t="e">
        <f t="shared" si="63"/>
        <v>#N/A</v>
      </c>
      <c r="J933" t="e">
        <f t="shared" si="60"/>
        <v>#N/A</v>
      </c>
      <c r="K933" s="76" t="e">
        <f t="shared" si="61"/>
        <v>#N/A</v>
      </c>
      <c r="L933" s="76" t="e">
        <f t="shared" si="62"/>
        <v>#N/A</v>
      </c>
    </row>
    <row r="934" spans="9:12" x14ac:dyDescent="0.25">
      <c r="I934" s="101" t="e">
        <f t="shared" si="63"/>
        <v>#N/A</v>
      </c>
      <c r="J934" t="e">
        <f t="shared" si="60"/>
        <v>#N/A</v>
      </c>
      <c r="K934" s="76" t="e">
        <f t="shared" si="61"/>
        <v>#N/A</v>
      </c>
      <c r="L934" s="76" t="e">
        <f t="shared" si="62"/>
        <v>#N/A</v>
      </c>
    </row>
    <row r="935" spans="9:12" x14ac:dyDescent="0.25">
      <c r="I935" s="101" t="e">
        <f t="shared" si="63"/>
        <v>#N/A</v>
      </c>
      <c r="J935" t="e">
        <f t="shared" si="60"/>
        <v>#N/A</v>
      </c>
      <c r="K935" s="76" t="e">
        <f t="shared" si="61"/>
        <v>#N/A</v>
      </c>
      <c r="L935" s="76" t="e">
        <f t="shared" si="62"/>
        <v>#N/A</v>
      </c>
    </row>
    <row r="936" spans="9:12" x14ac:dyDescent="0.25">
      <c r="I936" s="101" t="e">
        <f t="shared" si="63"/>
        <v>#N/A</v>
      </c>
      <c r="J936" t="e">
        <f t="shared" si="60"/>
        <v>#N/A</v>
      </c>
      <c r="K936" s="76" t="e">
        <f t="shared" si="61"/>
        <v>#N/A</v>
      </c>
      <c r="L936" s="76" t="e">
        <f t="shared" si="62"/>
        <v>#N/A</v>
      </c>
    </row>
    <row r="937" spans="9:12" x14ac:dyDescent="0.25">
      <c r="I937" s="101" t="e">
        <f t="shared" si="63"/>
        <v>#N/A</v>
      </c>
      <c r="J937" t="e">
        <f t="shared" si="60"/>
        <v>#N/A</v>
      </c>
      <c r="K937" s="76" t="e">
        <f t="shared" si="61"/>
        <v>#N/A</v>
      </c>
      <c r="L937" s="76" t="e">
        <f t="shared" si="62"/>
        <v>#N/A</v>
      </c>
    </row>
    <row r="938" spans="9:12" x14ac:dyDescent="0.25">
      <c r="I938" s="101" t="e">
        <f t="shared" si="63"/>
        <v>#N/A</v>
      </c>
      <c r="J938" t="e">
        <f t="shared" si="60"/>
        <v>#N/A</v>
      </c>
      <c r="K938" s="76" t="e">
        <f t="shared" si="61"/>
        <v>#N/A</v>
      </c>
      <c r="L938" s="76" t="e">
        <f t="shared" si="62"/>
        <v>#N/A</v>
      </c>
    </row>
    <row r="939" spans="9:12" x14ac:dyDescent="0.25">
      <c r="I939" s="101" t="e">
        <f t="shared" si="63"/>
        <v>#N/A</v>
      </c>
      <c r="J939" t="e">
        <f t="shared" si="60"/>
        <v>#N/A</v>
      </c>
      <c r="K939" s="76" t="e">
        <f t="shared" si="61"/>
        <v>#N/A</v>
      </c>
      <c r="L939" s="76" t="e">
        <f t="shared" si="62"/>
        <v>#N/A</v>
      </c>
    </row>
    <row r="940" spans="9:12" x14ac:dyDescent="0.25">
      <c r="I940" s="101" t="e">
        <f t="shared" si="63"/>
        <v>#N/A</v>
      </c>
      <c r="J940" t="e">
        <f t="shared" si="60"/>
        <v>#N/A</v>
      </c>
      <c r="K940" s="76" t="e">
        <f t="shared" si="61"/>
        <v>#N/A</v>
      </c>
      <c r="L940" s="76" t="e">
        <f t="shared" si="62"/>
        <v>#N/A</v>
      </c>
    </row>
    <row r="941" spans="9:12" x14ac:dyDescent="0.25">
      <c r="I941" s="101" t="e">
        <f t="shared" si="63"/>
        <v>#N/A</v>
      </c>
      <c r="J941" t="e">
        <f t="shared" si="60"/>
        <v>#N/A</v>
      </c>
      <c r="K941" s="76" t="e">
        <f t="shared" si="61"/>
        <v>#N/A</v>
      </c>
      <c r="L941" s="76" t="e">
        <f t="shared" si="62"/>
        <v>#N/A</v>
      </c>
    </row>
    <row r="942" spans="9:12" x14ac:dyDescent="0.25">
      <c r="I942" s="101" t="e">
        <f t="shared" si="63"/>
        <v>#N/A</v>
      </c>
      <c r="J942" t="e">
        <f t="shared" si="60"/>
        <v>#N/A</v>
      </c>
      <c r="K942" s="76" t="e">
        <f t="shared" si="61"/>
        <v>#N/A</v>
      </c>
      <c r="L942" s="76" t="e">
        <f t="shared" si="62"/>
        <v>#N/A</v>
      </c>
    </row>
    <row r="943" spans="9:12" x14ac:dyDescent="0.25">
      <c r="I943" s="101" t="e">
        <f t="shared" si="63"/>
        <v>#N/A</v>
      </c>
      <c r="J943" t="e">
        <f t="shared" si="60"/>
        <v>#N/A</v>
      </c>
      <c r="K943" s="76" t="e">
        <f t="shared" si="61"/>
        <v>#N/A</v>
      </c>
      <c r="L943" s="76" t="e">
        <f t="shared" si="62"/>
        <v>#N/A</v>
      </c>
    </row>
    <row r="944" spans="9:12" x14ac:dyDescent="0.25">
      <c r="I944" s="101" t="e">
        <f t="shared" si="63"/>
        <v>#N/A</v>
      </c>
      <c r="J944" t="e">
        <f t="shared" si="60"/>
        <v>#N/A</v>
      </c>
      <c r="K944" s="76" t="e">
        <f t="shared" si="61"/>
        <v>#N/A</v>
      </c>
      <c r="L944" s="76" t="e">
        <f t="shared" si="62"/>
        <v>#N/A</v>
      </c>
    </row>
    <row r="945" spans="9:12" x14ac:dyDescent="0.25">
      <c r="I945" s="101" t="e">
        <f t="shared" si="63"/>
        <v>#N/A</v>
      </c>
      <c r="J945" t="e">
        <f t="shared" si="60"/>
        <v>#N/A</v>
      </c>
      <c r="K945" s="76" t="e">
        <f t="shared" si="61"/>
        <v>#N/A</v>
      </c>
      <c r="L945" s="76" t="e">
        <f t="shared" si="62"/>
        <v>#N/A</v>
      </c>
    </row>
    <row r="946" spans="9:12" x14ac:dyDescent="0.25">
      <c r="I946" s="101" t="e">
        <f t="shared" si="63"/>
        <v>#N/A</v>
      </c>
      <c r="J946" t="e">
        <f t="shared" si="60"/>
        <v>#N/A</v>
      </c>
      <c r="K946" s="76" t="e">
        <f t="shared" si="61"/>
        <v>#N/A</v>
      </c>
      <c r="L946" s="76" t="e">
        <f t="shared" si="62"/>
        <v>#N/A</v>
      </c>
    </row>
    <row r="947" spans="9:12" x14ac:dyDescent="0.25">
      <c r="I947" s="101" t="e">
        <f t="shared" si="63"/>
        <v>#N/A</v>
      </c>
      <c r="J947" t="e">
        <f t="shared" si="60"/>
        <v>#N/A</v>
      </c>
      <c r="K947" s="76" t="e">
        <f t="shared" si="61"/>
        <v>#N/A</v>
      </c>
      <c r="L947" s="76" t="e">
        <f t="shared" si="62"/>
        <v>#N/A</v>
      </c>
    </row>
    <row r="948" spans="9:12" x14ac:dyDescent="0.25">
      <c r="I948" s="101" t="e">
        <f t="shared" si="63"/>
        <v>#N/A</v>
      </c>
      <c r="J948" t="e">
        <f t="shared" si="60"/>
        <v>#N/A</v>
      </c>
      <c r="K948" s="76" t="e">
        <f t="shared" si="61"/>
        <v>#N/A</v>
      </c>
      <c r="L948" s="76" t="e">
        <f t="shared" si="62"/>
        <v>#N/A</v>
      </c>
    </row>
    <row r="949" spans="9:12" x14ac:dyDescent="0.25">
      <c r="I949" s="101" t="e">
        <f t="shared" si="63"/>
        <v>#N/A</v>
      </c>
      <c r="J949" t="e">
        <f t="shared" si="60"/>
        <v>#N/A</v>
      </c>
      <c r="K949" s="76" t="e">
        <f t="shared" si="61"/>
        <v>#N/A</v>
      </c>
      <c r="L949" s="76" t="e">
        <f t="shared" si="62"/>
        <v>#N/A</v>
      </c>
    </row>
    <row r="950" spans="9:12" x14ac:dyDescent="0.25">
      <c r="I950" s="101" t="e">
        <f t="shared" si="63"/>
        <v>#N/A</v>
      </c>
      <c r="J950" t="e">
        <f t="shared" si="60"/>
        <v>#N/A</v>
      </c>
      <c r="K950" s="76" t="e">
        <f t="shared" si="61"/>
        <v>#N/A</v>
      </c>
      <c r="L950" s="76" t="e">
        <f t="shared" si="62"/>
        <v>#N/A</v>
      </c>
    </row>
    <row r="951" spans="9:12" x14ac:dyDescent="0.25">
      <c r="I951" s="101" t="e">
        <f t="shared" si="63"/>
        <v>#N/A</v>
      </c>
      <c r="J951" t="e">
        <f t="shared" si="60"/>
        <v>#N/A</v>
      </c>
      <c r="K951" s="76" t="e">
        <f t="shared" si="61"/>
        <v>#N/A</v>
      </c>
      <c r="L951" s="76" t="e">
        <f t="shared" si="62"/>
        <v>#N/A</v>
      </c>
    </row>
    <row r="952" spans="9:12" x14ac:dyDescent="0.25">
      <c r="I952" s="101" t="e">
        <f t="shared" si="63"/>
        <v>#N/A</v>
      </c>
      <c r="J952" t="e">
        <f t="shared" si="60"/>
        <v>#N/A</v>
      </c>
      <c r="K952" s="76" t="e">
        <f t="shared" si="61"/>
        <v>#N/A</v>
      </c>
      <c r="L952" s="76" t="e">
        <f t="shared" si="62"/>
        <v>#N/A</v>
      </c>
    </row>
    <row r="953" spans="9:12" x14ac:dyDescent="0.25">
      <c r="I953" s="101" t="e">
        <f t="shared" si="63"/>
        <v>#N/A</v>
      </c>
      <c r="J953" t="e">
        <f t="shared" si="60"/>
        <v>#N/A</v>
      </c>
      <c r="K953" s="76" t="e">
        <f t="shared" si="61"/>
        <v>#N/A</v>
      </c>
      <c r="L953" s="76" t="e">
        <f t="shared" si="62"/>
        <v>#N/A</v>
      </c>
    </row>
    <row r="954" spans="9:12" x14ac:dyDescent="0.25">
      <c r="I954" s="101" t="e">
        <f t="shared" si="63"/>
        <v>#N/A</v>
      </c>
      <c r="J954" t="e">
        <f t="shared" si="60"/>
        <v>#N/A</v>
      </c>
      <c r="K954" s="76" t="e">
        <f t="shared" si="61"/>
        <v>#N/A</v>
      </c>
      <c r="L954" s="76" t="e">
        <f t="shared" si="62"/>
        <v>#N/A</v>
      </c>
    </row>
    <row r="955" spans="9:12" x14ac:dyDescent="0.25">
      <c r="I955" s="101" t="e">
        <f t="shared" si="63"/>
        <v>#N/A</v>
      </c>
      <c r="J955" t="e">
        <f t="shared" si="60"/>
        <v>#N/A</v>
      </c>
      <c r="K955" s="76" t="e">
        <f t="shared" si="61"/>
        <v>#N/A</v>
      </c>
      <c r="L955" s="76" t="e">
        <f t="shared" si="62"/>
        <v>#N/A</v>
      </c>
    </row>
    <row r="956" spans="9:12" x14ac:dyDescent="0.25">
      <c r="I956" s="101" t="e">
        <f t="shared" si="63"/>
        <v>#N/A</v>
      </c>
      <c r="J956" t="e">
        <f t="shared" si="60"/>
        <v>#N/A</v>
      </c>
      <c r="K956" s="76" t="e">
        <f t="shared" si="61"/>
        <v>#N/A</v>
      </c>
      <c r="L956" s="76" t="e">
        <f t="shared" si="62"/>
        <v>#N/A</v>
      </c>
    </row>
    <row r="957" spans="9:12" x14ac:dyDescent="0.25">
      <c r="I957" s="101" t="e">
        <f t="shared" si="63"/>
        <v>#N/A</v>
      </c>
      <c r="J957" t="e">
        <f t="shared" si="60"/>
        <v>#N/A</v>
      </c>
      <c r="K957" s="76" t="e">
        <f t="shared" si="61"/>
        <v>#N/A</v>
      </c>
      <c r="L957" s="76" t="e">
        <f t="shared" si="62"/>
        <v>#N/A</v>
      </c>
    </row>
    <row r="958" spans="9:12" x14ac:dyDescent="0.25">
      <c r="I958" s="101" t="e">
        <f t="shared" si="63"/>
        <v>#N/A</v>
      </c>
      <c r="J958" t="e">
        <f t="shared" si="60"/>
        <v>#N/A</v>
      </c>
      <c r="K958" s="76" t="e">
        <f t="shared" si="61"/>
        <v>#N/A</v>
      </c>
      <c r="L958" s="76" t="e">
        <f t="shared" si="62"/>
        <v>#N/A</v>
      </c>
    </row>
    <row r="959" spans="9:12" x14ac:dyDescent="0.25">
      <c r="I959" s="101" t="e">
        <f t="shared" si="63"/>
        <v>#N/A</v>
      </c>
      <c r="J959" t="e">
        <f t="shared" si="60"/>
        <v>#N/A</v>
      </c>
      <c r="K959" s="76" t="e">
        <f t="shared" si="61"/>
        <v>#N/A</v>
      </c>
      <c r="L959" s="76" t="e">
        <f t="shared" si="62"/>
        <v>#N/A</v>
      </c>
    </row>
    <row r="960" spans="9:12" x14ac:dyDescent="0.25">
      <c r="I960" s="101" t="e">
        <f t="shared" si="63"/>
        <v>#N/A</v>
      </c>
      <c r="J960" t="e">
        <f t="shared" si="60"/>
        <v>#N/A</v>
      </c>
      <c r="K960" s="76" t="e">
        <f t="shared" si="61"/>
        <v>#N/A</v>
      </c>
      <c r="L960" s="76" t="e">
        <f t="shared" si="62"/>
        <v>#N/A</v>
      </c>
    </row>
    <row r="961" spans="9:12" x14ac:dyDescent="0.25">
      <c r="I961" s="101" t="e">
        <f t="shared" si="63"/>
        <v>#N/A</v>
      </c>
      <c r="J961" t="e">
        <f t="shared" si="60"/>
        <v>#N/A</v>
      </c>
      <c r="K961" s="76" t="e">
        <f t="shared" si="61"/>
        <v>#N/A</v>
      </c>
      <c r="L961" s="76" t="e">
        <f t="shared" si="62"/>
        <v>#N/A</v>
      </c>
    </row>
    <row r="962" spans="9:12" x14ac:dyDescent="0.25">
      <c r="I962" s="101" t="e">
        <f t="shared" si="63"/>
        <v>#N/A</v>
      </c>
      <c r="J962" t="e">
        <f t="shared" ref="J962:J1002" si="64">D$29*($I962/1000)+D$19*(($I962/1000)-($D$8/1000))*(($I962/1000)&gt;($D$8/1000))+D$20*(($I962/1000)-($D$9/1000))*(($I962/1000)&gt;($D$9/1000))+D$21*(($I962/1000)-($D$10/1000))*(($I962/1000)&gt;($D$10/1000))+D$22*(($I962/1000)-($D$11/1000))*(($I962/1000)&gt;($D$11/1000))</f>
        <v>#N/A</v>
      </c>
      <c r="K962" s="76" t="e">
        <f t="shared" ref="K962:K1002" si="65">E$29*($I962/1000)+E$19*(($I962/1000)-($D$8/1000))*(($I962/1000)&gt;($D$8/1000))+E$20*(($I962/1000)-($D$9/1000))*(($I962/1000)&gt;($D$9/1000))+E$21*(($I962/1000)-($D$10/1000))*(($I962/1000)&gt;($D$10/1000))+E$22*(($I962/1000)-($D$11/1000))*(($I962/1000)&gt;($D$11/1000))</f>
        <v>#N/A</v>
      </c>
      <c r="L962" s="76" t="e">
        <f t="shared" ref="L962:L1002" si="66">SQRT((J962^2)+(K962^2))</f>
        <v>#N/A</v>
      </c>
    </row>
    <row r="963" spans="9:12" x14ac:dyDescent="0.25">
      <c r="I963" s="101" t="e">
        <f t="shared" ref="I963:I1002" si="67">IF((ROW(A961)*$F$2)&lt;=$D$5, ROW(A961)*$F$2,NA())</f>
        <v>#N/A</v>
      </c>
      <c r="J963" t="e">
        <f t="shared" si="64"/>
        <v>#N/A</v>
      </c>
      <c r="K963" s="76" t="e">
        <f t="shared" si="65"/>
        <v>#N/A</v>
      </c>
      <c r="L963" s="76" t="e">
        <f t="shared" si="66"/>
        <v>#N/A</v>
      </c>
    </row>
    <row r="964" spans="9:12" x14ac:dyDescent="0.25">
      <c r="I964" s="101" t="e">
        <f t="shared" si="67"/>
        <v>#N/A</v>
      </c>
      <c r="J964" t="e">
        <f t="shared" si="64"/>
        <v>#N/A</v>
      </c>
      <c r="K964" s="76" t="e">
        <f t="shared" si="65"/>
        <v>#N/A</v>
      </c>
      <c r="L964" s="76" t="e">
        <f t="shared" si="66"/>
        <v>#N/A</v>
      </c>
    </row>
    <row r="965" spans="9:12" x14ac:dyDescent="0.25">
      <c r="I965" s="101" t="e">
        <f t="shared" si="67"/>
        <v>#N/A</v>
      </c>
      <c r="J965" t="e">
        <f t="shared" si="64"/>
        <v>#N/A</v>
      </c>
      <c r="K965" s="76" t="e">
        <f t="shared" si="65"/>
        <v>#N/A</v>
      </c>
      <c r="L965" s="76" t="e">
        <f t="shared" si="66"/>
        <v>#N/A</v>
      </c>
    </row>
    <row r="966" spans="9:12" x14ac:dyDescent="0.25">
      <c r="I966" s="101" t="e">
        <f t="shared" si="67"/>
        <v>#N/A</v>
      </c>
      <c r="J966" t="e">
        <f t="shared" si="64"/>
        <v>#N/A</v>
      </c>
      <c r="K966" s="76" t="e">
        <f t="shared" si="65"/>
        <v>#N/A</v>
      </c>
      <c r="L966" s="76" t="e">
        <f t="shared" si="66"/>
        <v>#N/A</v>
      </c>
    </row>
    <row r="967" spans="9:12" x14ac:dyDescent="0.25">
      <c r="I967" s="101" t="e">
        <f t="shared" si="67"/>
        <v>#N/A</v>
      </c>
      <c r="J967" t="e">
        <f t="shared" si="64"/>
        <v>#N/A</v>
      </c>
      <c r="K967" s="76" t="e">
        <f t="shared" si="65"/>
        <v>#N/A</v>
      </c>
      <c r="L967" s="76" t="e">
        <f t="shared" si="66"/>
        <v>#N/A</v>
      </c>
    </row>
    <row r="968" spans="9:12" x14ac:dyDescent="0.25">
      <c r="I968" s="101" t="e">
        <f t="shared" si="67"/>
        <v>#N/A</v>
      </c>
      <c r="J968" t="e">
        <f t="shared" si="64"/>
        <v>#N/A</v>
      </c>
      <c r="K968" s="76" t="e">
        <f t="shared" si="65"/>
        <v>#N/A</v>
      </c>
      <c r="L968" s="76" t="e">
        <f t="shared" si="66"/>
        <v>#N/A</v>
      </c>
    </row>
    <row r="969" spans="9:12" x14ac:dyDescent="0.25">
      <c r="I969" s="101" t="e">
        <f t="shared" si="67"/>
        <v>#N/A</v>
      </c>
      <c r="J969" t="e">
        <f t="shared" si="64"/>
        <v>#N/A</v>
      </c>
      <c r="K969" s="76" t="e">
        <f t="shared" si="65"/>
        <v>#N/A</v>
      </c>
      <c r="L969" s="76" t="e">
        <f t="shared" si="66"/>
        <v>#N/A</v>
      </c>
    </row>
    <row r="970" spans="9:12" x14ac:dyDescent="0.25">
      <c r="I970" s="101" t="e">
        <f t="shared" si="67"/>
        <v>#N/A</v>
      </c>
      <c r="J970" t="e">
        <f t="shared" si="64"/>
        <v>#N/A</v>
      </c>
      <c r="K970" s="76" t="e">
        <f t="shared" si="65"/>
        <v>#N/A</v>
      </c>
      <c r="L970" s="76" t="e">
        <f t="shared" si="66"/>
        <v>#N/A</v>
      </c>
    </row>
    <row r="971" spans="9:12" x14ac:dyDescent="0.25">
      <c r="I971" s="101" t="e">
        <f t="shared" si="67"/>
        <v>#N/A</v>
      </c>
      <c r="J971" t="e">
        <f t="shared" si="64"/>
        <v>#N/A</v>
      </c>
      <c r="K971" s="76" t="e">
        <f t="shared" si="65"/>
        <v>#N/A</v>
      </c>
      <c r="L971" s="76" t="e">
        <f t="shared" si="66"/>
        <v>#N/A</v>
      </c>
    </row>
    <row r="972" spans="9:12" x14ac:dyDescent="0.25">
      <c r="I972" s="101" t="e">
        <f t="shared" si="67"/>
        <v>#N/A</v>
      </c>
      <c r="J972" t="e">
        <f t="shared" si="64"/>
        <v>#N/A</v>
      </c>
      <c r="K972" s="76" t="e">
        <f t="shared" si="65"/>
        <v>#N/A</v>
      </c>
      <c r="L972" s="76" t="e">
        <f t="shared" si="66"/>
        <v>#N/A</v>
      </c>
    </row>
    <row r="973" spans="9:12" x14ac:dyDescent="0.25">
      <c r="I973" s="101" t="e">
        <f t="shared" si="67"/>
        <v>#N/A</v>
      </c>
      <c r="J973" t="e">
        <f t="shared" si="64"/>
        <v>#N/A</v>
      </c>
      <c r="K973" s="76" t="e">
        <f t="shared" si="65"/>
        <v>#N/A</v>
      </c>
      <c r="L973" s="76" t="e">
        <f t="shared" si="66"/>
        <v>#N/A</v>
      </c>
    </row>
    <row r="974" spans="9:12" x14ac:dyDescent="0.25">
      <c r="I974" s="101" t="e">
        <f t="shared" si="67"/>
        <v>#N/A</v>
      </c>
      <c r="J974" t="e">
        <f t="shared" si="64"/>
        <v>#N/A</v>
      </c>
      <c r="K974" s="76" t="e">
        <f t="shared" si="65"/>
        <v>#N/A</v>
      </c>
      <c r="L974" s="76" t="e">
        <f t="shared" si="66"/>
        <v>#N/A</v>
      </c>
    </row>
    <row r="975" spans="9:12" x14ac:dyDescent="0.25">
      <c r="I975" s="101" t="e">
        <f t="shared" si="67"/>
        <v>#N/A</v>
      </c>
      <c r="J975" t="e">
        <f t="shared" si="64"/>
        <v>#N/A</v>
      </c>
      <c r="K975" s="76" t="e">
        <f t="shared" si="65"/>
        <v>#N/A</v>
      </c>
      <c r="L975" s="76" t="e">
        <f t="shared" si="66"/>
        <v>#N/A</v>
      </c>
    </row>
    <row r="976" spans="9:12" x14ac:dyDescent="0.25">
      <c r="I976" s="101" t="e">
        <f t="shared" si="67"/>
        <v>#N/A</v>
      </c>
      <c r="J976" t="e">
        <f t="shared" si="64"/>
        <v>#N/A</v>
      </c>
      <c r="K976" s="76" t="e">
        <f t="shared" si="65"/>
        <v>#N/A</v>
      </c>
      <c r="L976" s="76" t="e">
        <f t="shared" si="66"/>
        <v>#N/A</v>
      </c>
    </row>
    <row r="977" spans="9:12" x14ac:dyDescent="0.25">
      <c r="I977" s="101" t="e">
        <f t="shared" si="67"/>
        <v>#N/A</v>
      </c>
      <c r="J977" t="e">
        <f t="shared" si="64"/>
        <v>#N/A</v>
      </c>
      <c r="K977" s="76" t="e">
        <f t="shared" si="65"/>
        <v>#N/A</v>
      </c>
      <c r="L977" s="76" t="e">
        <f t="shared" si="66"/>
        <v>#N/A</v>
      </c>
    </row>
    <row r="978" spans="9:12" x14ac:dyDescent="0.25">
      <c r="I978" s="101" t="e">
        <f t="shared" si="67"/>
        <v>#N/A</v>
      </c>
      <c r="J978" t="e">
        <f t="shared" si="64"/>
        <v>#N/A</v>
      </c>
      <c r="K978" s="76" t="e">
        <f t="shared" si="65"/>
        <v>#N/A</v>
      </c>
      <c r="L978" s="76" t="e">
        <f t="shared" si="66"/>
        <v>#N/A</v>
      </c>
    </row>
    <row r="979" spans="9:12" x14ac:dyDescent="0.25">
      <c r="I979" s="101" t="e">
        <f t="shared" si="67"/>
        <v>#N/A</v>
      </c>
      <c r="J979" t="e">
        <f t="shared" si="64"/>
        <v>#N/A</v>
      </c>
      <c r="K979" s="76" t="e">
        <f t="shared" si="65"/>
        <v>#N/A</v>
      </c>
      <c r="L979" s="76" t="e">
        <f t="shared" si="66"/>
        <v>#N/A</v>
      </c>
    </row>
    <row r="980" spans="9:12" x14ac:dyDescent="0.25">
      <c r="I980" s="101" t="e">
        <f t="shared" si="67"/>
        <v>#N/A</v>
      </c>
      <c r="J980" t="e">
        <f t="shared" si="64"/>
        <v>#N/A</v>
      </c>
      <c r="K980" s="76" t="e">
        <f t="shared" si="65"/>
        <v>#N/A</v>
      </c>
      <c r="L980" s="76" t="e">
        <f t="shared" si="66"/>
        <v>#N/A</v>
      </c>
    </row>
    <row r="981" spans="9:12" x14ac:dyDescent="0.25">
      <c r="I981" s="101" t="e">
        <f t="shared" si="67"/>
        <v>#N/A</v>
      </c>
      <c r="J981" t="e">
        <f t="shared" si="64"/>
        <v>#N/A</v>
      </c>
      <c r="K981" s="76" t="e">
        <f t="shared" si="65"/>
        <v>#N/A</v>
      </c>
      <c r="L981" s="76" t="e">
        <f t="shared" si="66"/>
        <v>#N/A</v>
      </c>
    </row>
    <row r="982" spans="9:12" x14ac:dyDescent="0.25">
      <c r="I982" s="101" t="e">
        <f t="shared" si="67"/>
        <v>#N/A</v>
      </c>
      <c r="J982" t="e">
        <f t="shared" si="64"/>
        <v>#N/A</v>
      </c>
      <c r="K982" s="76" t="e">
        <f t="shared" si="65"/>
        <v>#N/A</v>
      </c>
      <c r="L982" s="76" t="e">
        <f t="shared" si="66"/>
        <v>#N/A</v>
      </c>
    </row>
    <row r="983" spans="9:12" x14ac:dyDescent="0.25">
      <c r="I983" s="101" t="e">
        <f t="shared" si="67"/>
        <v>#N/A</v>
      </c>
      <c r="J983" t="e">
        <f t="shared" si="64"/>
        <v>#N/A</v>
      </c>
      <c r="K983" s="76" t="e">
        <f t="shared" si="65"/>
        <v>#N/A</v>
      </c>
      <c r="L983" s="76" t="e">
        <f t="shared" si="66"/>
        <v>#N/A</v>
      </c>
    </row>
    <row r="984" spans="9:12" x14ac:dyDescent="0.25">
      <c r="I984" s="101" t="e">
        <f t="shared" si="67"/>
        <v>#N/A</v>
      </c>
      <c r="J984" t="e">
        <f t="shared" si="64"/>
        <v>#N/A</v>
      </c>
      <c r="K984" s="76" t="e">
        <f t="shared" si="65"/>
        <v>#N/A</v>
      </c>
      <c r="L984" s="76" t="e">
        <f t="shared" si="66"/>
        <v>#N/A</v>
      </c>
    </row>
    <row r="985" spans="9:12" x14ac:dyDescent="0.25">
      <c r="I985" s="101" t="e">
        <f t="shared" si="67"/>
        <v>#N/A</v>
      </c>
      <c r="J985" t="e">
        <f t="shared" si="64"/>
        <v>#N/A</v>
      </c>
      <c r="K985" s="76" t="e">
        <f t="shared" si="65"/>
        <v>#N/A</v>
      </c>
      <c r="L985" s="76" t="e">
        <f t="shared" si="66"/>
        <v>#N/A</v>
      </c>
    </row>
    <row r="986" spans="9:12" x14ac:dyDescent="0.25">
      <c r="I986" s="101" t="e">
        <f t="shared" si="67"/>
        <v>#N/A</v>
      </c>
      <c r="J986" t="e">
        <f t="shared" si="64"/>
        <v>#N/A</v>
      </c>
      <c r="K986" s="76" t="e">
        <f t="shared" si="65"/>
        <v>#N/A</v>
      </c>
      <c r="L986" s="76" t="e">
        <f t="shared" si="66"/>
        <v>#N/A</v>
      </c>
    </row>
    <row r="987" spans="9:12" x14ac:dyDescent="0.25">
      <c r="I987" s="101" t="e">
        <f t="shared" si="67"/>
        <v>#N/A</v>
      </c>
      <c r="J987" t="e">
        <f t="shared" si="64"/>
        <v>#N/A</v>
      </c>
      <c r="K987" s="76" t="e">
        <f t="shared" si="65"/>
        <v>#N/A</v>
      </c>
      <c r="L987" s="76" t="e">
        <f t="shared" si="66"/>
        <v>#N/A</v>
      </c>
    </row>
    <row r="988" spans="9:12" x14ac:dyDescent="0.25">
      <c r="I988" s="101" t="e">
        <f t="shared" si="67"/>
        <v>#N/A</v>
      </c>
      <c r="J988" t="e">
        <f t="shared" si="64"/>
        <v>#N/A</v>
      </c>
      <c r="K988" s="76" t="e">
        <f t="shared" si="65"/>
        <v>#N/A</v>
      </c>
      <c r="L988" s="76" t="e">
        <f t="shared" si="66"/>
        <v>#N/A</v>
      </c>
    </row>
    <row r="989" spans="9:12" x14ac:dyDescent="0.25">
      <c r="I989" s="101" t="e">
        <f t="shared" si="67"/>
        <v>#N/A</v>
      </c>
      <c r="J989" t="e">
        <f t="shared" si="64"/>
        <v>#N/A</v>
      </c>
      <c r="K989" s="76" t="e">
        <f t="shared" si="65"/>
        <v>#N/A</v>
      </c>
      <c r="L989" s="76" t="e">
        <f t="shared" si="66"/>
        <v>#N/A</v>
      </c>
    </row>
    <row r="990" spans="9:12" x14ac:dyDescent="0.25">
      <c r="I990" s="101" t="e">
        <f t="shared" si="67"/>
        <v>#N/A</v>
      </c>
      <c r="J990" t="e">
        <f t="shared" si="64"/>
        <v>#N/A</v>
      </c>
      <c r="K990" s="76" t="e">
        <f t="shared" si="65"/>
        <v>#N/A</v>
      </c>
      <c r="L990" s="76" t="e">
        <f t="shared" si="66"/>
        <v>#N/A</v>
      </c>
    </row>
    <row r="991" spans="9:12" x14ac:dyDescent="0.25">
      <c r="I991" s="101" t="e">
        <f t="shared" si="67"/>
        <v>#N/A</v>
      </c>
      <c r="J991" t="e">
        <f t="shared" si="64"/>
        <v>#N/A</v>
      </c>
      <c r="K991" s="76" t="e">
        <f t="shared" si="65"/>
        <v>#N/A</v>
      </c>
      <c r="L991" s="76" t="e">
        <f t="shared" si="66"/>
        <v>#N/A</v>
      </c>
    </row>
    <row r="992" spans="9:12" x14ac:dyDescent="0.25">
      <c r="I992" s="101" t="e">
        <f t="shared" si="67"/>
        <v>#N/A</v>
      </c>
      <c r="J992" t="e">
        <f t="shared" si="64"/>
        <v>#N/A</v>
      </c>
      <c r="K992" s="76" t="e">
        <f t="shared" si="65"/>
        <v>#N/A</v>
      </c>
      <c r="L992" s="76" t="e">
        <f t="shared" si="66"/>
        <v>#N/A</v>
      </c>
    </row>
    <row r="993" spans="9:12" x14ac:dyDescent="0.25">
      <c r="I993" s="101" t="e">
        <f t="shared" si="67"/>
        <v>#N/A</v>
      </c>
      <c r="J993" t="e">
        <f t="shared" si="64"/>
        <v>#N/A</v>
      </c>
      <c r="K993" s="76" t="e">
        <f t="shared" si="65"/>
        <v>#N/A</v>
      </c>
      <c r="L993" s="76" t="e">
        <f t="shared" si="66"/>
        <v>#N/A</v>
      </c>
    </row>
    <row r="994" spans="9:12" x14ac:dyDescent="0.25">
      <c r="I994" s="101" t="e">
        <f t="shared" si="67"/>
        <v>#N/A</v>
      </c>
      <c r="J994" t="e">
        <f t="shared" si="64"/>
        <v>#N/A</v>
      </c>
      <c r="K994" s="76" t="e">
        <f t="shared" si="65"/>
        <v>#N/A</v>
      </c>
      <c r="L994" s="76" t="e">
        <f t="shared" si="66"/>
        <v>#N/A</v>
      </c>
    </row>
    <row r="995" spans="9:12" x14ac:dyDescent="0.25">
      <c r="I995" s="101" t="e">
        <f t="shared" si="67"/>
        <v>#N/A</v>
      </c>
      <c r="J995" t="e">
        <f t="shared" si="64"/>
        <v>#N/A</v>
      </c>
      <c r="K995" s="76" t="e">
        <f t="shared" si="65"/>
        <v>#N/A</v>
      </c>
      <c r="L995" s="76" t="e">
        <f t="shared" si="66"/>
        <v>#N/A</v>
      </c>
    </row>
    <row r="996" spans="9:12" x14ac:dyDescent="0.25">
      <c r="I996" s="101" t="e">
        <f t="shared" si="67"/>
        <v>#N/A</v>
      </c>
      <c r="J996" t="e">
        <f t="shared" si="64"/>
        <v>#N/A</v>
      </c>
      <c r="K996" s="76" t="e">
        <f t="shared" si="65"/>
        <v>#N/A</v>
      </c>
      <c r="L996" s="76" t="e">
        <f t="shared" si="66"/>
        <v>#N/A</v>
      </c>
    </row>
    <row r="997" spans="9:12" x14ac:dyDescent="0.25">
      <c r="I997" s="101" t="e">
        <f t="shared" si="67"/>
        <v>#N/A</v>
      </c>
      <c r="J997" t="e">
        <f t="shared" si="64"/>
        <v>#N/A</v>
      </c>
      <c r="K997" s="76" t="e">
        <f t="shared" si="65"/>
        <v>#N/A</v>
      </c>
      <c r="L997" s="76" t="e">
        <f t="shared" si="66"/>
        <v>#N/A</v>
      </c>
    </row>
    <row r="998" spans="9:12" x14ac:dyDescent="0.25">
      <c r="I998" s="101" t="e">
        <f t="shared" si="67"/>
        <v>#N/A</v>
      </c>
      <c r="J998" t="e">
        <f t="shared" si="64"/>
        <v>#N/A</v>
      </c>
      <c r="K998" s="76" t="e">
        <f t="shared" si="65"/>
        <v>#N/A</v>
      </c>
      <c r="L998" s="76" t="e">
        <f t="shared" si="66"/>
        <v>#N/A</v>
      </c>
    </row>
    <row r="999" spans="9:12" x14ac:dyDescent="0.25">
      <c r="I999" s="101" t="e">
        <f t="shared" si="67"/>
        <v>#N/A</v>
      </c>
      <c r="J999" t="e">
        <f t="shared" si="64"/>
        <v>#N/A</v>
      </c>
      <c r="K999" s="76" t="e">
        <f t="shared" si="65"/>
        <v>#N/A</v>
      </c>
      <c r="L999" s="76" t="e">
        <f t="shared" si="66"/>
        <v>#N/A</v>
      </c>
    </row>
    <row r="1000" spans="9:12" x14ac:dyDescent="0.25">
      <c r="I1000" s="101" t="e">
        <f t="shared" si="67"/>
        <v>#N/A</v>
      </c>
      <c r="J1000" t="e">
        <f t="shared" si="64"/>
        <v>#N/A</v>
      </c>
      <c r="K1000" s="76" t="e">
        <f t="shared" si="65"/>
        <v>#N/A</v>
      </c>
      <c r="L1000" s="76" t="e">
        <f t="shared" si="66"/>
        <v>#N/A</v>
      </c>
    </row>
    <row r="1001" spans="9:12" x14ac:dyDescent="0.25">
      <c r="I1001" s="101" t="e">
        <f t="shared" si="67"/>
        <v>#N/A</v>
      </c>
      <c r="J1001" t="e">
        <f t="shared" si="64"/>
        <v>#N/A</v>
      </c>
      <c r="K1001" s="76" t="e">
        <f t="shared" si="65"/>
        <v>#N/A</v>
      </c>
      <c r="L1001" s="76" t="e">
        <f t="shared" si="66"/>
        <v>#N/A</v>
      </c>
    </row>
    <row r="1002" spans="9:12" x14ac:dyDescent="0.25">
      <c r="I1002" s="101" t="e">
        <f t="shared" si="67"/>
        <v>#N/A</v>
      </c>
      <c r="J1002" t="e">
        <f t="shared" si="64"/>
        <v>#N/A</v>
      </c>
      <c r="K1002" s="76" t="e">
        <f t="shared" si="65"/>
        <v>#N/A</v>
      </c>
      <c r="L1002" s="76" t="e">
        <f t="shared" si="66"/>
        <v>#N/A</v>
      </c>
    </row>
  </sheetData>
  <dataValidations count="1">
    <dataValidation type="list" allowBlank="1" showInputMessage="1" showErrorMessage="1" sqref="D4" xr:uid="{347A076C-B19B-44BA-871C-A72B28281D23}">
      <formula1>"English, Metric"</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BAEE-5640-4EAB-8AE7-70B7EBA818B1}">
  <sheetPr>
    <tabColor theme="8" tint="-0.249977111117893"/>
  </sheetPr>
  <dimension ref="B2:AQ82"/>
  <sheetViews>
    <sheetView zoomScaleNormal="100" workbookViewId="0">
      <selection activeCell="I24" sqref="I24"/>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36.600744638285938</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43.6</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SQRT(0.97)</f>
        <v>0.98488578017961048</v>
      </c>
      <c r="D6" s="4"/>
      <c r="E6" s="26" t="s">
        <v>41</v>
      </c>
      <c r="H6" s="7" t="s">
        <v>77</v>
      </c>
      <c r="I6" s="77"/>
      <c r="J6" s="77"/>
      <c r="K6" s="7">
        <f>IF($C$7="Deep Groove",VLOOKUP(K5,$AF$8:$AG$27,2,FALSE), IF($C$7="Angular", VLOOKUP(K5,$AH$8:$AI$27,2,FALSE), IF($C$7="02-Series", VLOOKUP(K5,$AC$62:$AD$82,2,FALSE), IF($C$7="03-Series", VLOOKUP(K5,$AG$62:$AH$82,2,FALSE), NA()))))</f>
        <v>25</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0</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1.2</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0</v>
      </c>
      <c r="K11" s="77">
        <f>0.506467531924409*(I11)^0.23203728471849</f>
        <v>0.18809800634957716</v>
      </c>
      <c r="L11" s="77">
        <f>IF(J11&lt;=K11,1,0.56)</f>
        <v>1</v>
      </c>
      <c r="M11" s="77">
        <f>IF(J11&lt;=K11,0,0.863191147423464*(I11)^(-0.234866270653838))</f>
        <v>0</v>
      </c>
      <c r="N11" s="77">
        <f>L11*$C$9*$C$16 + M11*$C$18</f>
        <v>3.6431999999999998</v>
      </c>
      <c r="O11" s="77">
        <f>($C$19*N11)*($C$32/($C$29+($C$30-$C$29)*(LN($C$6^-1))^(1/$C$31)))^(1/$C$11)</f>
        <v>36.600744638285938</v>
      </c>
      <c r="P11" s="7">
        <f t="shared" ref="P11:P21" si="0">IF($C$7="Deep Groove", SMALL($AF$8:$AF$27,COUNTIF($AF$8:$AF$27,"&lt;"&amp;O11)+1), IF($C$7="Angular", SMALL($AH$8:$AH$27,COUNTIF($AH$8:$AH$27,"&lt;"&amp;O11)+1), IF($C$7="02-Series", SMALL($AC$62:$AC$82,COUNTIF($AC$62:$AC$82,"&lt;"&amp;O11)+1), IF($C$7="03-Series", SMALL($AG$62:$AG$82,COUNTIF($AG$62:$AG$82,"&lt;"&amp;O11)+1), NA()))))</f>
        <v>43.6</v>
      </c>
      <c r="Q11" s="7">
        <f t="shared" ref="Q11:Q21" si="1">IF($C$7="Deep Groove",VLOOKUP(P11,$AF$8:$AG$27,2,FALSE), IF($C$7="Angular", VLOOKUP(P11,$AH$8:$AI$27,2,FALSE), IF($C$7="02-Series", VLOOKUP(P11,$AC$62:$AD$82,2,FALSE), IF($C$7="03-Series", VLOOKUP(P11,$AG$62:$AH$82,2,FALSE), NA()))))</f>
        <v>25</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2">$C$18/($C$9*$C$16)</f>
        <v>0</v>
      </c>
      <c r="K12" s="77">
        <f t="shared" ref="K12:K18" si="3">0.506467531924409*(I12)^0.23203728471849</f>
        <v>0.18809800634957716</v>
      </c>
      <c r="L12" s="77">
        <f t="shared" ref="L12:L18" si="4">IF(J12&lt;=K12,1,0.56)</f>
        <v>1</v>
      </c>
      <c r="M12" s="77">
        <f>IF(J12&lt;=K12,0,0.863191147423464*(I12)^(-0.234866270653838))</f>
        <v>0</v>
      </c>
      <c r="N12" s="77">
        <f t="shared" ref="N12:N18" si="5">L12*$C$9*$C$16 + M12*$C$18</f>
        <v>3.6431999999999998</v>
      </c>
      <c r="O12" s="77">
        <f t="shared" ref="O12:O21" si="6">($C$19*N12)*($C$32/($C$29+($C$30-$C$29)*(LN($C$6^-1))^(1/$C$31)))^(1/$C$11)</f>
        <v>36.600744638285938</v>
      </c>
      <c r="P12" s="7">
        <f t="shared" si="0"/>
        <v>43.6</v>
      </c>
      <c r="Q12" s="7">
        <f t="shared" si="1"/>
        <v>25</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2"/>
        <v>0</v>
      </c>
      <c r="K13" s="77">
        <f t="shared" si="3"/>
        <v>0.18809800634957716</v>
      </c>
      <c r="L13" s="77">
        <f t="shared" si="4"/>
        <v>1</v>
      </c>
      <c r="M13" s="77">
        <f t="shared" ref="M13:M18" si="8">IF(J13&lt;=K13,0,0.863191147423464*(I13)^(-0.234866270653838))</f>
        <v>0</v>
      </c>
      <c r="N13" s="77">
        <f t="shared" si="5"/>
        <v>3.6431999999999998</v>
      </c>
      <c r="O13" s="77">
        <f t="shared" si="6"/>
        <v>36.600744638285938</v>
      </c>
      <c r="P13" s="7">
        <f t="shared" si="0"/>
        <v>43.6</v>
      </c>
      <c r="Q13" s="7">
        <f t="shared" si="1"/>
        <v>25</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2"/>
        <v>0</v>
      </c>
      <c r="K14" s="77">
        <f t="shared" si="3"/>
        <v>0.18809800634957716</v>
      </c>
      <c r="L14" s="77">
        <f t="shared" si="4"/>
        <v>1</v>
      </c>
      <c r="M14" s="77">
        <f>IF(J14&lt;=K14,0,0.863191147423464*(I14)^(-0.234866270653838))</f>
        <v>0</v>
      </c>
      <c r="N14" s="77">
        <f t="shared" si="5"/>
        <v>3.6431999999999998</v>
      </c>
      <c r="O14" s="77">
        <f t="shared" si="6"/>
        <v>36.600744638285938</v>
      </c>
      <c r="P14" s="7">
        <f t="shared" si="0"/>
        <v>43.6</v>
      </c>
      <c r="Q14" s="7">
        <f t="shared" si="1"/>
        <v>25</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'Shaft Moments Sprdsht Quiz 6 P4'!G29/1000</f>
        <v>3.036</v>
      </c>
      <c r="D15" s="4" t="str">
        <f>IF($D$2="English","klbf", "kN")</f>
        <v>kN</v>
      </c>
      <c r="H15" s="81">
        <v>4</v>
      </c>
      <c r="I15" s="77">
        <f t="shared" si="7"/>
        <v>1.4E-2</v>
      </c>
      <c r="J15" s="77">
        <f t="shared" si="2"/>
        <v>0</v>
      </c>
      <c r="K15" s="77">
        <f t="shared" si="3"/>
        <v>0.18809800634957716</v>
      </c>
      <c r="L15" s="77">
        <f t="shared" si="4"/>
        <v>1</v>
      </c>
      <c r="M15" s="77">
        <f t="shared" si="8"/>
        <v>0</v>
      </c>
      <c r="N15" s="77">
        <f t="shared" si="5"/>
        <v>3.6431999999999998</v>
      </c>
      <c r="O15" s="77">
        <f t="shared" si="6"/>
        <v>36.600744638285938</v>
      </c>
      <c r="P15" s="7">
        <f t="shared" si="0"/>
        <v>43.6</v>
      </c>
      <c r="Q15" s="7">
        <f t="shared" si="1"/>
        <v>25</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3.036</v>
      </c>
      <c r="D16" s="7" t="s">
        <v>24</v>
      </c>
      <c r="H16" s="81">
        <v>5</v>
      </c>
      <c r="I16" s="77">
        <f t="shared" si="7"/>
        <v>1.4E-2</v>
      </c>
      <c r="J16" s="77">
        <f t="shared" si="2"/>
        <v>0</v>
      </c>
      <c r="K16" s="77">
        <f t="shared" si="3"/>
        <v>0.18809800634957716</v>
      </c>
      <c r="L16" s="77">
        <f t="shared" si="4"/>
        <v>1</v>
      </c>
      <c r="M16" s="77">
        <f t="shared" si="8"/>
        <v>0</v>
      </c>
      <c r="N16" s="77">
        <f t="shared" si="5"/>
        <v>3.6431999999999998</v>
      </c>
      <c r="O16" s="77">
        <f t="shared" si="6"/>
        <v>36.600744638285938</v>
      </c>
      <c r="P16" s="7">
        <f t="shared" si="0"/>
        <v>43.6</v>
      </c>
      <c r="Q16" s="7">
        <f t="shared" si="1"/>
        <v>25</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c r="D17" s="4" t="str">
        <f>IF($D$2="English","klbf", "kN")</f>
        <v>kN</v>
      </c>
      <c r="H17" s="81">
        <v>6</v>
      </c>
      <c r="I17" s="77">
        <f t="shared" si="7"/>
        <v>1.4E-2</v>
      </c>
      <c r="J17" s="77">
        <f t="shared" si="2"/>
        <v>0</v>
      </c>
      <c r="K17" s="77">
        <f t="shared" si="3"/>
        <v>0.18809800634957716</v>
      </c>
      <c r="L17" s="77">
        <f t="shared" si="4"/>
        <v>1</v>
      </c>
      <c r="M17" s="77">
        <f t="shared" si="8"/>
        <v>0</v>
      </c>
      <c r="N17" s="77">
        <f t="shared" si="5"/>
        <v>3.6431999999999998</v>
      </c>
      <c r="O17" s="77">
        <f t="shared" si="6"/>
        <v>36.600744638285938</v>
      </c>
      <c r="P17" s="7">
        <f t="shared" si="0"/>
        <v>43.6</v>
      </c>
      <c r="Q17" s="7">
        <f t="shared" si="1"/>
        <v>25</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7</v>
      </c>
      <c r="I18" s="77">
        <f t="shared" si="7"/>
        <v>1.4E-2</v>
      </c>
      <c r="J18" s="77">
        <f t="shared" si="2"/>
        <v>0</v>
      </c>
      <c r="K18" s="77">
        <f t="shared" si="3"/>
        <v>0.18809800634957716</v>
      </c>
      <c r="L18" s="77">
        <f t="shared" si="4"/>
        <v>1</v>
      </c>
      <c r="M18" s="77">
        <f t="shared" si="8"/>
        <v>0</v>
      </c>
      <c r="N18" s="77">
        <f t="shared" si="5"/>
        <v>3.6431999999999998</v>
      </c>
      <c r="O18" s="77">
        <f t="shared" si="6"/>
        <v>36.600744638285938</v>
      </c>
      <c r="P18" s="7">
        <f t="shared" si="0"/>
        <v>43.6</v>
      </c>
      <c r="Q18" s="7">
        <f t="shared" si="1"/>
        <v>25</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1.4</v>
      </c>
      <c r="D19" s="13"/>
      <c r="H19" s="81">
        <v>8</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3.6431999999999998</v>
      </c>
      <c r="O19" s="77">
        <f t="shared" si="6"/>
        <v>36.600744638285938</v>
      </c>
      <c r="P19" s="7">
        <f t="shared" si="0"/>
        <v>43.6</v>
      </c>
      <c r="Q19" s="7">
        <f t="shared" si="1"/>
        <v>25</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3.6431999999999998</v>
      </c>
      <c r="O20" s="77">
        <f t="shared" si="6"/>
        <v>36.600744638285938</v>
      </c>
      <c r="P20" s="7">
        <f t="shared" si="0"/>
        <v>43.6</v>
      </c>
      <c r="Q20" s="7">
        <f t="shared" si="1"/>
        <v>25</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2"/>
        <v>0</v>
      </c>
      <c r="K21" s="77">
        <f>0.506467531924409*(I21)^0.23203728471849</f>
        <v>0.18809800634957716</v>
      </c>
      <c r="L21" s="77">
        <f>IF(J21&lt;=K21,1,0.56)</f>
        <v>1</v>
      </c>
      <c r="M21" s="77">
        <f>IF(J21&lt;=K21,0,0.863191147423464*(I21)^(-0.234866270653838))</f>
        <v>0</v>
      </c>
      <c r="N21" s="77">
        <f>L21*$C$9*$C$16 + M21*$C$18</f>
        <v>3.6431999999999998</v>
      </c>
      <c r="O21" s="77">
        <f t="shared" si="6"/>
        <v>36.600744638285938</v>
      </c>
      <c r="P21" s="7">
        <f t="shared" si="0"/>
        <v>43.6</v>
      </c>
      <c r="Q21" s="7">
        <f t="shared" si="1"/>
        <v>25</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105000000</v>
      </c>
      <c r="D24" s="7" t="s">
        <v>11</v>
      </c>
      <c r="H24" s="7" t="s">
        <v>90</v>
      </c>
      <c r="I24" s="7">
        <f>P21</f>
        <v>43.6</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9.8021582733812949</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25</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5.6205035971223021</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105</v>
      </c>
      <c r="D32" s="7" t="s">
        <v>11</v>
      </c>
    </row>
    <row r="33" spans="2:6" ht="15" customHeight="1" x14ac:dyDescent="0.25">
      <c r="B33" s="4"/>
      <c r="C33" s="4"/>
      <c r="D33" s="4" t="s">
        <v>11</v>
      </c>
      <c r="E33" s="4" t="s">
        <v>23</v>
      </c>
      <c r="F33" s="16" t="b">
        <v>0</v>
      </c>
    </row>
    <row r="34" spans="2:6" ht="15" customHeight="1" x14ac:dyDescent="0.25">
      <c r="B34" s="7" t="s">
        <v>16</v>
      </c>
      <c r="C34" s="14">
        <f>C29+(C30-C29)*(LN(C6^-1))^(1/C31)</f>
        <v>0.28415328584890898</v>
      </c>
      <c r="D34" s="18"/>
      <c r="E34" s="74" t="s">
        <v>75</v>
      </c>
      <c r="F34" s="73">
        <f>C6</f>
        <v>0.98488578017961048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109" priority="3">
      <formula>NOT($F$12)</formula>
    </cfRule>
  </conditionalFormatting>
  <conditionalFormatting sqref="B22:B23 D22:D23">
    <cfRule type="expression" dxfId="108" priority="6">
      <formula>$F$25</formula>
    </cfRule>
  </conditionalFormatting>
  <conditionalFormatting sqref="B25 D25 F25">
    <cfRule type="expression" dxfId="107" priority="9">
      <formula>NOT($F$25)</formula>
    </cfRule>
  </conditionalFormatting>
  <conditionalFormatting sqref="B33 D33">
    <cfRule type="expression" dxfId="106" priority="8">
      <formula>NOT($F$33)</formula>
    </cfRule>
  </conditionalFormatting>
  <conditionalFormatting sqref="B39 D39">
    <cfRule type="expression" dxfId="105" priority="5">
      <formula>$F$41</formula>
    </cfRule>
  </conditionalFormatting>
  <conditionalFormatting sqref="B41 D41 F41">
    <cfRule type="expression" dxfId="104" priority="7">
      <formula>NOT($F$41)</formula>
    </cfRule>
  </conditionalFormatting>
  <conditionalFormatting sqref="B5:D5">
    <cfRule type="expression" dxfId="103" priority="11">
      <formula>$F$36</formula>
    </cfRule>
  </conditionalFormatting>
  <conditionalFormatting sqref="B10:D10">
    <cfRule type="expression" dxfId="102" priority="10">
      <formula>$F$12</formula>
    </cfRule>
  </conditionalFormatting>
  <conditionalFormatting sqref="B36:D42 E41:F41">
    <cfRule type="expression" dxfId="101" priority="2">
      <formula>NOT($F$36)</formula>
    </cfRule>
  </conditionalFormatting>
  <conditionalFormatting sqref="F33">
    <cfRule type="expression" dxfId="100" priority="4">
      <formula>NOT($F$33)</formula>
    </cfRule>
  </conditionalFormatting>
  <conditionalFormatting sqref="F36">
    <cfRule type="expression" dxfId="99" priority="1">
      <formula>NOT($F$36)</formula>
    </cfRule>
  </conditionalFormatting>
  <dataValidations count="5">
    <dataValidation type="list" allowBlank="1" showInputMessage="1" showErrorMessage="1" sqref="D2" xr:uid="{BF12C7FE-29F2-436E-BFB5-7D1F6BD6CEF0}">
      <formula1>"English, Metric"</formula1>
    </dataValidation>
    <dataValidation type="list" allowBlank="1" showInputMessage="1" showErrorMessage="1" sqref="C10" xr:uid="{EEAA84B3-1AF0-43CD-B1AC-95C12E55D037}">
      <formula1>"Ball, Roller"</formula1>
    </dataValidation>
    <dataValidation type="list" allowBlank="1" showInputMessage="1" showErrorMessage="1" sqref="C7" xr:uid="{344252AC-C0E9-4A72-AA77-CDC417A42E80}">
      <formula1>"Deep Groove, Angular, 02-Series, 03-Series"</formula1>
    </dataValidation>
    <dataValidation type="list" allowBlank="1" showInputMessage="1" showErrorMessage="1" sqref="C8" xr:uid="{665AB660-8E8E-42A5-9AE8-BBC2C6E07843}">
      <formula1>"Inner Ring, Outer Ring"</formula1>
    </dataValidation>
    <dataValidation type="list" allowBlank="1" showInputMessage="1" showErrorMessage="1" sqref="C5" xr:uid="{C987C4F5-E935-485C-BD5F-C39765507E4E}">
      <formula1>$T$6:$T$7</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ED75-6034-4838-88E0-1F411D3D73CE}">
  <sheetPr>
    <tabColor theme="8" tint="-0.249977111117893"/>
  </sheetPr>
  <dimension ref="B2:AQ82"/>
  <sheetViews>
    <sheetView zoomScaleNormal="100" workbookViewId="0">
      <selection activeCell="J42" sqref="J42"/>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21.627712740805329</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25.5</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SQRT(0.97)</f>
        <v>0.98488578017961048</v>
      </c>
      <c r="D6" s="4"/>
      <c r="E6" s="26" t="s">
        <v>41</v>
      </c>
      <c r="H6" s="7" t="s">
        <v>77</v>
      </c>
      <c r="I6" s="77"/>
      <c r="J6" s="77"/>
      <c r="K6" s="7">
        <f>IF($C$7="Deep Groove",VLOOKUP(K5,$AF$8:$AG$27,2,FALSE), IF($C$7="Angular", VLOOKUP(K5,$AH$8:$AI$27,2,FALSE), IF($C$7="02-Series", VLOOKUP(K5,$AC$62:$AD$82,2,FALSE), IF($C$7="03-Series", VLOOKUP(K5,$AG$62:$AH$82,2,FALSE), NA()))))</f>
        <v>13.7</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0</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1.2</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0</v>
      </c>
      <c r="K11" s="77">
        <f>0.506467531924409*(I11)^0.23203728471849</f>
        <v>0.18809800634957716</v>
      </c>
      <c r="L11" s="77">
        <f>IF(J11&lt;=K11,1,0.56)</f>
        <v>1</v>
      </c>
      <c r="M11" s="77">
        <f>IF(J11&lt;=K11,0,0.863191147423464*(I11)^(-0.234866270653838))</f>
        <v>0</v>
      </c>
      <c r="N11" s="77">
        <f>L11*$C$9*$C$16 + M11*$C$18</f>
        <v>2.1528</v>
      </c>
      <c r="O11" s="77">
        <f>($C$19*N11)*($C$32/($C$29+($C$30-$C$29)*(LN($C$6^-1))^(1/$C$31)))^(1/$C$11)</f>
        <v>21.627712740805325</v>
      </c>
      <c r="P11" s="7">
        <f t="shared" ref="P11:P21" si="0">IF($C$7="Deep Groove", SMALL($AF$8:$AF$27,COUNTIF($AF$8:$AF$27,"&lt;"&amp;O11)+1), IF($C$7="Angular", SMALL($AH$8:$AH$27,COUNTIF($AH$8:$AH$27,"&lt;"&amp;O11)+1), IF($C$7="02-Series", SMALL($AC$62:$AC$82,COUNTIF($AC$62:$AC$82,"&lt;"&amp;O11)+1), IF($C$7="03-Series", SMALL($AG$62:$AG$82,COUNTIF($AG$62:$AG$82,"&lt;"&amp;O11)+1), NA()))))</f>
        <v>25.5</v>
      </c>
      <c r="Q11" s="7">
        <f t="shared" ref="Q11:Q21" si="1">IF($C$7="Deep Groove",VLOOKUP(P11,$AF$8:$AG$27,2,FALSE), IF($C$7="Angular", VLOOKUP(P11,$AH$8:$AI$27,2,FALSE), IF($C$7="02-Series", VLOOKUP(P11,$AC$62:$AD$82,2,FALSE), IF($C$7="03-Series", VLOOKUP(P11,$AG$62:$AH$82,2,FALSE), NA()))))</f>
        <v>13.7</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2">$C$18/($C$9*$C$16)</f>
        <v>0</v>
      </c>
      <c r="K12" s="77">
        <f t="shared" ref="K12:K18" si="3">0.506467531924409*(I12)^0.23203728471849</f>
        <v>0.18809800634957716</v>
      </c>
      <c r="L12" s="77">
        <f t="shared" ref="L12:L18" si="4">IF(J12&lt;=K12,1,0.56)</f>
        <v>1</v>
      </c>
      <c r="M12" s="77">
        <f>IF(J12&lt;=K12,0,0.863191147423464*(I12)^(-0.234866270653838))</f>
        <v>0</v>
      </c>
      <c r="N12" s="77">
        <f t="shared" ref="N12:N18" si="5">L12*$C$9*$C$16 + M12*$C$18</f>
        <v>2.1528</v>
      </c>
      <c r="O12" s="77">
        <f t="shared" ref="O12:O21" si="6">($C$19*N12)*($C$32/($C$29+($C$30-$C$29)*(LN($C$6^-1))^(1/$C$31)))^(1/$C$11)</f>
        <v>21.627712740805325</v>
      </c>
      <c r="P12" s="7">
        <f t="shared" si="0"/>
        <v>25.5</v>
      </c>
      <c r="Q12" s="7">
        <f t="shared" si="1"/>
        <v>13.7</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2"/>
        <v>0</v>
      </c>
      <c r="K13" s="77">
        <f t="shared" si="3"/>
        <v>0.18809800634957716</v>
      </c>
      <c r="L13" s="77">
        <f t="shared" si="4"/>
        <v>1</v>
      </c>
      <c r="M13" s="77">
        <f t="shared" ref="M13:M18" si="8">IF(J13&lt;=K13,0,0.863191147423464*(I13)^(-0.234866270653838))</f>
        <v>0</v>
      </c>
      <c r="N13" s="77">
        <f t="shared" si="5"/>
        <v>2.1528</v>
      </c>
      <c r="O13" s="77">
        <f t="shared" si="6"/>
        <v>21.627712740805325</v>
      </c>
      <c r="P13" s="7">
        <f t="shared" si="0"/>
        <v>25.5</v>
      </c>
      <c r="Q13" s="7">
        <f t="shared" si="1"/>
        <v>13.7</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2"/>
        <v>0</v>
      </c>
      <c r="K14" s="77">
        <f t="shared" si="3"/>
        <v>0.18809800634957716</v>
      </c>
      <c r="L14" s="77">
        <f t="shared" si="4"/>
        <v>1</v>
      </c>
      <c r="M14" s="77">
        <f>IF(J14&lt;=K14,0,0.863191147423464*(I14)^(-0.234866270653838))</f>
        <v>0</v>
      </c>
      <c r="N14" s="77">
        <f t="shared" si="5"/>
        <v>2.1528</v>
      </c>
      <c r="O14" s="77">
        <f t="shared" si="6"/>
        <v>21.627712740805325</v>
      </c>
      <c r="P14" s="7">
        <f t="shared" si="0"/>
        <v>25.5</v>
      </c>
      <c r="Q14" s="7">
        <f t="shared" si="1"/>
        <v>13.7</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'Shaft Moments Sprdsht Quiz 6 P4'!G30/1000</f>
        <v>1.794</v>
      </c>
      <c r="D15" s="4" t="str">
        <f>IF($D$2="English","klbf", "kN")</f>
        <v>kN</v>
      </c>
      <c r="H15" s="81">
        <v>4</v>
      </c>
      <c r="I15" s="77">
        <f t="shared" si="7"/>
        <v>1.4E-2</v>
      </c>
      <c r="J15" s="77">
        <f t="shared" si="2"/>
        <v>0</v>
      </c>
      <c r="K15" s="77">
        <f t="shared" si="3"/>
        <v>0.18809800634957716</v>
      </c>
      <c r="L15" s="77">
        <f t="shared" si="4"/>
        <v>1</v>
      </c>
      <c r="M15" s="77">
        <f t="shared" si="8"/>
        <v>0</v>
      </c>
      <c r="N15" s="77">
        <f t="shared" si="5"/>
        <v>2.1528</v>
      </c>
      <c r="O15" s="77">
        <f t="shared" si="6"/>
        <v>21.627712740805325</v>
      </c>
      <c r="P15" s="7">
        <f t="shared" si="0"/>
        <v>25.5</v>
      </c>
      <c r="Q15" s="7">
        <f t="shared" si="1"/>
        <v>13.7</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1.794</v>
      </c>
      <c r="D16" s="7" t="s">
        <v>24</v>
      </c>
      <c r="H16" s="81">
        <v>5</v>
      </c>
      <c r="I16" s="77">
        <f t="shared" si="7"/>
        <v>1.4E-2</v>
      </c>
      <c r="J16" s="77">
        <f t="shared" si="2"/>
        <v>0</v>
      </c>
      <c r="K16" s="77">
        <f t="shared" si="3"/>
        <v>0.18809800634957716</v>
      </c>
      <c r="L16" s="77">
        <f t="shared" si="4"/>
        <v>1</v>
      </c>
      <c r="M16" s="77">
        <f t="shared" si="8"/>
        <v>0</v>
      </c>
      <c r="N16" s="77">
        <f t="shared" si="5"/>
        <v>2.1528</v>
      </c>
      <c r="O16" s="77">
        <f t="shared" si="6"/>
        <v>21.627712740805325</v>
      </c>
      <c r="P16" s="7">
        <f t="shared" si="0"/>
        <v>25.5</v>
      </c>
      <c r="Q16" s="7">
        <f t="shared" si="1"/>
        <v>13.7</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c r="D17" s="4" t="str">
        <f>IF($D$2="English","klbf", "kN")</f>
        <v>kN</v>
      </c>
      <c r="H17" s="81">
        <v>6</v>
      </c>
      <c r="I17" s="77">
        <f t="shared" si="7"/>
        <v>1.4E-2</v>
      </c>
      <c r="J17" s="77">
        <f t="shared" si="2"/>
        <v>0</v>
      </c>
      <c r="K17" s="77">
        <f t="shared" si="3"/>
        <v>0.18809800634957716</v>
      </c>
      <c r="L17" s="77">
        <f t="shared" si="4"/>
        <v>1</v>
      </c>
      <c r="M17" s="77">
        <f t="shared" si="8"/>
        <v>0</v>
      </c>
      <c r="N17" s="77">
        <f t="shared" si="5"/>
        <v>2.1528</v>
      </c>
      <c r="O17" s="77">
        <f t="shared" si="6"/>
        <v>21.627712740805325</v>
      </c>
      <c r="P17" s="7">
        <f t="shared" si="0"/>
        <v>25.5</v>
      </c>
      <c r="Q17" s="7">
        <f t="shared" si="1"/>
        <v>13.7</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7</v>
      </c>
      <c r="I18" s="77">
        <f t="shared" si="7"/>
        <v>1.4E-2</v>
      </c>
      <c r="J18" s="77">
        <f t="shared" si="2"/>
        <v>0</v>
      </c>
      <c r="K18" s="77">
        <f t="shared" si="3"/>
        <v>0.18809800634957716</v>
      </c>
      <c r="L18" s="77">
        <f t="shared" si="4"/>
        <v>1</v>
      </c>
      <c r="M18" s="77">
        <f t="shared" si="8"/>
        <v>0</v>
      </c>
      <c r="N18" s="77">
        <f t="shared" si="5"/>
        <v>2.1528</v>
      </c>
      <c r="O18" s="77">
        <f t="shared" si="6"/>
        <v>21.627712740805325</v>
      </c>
      <c r="P18" s="7">
        <f t="shared" si="0"/>
        <v>25.5</v>
      </c>
      <c r="Q18" s="7">
        <f t="shared" si="1"/>
        <v>13.7</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1.4</v>
      </c>
      <c r="D19" s="13"/>
      <c r="H19" s="81">
        <v>8</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2.1528</v>
      </c>
      <c r="O19" s="77">
        <f t="shared" si="6"/>
        <v>21.627712740805325</v>
      </c>
      <c r="P19" s="7">
        <f t="shared" si="0"/>
        <v>25.5</v>
      </c>
      <c r="Q19" s="7">
        <f t="shared" si="1"/>
        <v>13.7</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2.1528</v>
      </c>
      <c r="O20" s="77">
        <f t="shared" si="6"/>
        <v>21.627712740805325</v>
      </c>
      <c r="P20" s="7">
        <f t="shared" si="0"/>
        <v>25.5</v>
      </c>
      <c r="Q20" s="7">
        <f t="shared" si="1"/>
        <v>13.7</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2"/>
        <v>0</v>
      </c>
      <c r="K21" s="77">
        <f>0.506467531924409*(I21)^0.23203728471849</f>
        <v>0.18809800634957716</v>
      </c>
      <c r="L21" s="77">
        <f>IF(J21&lt;=K21,1,0.56)</f>
        <v>1</v>
      </c>
      <c r="M21" s="77">
        <f>IF(J21&lt;=K21,0,0.863191147423464*(I21)^(-0.234866270653838))</f>
        <v>0</v>
      </c>
      <c r="N21" s="77">
        <f>L21*$C$9*$C$16 + M21*$C$18</f>
        <v>2.1528</v>
      </c>
      <c r="O21" s="77">
        <f t="shared" si="6"/>
        <v>21.627712740805325</v>
      </c>
      <c r="P21" s="7">
        <f t="shared" si="0"/>
        <v>25.5</v>
      </c>
      <c r="Q21" s="7">
        <f t="shared" si="1"/>
        <v>13.7</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105000000</v>
      </c>
      <c r="D24" s="7" t="s">
        <v>11</v>
      </c>
      <c r="H24" s="7" t="s">
        <v>90</v>
      </c>
      <c r="I24" s="7">
        <f>P21</f>
        <v>25.5</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5.7329136690647475</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13.7</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3.0800359712230212</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105</v>
      </c>
      <c r="D32" s="7" t="s">
        <v>11</v>
      </c>
    </row>
    <row r="33" spans="2:6" ht="15" customHeight="1" x14ac:dyDescent="0.25">
      <c r="B33" s="4"/>
      <c r="C33" s="4"/>
      <c r="D33" s="4" t="s">
        <v>11</v>
      </c>
      <c r="E33" s="4" t="s">
        <v>23</v>
      </c>
      <c r="F33" s="16" t="b">
        <v>0</v>
      </c>
    </row>
    <row r="34" spans="2:6" ht="15" customHeight="1" x14ac:dyDescent="0.25">
      <c r="B34" s="7" t="s">
        <v>16</v>
      </c>
      <c r="C34" s="14">
        <f>C29+(C30-C29)*(LN(C6^-1))^(1/C31)</f>
        <v>0.28415328584890898</v>
      </c>
      <c r="D34" s="18"/>
      <c r="E34" s="74" t="s">
        <v>75</v>
      </c>
      <c r="F34" s="73">
        <f>C6</f>
        <v>0.98488578017961048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98" priority="3">
      <formula>NOT($F$12)</formula>
    </cfRule>
  </conditionalFormatting>
  <conditionalFormatting sqref="B22:B23 D22:D23">
    <cfRule type="expression" dxfId="97" priority="6">
      <formula>$F$25</formula>
    </cfRule>
  </conditionalFormatting>
  <conditionalFormatting sqref="B25 D25 F25">
    <cfRule type="expression" dxfId="96" priority="9">
      <formula>NOT($F$25)</formula>
    </cfRule>
  </conditionalFormatting>
  <conditionalFormatting sqref="B33 D33">
    <cfRule type="expression" dxfId="95" priority="8">
      <formula>NOT($F$33)</formula>
    </cfRule>
  </conditionalFormatting>
  <conditionalFormatting sqref="B39 D39">
    <cfRule type="expression" dxfId="94" priority="5">
      <formula>$F$41</formula>
    </cfRule>
  </conditionalFormatting>
  <conditionalFormatting sqref="B41 D41 F41">
    <cfRule type="expression" dxfId="93" priority="7">
      <formula>NOT($F$41)</formula>
    </cfRule>
  </conditionalFormatting>
  <conditionalFormatting sqref="B5:D5">
    <cfRule type="expression" dxfId="92" priority="11">
      <formula>$F$36</formula>
    </cfRule>
  </conditionalFormatting>
  <conditionalFormatting sqref="B10:D10">
    <cfRule type="expression" dxfId="91" priority="10">
      <formula>$F$12</formula>
    </cfRule>
  </conditionalFormatting>
  <conditionalFormatting sqref="B36:D42 E41:F41">
    <cfRule type="expression" dxfId="90" priority="2">
      <formula>NOT($F$36)</formula>
    </cfRule>
  </conditionalFormatting>
  <conditionalFormatting sqref="F33">
    <cfRule type="expression" dxfId="89" priority="4">
      <formula>NOT($F$33)</formula>
    </cfRule>
  </conditionalFormatting>
  <conditionalFormatting sqref="F36">
    <cfRule type="expression" dxfId="88" priority="1">
      <formula>NOT($F$36)</formula>
    </cfRule>
  </conditionalFormatting>
  <dataValidations count="5">
    <dataValidation type="list" allowBlank="1" showInputMessage="1" showErrorMessage="1" sqref="C5" xr:uid="{DB8EC90B-9A91-4020-A075-5FC1232C525F}">
      <formula1>$T$6:$T$7</formula1>
    </dataValidation>
    <dataValidation type="list" allowBlank="1" showInputMessage="1" showErrorMessage="1" sqref="C8" xr:uid="{4A65BD11-5619-462C-B31B-EE5335222C2B}">
      <formula1>"Inner Ring, Outer Ring"</formula1>
    </dataValidation>
    <dataValidation type="list" allowBlank="1" showInputMessage="1" showErrorMessage="1" sqref="C7" xr:uid="{066C3CE0-97C7-462E-B08C-3A1FC379D054}">
      <formula1>"Deep Groove, Angular, 02-Series, 03-Series"</formula1>
    </dataValidation>
    <dataValidation type="list" allowBlank="1" showInputMessage="1" showErrorMessage="1" sqref="C10" xr:uid="{79612D93-2452-4A72-B023-3E96699837A0}">
      <formula1>"Ball, Roller"</formula1>
    </dataValidation>
    <dataValidation type="list" allowBlank="1" showInputMessage="1" showErrorMessage="1" sqref="D2" xr:uid="{BA7AA4FE-40C8-4169-B72A-F3ED6B77F293}">
      <formula1>"English, Metric"</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954C-B424-4FD6-A033-7A6994EEC2FF}">
  <sheetPr>
    <tabColor theme="8" tint="-0.249977111117893"/>
  </sheetPr>
  <dimension ref="B2:AQ82"/>
  <sheetViews>
    <sheetView zoomScaleNormal="100" workbookViewId="0">
      <selection activeCell="I24" sqref="I24"/>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21.627712740805329</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25.5</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SQRT(0.97)</f>
        <v>0.98488578017961048</v>
      </c>
      <c r="D6" s="4"/>
      <c r="E6" s="26" t="s">
        <v>41</v>
      </c>
      <c r="H6" s="7" t="s">
        <v>77</v>
      </c>
      <c r="I6" s="77"/>
      <c r="J6" s="77"/>
      <c r="K6" s="7">
        <f>IF($C$7="Deep Groove",VLOOKUP(K5,$AF$8:$AG$27,2,FALSE), IF($C$7="Angular", VLOOKUP(K5,$AH$8:$AI$27,2,FALSE), IF($C$7="02-Series", VLOOKUP(K5,$AC$62:$AD$82,2,FALSE), IF($C$7="03-Series", VLOOKUP(K5,$AG$62:$AH$82,2,FALSE), NA()))))</f>
        <v>13.7</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7.2992700729927015E-2</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1.2</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7.2992700729927015E-2</v>
      </c>
      <c r="J11" s="77">
        <f>$C$18/($C$9*$C$16)</f>
        <v>0.46451133407655149</v>
      </c>
      <c r="K11" s="77">
        <f>0.506467531924409*(I11)^0.23203728471849</f>
        <v>0.27592436732572978</v>
      </c>
      <c r="L11" s="77">
        <f>IF(J11&lt;=K11,1,0.56)</f>
        <v>0.56000000000000005</v>
      </c>
      <c r="M11" s="77">
        <f>IF(J11&lt;=K11,0,0.863191147423464*(I11)^(-0.234866270653838))</f>
        <v>1.5961889431585696</v>
      </c>
      <c r="N11" s="77">
        <f>L11*$C$9*$C$16 + M11*$C$18</f>
        <v>2.80175694315857</v>
      </c>
      <c r="O11" s="77">
        <f>($C$19*N11)*($C$32/($C$29+($C$30-$C$29)*(LN($C$6^-1))^(1/$C$31)))^(1/$C$11)</f>
        <v>28.147340364265325</v>
      </c>
      <c r="P11" s="7">
        <f t="shared" ref="P11:P21" si="0">IF($C$7="Deep Groove", SMALL($AF$8:$AF$27,COUNTIF($AF$8:$AF$27,"&lt;"&amp;O11)+1), IF($C$7="Angular", SMALL($AH$8:$AH$27,COUNTIF($AH$8:$AH$27,"&lt;"&amp;O11)+1), IF($C$7="02-Series", SMALL($AC$62:$AC$82,COUNTIF($AC$62:$AC$82,"&lt;"&amp;O11)+1), IF($C$7="03-Series", SMALL($AG$62:$AG$82,COUNTIF($AG$62:$AG$82,"&lt;"&amp;O11)+1), NA()))))</f>
        <v>30.7</v>
      </c>
      <c r="Q11" s="7">
        <f t="shared" ref="Q11:Q21" si="1">IF($C$7="Deep Groove",VLOOKUP(P11,$AF$8:$AG$27,2,FALSE), IF($C$7="Angular", VLOOKUP(P11,$AH$8:$AI$27,2,FALSE), IF($C$7="02-Series", VLOOKUP(P11,$AC$62:$AD$82,2,FALSE), IF($C$7="03-Series", VLOOKUP(P11,$AG$62:$AH$82,2,FALSE), NA()))))</f>
        <v>16.600000000000001</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6.0240963855421679E-2</v>
      </c>
      <c r="J12" s="77">
        <f t="shared" ref="J12:J21" si="2">$C$18/($C$9*$C$16)</f>
        <v>0.46451133407655149</v>
      </c>
      <c r="K12" s="77">
        <f t="shared" ref="K12:K18" si="3">0.506467531924409*(I12)^0.23203728471849</f>
        <v>0.26390100340182066</v>
      </c>
      <c r="L12" s="77">
        <f t="shared" ref="L12:L18" si="4">IF(J12&lt;=K12,1,0.56)</f>
        <v>0.56000000000000005</v>
      </c>
      <c r="M12" s="77">
        <f>IF(J12&lt;=K12,0,0.863191147423464*(I12)^(-0.234866270653838))</f>
        <v>1.6698182917949536</v>
      </c>
      <c r="N12" s="77">
        <f t="shared" ref="N12:N18" si="5">L12*$C$9*$C$16 + M12*$C$18</f>
        <v>2.8753862917949538</v>
      </c>
      <c r="O12" s="77">
        <f t="shared" ref="O12:O21" si="6">($C$19*N12)*($C$32/($C$29+($C$30-$C$29)*(LN($C$6^-1))^(1/$C$31)))^(1/$C$11)</f>
        <v>28.887044192582081</v>
      </c>
      <c r="P12" s="7">
        <f t="shared" si="0"/>
        <v>30.7</v>
      </c>
      <c r="Q12" s="7">
        <f t="shared" si="1"/>
        <v>16.600000000000001</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6.0240963855421679E-2</v>
      </c>
      <c r="J13" s="77">
        <f t="shared" si="2"/>
        <v>0.46451133407655149</v>
      </c>
      <c r="K13" s="77">
        <f t="shared" si="3"/>
        <v>0.26390100340182066</v>
      </c>
      <c r="L13" s="77">
        <f t="shared" si="4"/>
        <v>0.56000000000000005</v>
      </c>
      <c r="M13" s="77">
        <f t="shared" ref="M13:M18" si="8">IF(J13&lt;=K13,0,0.863191147423464*(I13)^(-0.234866270653838))</f>
        <v>1.6698182917949536</v>
      </c>
      <c r="N13" s="77">
        <f t="shared" si="5"/>
        <v>2.8753862917949538</v>
      </c>
      <c r="O13" s="77">
        <f t="shared" si="6"/>
        <v>28.887044192582081</v>
      </c>
      <c r="P13" s="7">
        <f t="shared" si="0"/>
        <v>30.7</v>
      </c>
      <c r="Q13" s="7">
        <f t="shared" si="1"/>
        <v>16.600000000000001</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6.0240963855421679E-2</v>
      </c>
      <c r="J14" s="77">
        <f t="shared" si="2"/>
        <v>0.46451133407655149</v>
      </c>
      <c r="K14" s="77">
        <f t="shared" si="3"/>
        <v>0.26390100340182066</v>
      </c>
      <c r="L14" s="77">
        <f t="shared" si="4"/>
        <v>0.56000000000000005</v>
      </c>
      <c r="M14" s="77">
        <f>IF(J14&lt;=K14,0,0.863191147423464*(I14)^(-0.234866270653838))</f>
        <v>1.6698182917949536</v>
      </c>
      <c r="N14" s="77">
        <f t="shared" si="5"/>
        <v>2.8753862917949538</v>
      </c>
      <c r="O14" s="77">
        <f t="shared" si="6"/>
        <v>28.887044192582081</v>
      </c>
      <c r="P14" s="7">
        <f t="shared" si="0"/>
        <v>30.7</v>
      </c>
      <c r="Q14" s="7">
        <f t="shared" si="1"/>
        <v>16.600000000000001</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'Shaft Moments Sprdsht Quiz 6 P4'!G30/1000</f>
        <v>1.794</v>
      </c>
      <c r="D15" s="4" t="str">
        <f>IF($D$2="English","klbf", "kN")</f>
        <v>kN</v>
      </c>
      <c r="H15" s="81">
        <v>4</v>
      </c>
      <c r="I15" s="77">
        <f t="shared" si="7"/>
        <v>6.0240963855421679E-2</v>
      </c>
      <c r="J15" s="77">
        <f t="shared" si="2"/>
        <v>0.46451133407655149</v>
      </c>
      <c r="K15" s="77">
        <f t="shared" si="3"/>
        <v>0.26390100340182066</v>
      </c>
      <c r="L15" s="77">
        <f t="shared" si="4"/>
        <v>0.56000000000000005</v>
      </c>
      <c r="M15" s="77">
        <f t="shared" si="8"/>
        <v>1.6698182917949536</v>
      </c>
      <c r="N15" s="77">
        <f t="shared" si="5"/>
        <v>2.8753862917949538</v>
      </c>
      <c r="O15" s="77">
        <f t="shared" si="6"/>
        <v>28.887044192582081</v>
      </c>
      <c r="P15" s="7">
        <f t="shared" si="0"/>
        <v>30.7</v>
      </c>
      <c r="Q15" s="7">
        <f t="shared" si="1"/>
        <v>16.600000000000001</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1.794</v>
      </c>
      <c r="D16" s="7" t="s">
        <v>24</v>
      </c>
      <c r="H16" s="81">
        <v>5</v>
      </c>
      <c r="I16" s="77">
        <f t="shared" si="7"/>
        <v>6.0240963855421679E-2</v>
      </c>
      <c r="J16" s="77">
        <f t="shared" si="2"/>
        <v>0.46451133407655149</v>
      </c>
      <c r="K16" s="77">
        <f t="shared" si="3"/>
        <v>0.26390100340182066</v>
      </c>
      <c r="L16" s="77">
        <f t="shared" si="4"/>
        <v>0.56000000000000005</v>
      </c>
      <c r="M16" s="77">
        <f t="shared" si="8"/>
        <v>1.6698182917949536</v>
      </c>
      <c r="N16" s="77">
        <f t="shared" si="5"/>
        <v>2.8753862917949538</v>
      </c>
      <c r="O16" s="77">
        <f t="shared" si="6"/>
        <v>28.887044192582081</v>
      </c>
      <c r="P16" s="7">
        <f t="shared" si="0"/>
        <v>30.7</v>
      </c>
      <c r="Q16" s="7">
        <f t="shared" si="1"/>
        <v>16.600000000000001</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1</v>
      </c>
      <c r="D17" s="4" t="str">
        <f>IF($D$2="English","klbf", "kN")</f>
        <v>kN</v>
      </c>
      <c r="H17" s="81">
        <v>6</v>
      </c>
      <c r="I17" s="77">
        <f t="shared" si="7"/>
        <v>6.0240963855421679E-2</v>
      </c>
      <c r="J17" s="77">
        <f t="shared" si="2"/>
        <v>0.46451133407655149</v>
      </c>
      <c r="K17" s="77">
        <f t="shared" si="3"/>
        <v>0.26390100340182066</v>
      </c>
      <c r="L17" s="77">
        <f t="shared" si="4"/>
        <v>0.56000000000000005</v>
      </c>
      <c r="M17" s="77">
        <f t="shared" si="8"/>
        <v>1.6698182917949536</v>
      </c>
      <c r="N17" s="77">
        <f t="shared" si="5"/>
        <v>2.8753862917949538</v>
      </c>
      <c r="O17" s="77">
        <f t="shared" si="6"/>
        <v>28.887044192582081</v>
      </c>
      <c r="P17" s="7">
        <f t="shared" si="0"/>
        <v>30.7</v>
      </c>
      <c r="Q17" s="7">
        <f t="shared" si="1"/>
        <v>16.600000000000001</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1</v>
      </c>
      <c r="D18" s="7" t="s">
        <v>24</v>
      </c>
      <c r="H18" s="81">
        <v>7</v>
      </c>
      <c r="I18" s="77">
        <f t="shared" si="7"/>
        <v>6.0240963855421679E-2</v>
      </c>
      <c r="J18" s="77">
        <f t="shared" si="2"/>
        <v>0.46451133407655149</v>
      </c>
      <c r="K18" s="77">
        <f t="shared" si="3"/>
        <v>0.26390100340182066</v>
      </c>
      <c r="L18" s="77">
        <f t="shared" si="4"/>
        <v>0.56000000000000005</v>
      </c>
      <c r="M18" s="77">
        <f t="shared" si="8"/>
        <v>1.6698182917949536</v>
      </c>
      <c r="N18" s="77">
        <f t="shared" si="5"/>
        <v>2.8753862917949538</v>
      </c>
      <c r="O18" s="77">
        <f t="shared" si="6"/>
        <v>28.887044192582081</v>
      </c>
      <c r="P18" s="7">
        <f t="shared" si="0"/>
        <v>30.7</v>
      </c>
      <c r="Q18" s="7">
        <f t="shared" si="1"/>
        <v>16.600000000000001</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1.4</v>
      </c>
      <c r="D19" s="13"/>
      <c r="H19" s="81">
        <v>8</v>
      </c>
      <c r="I19" s="77">
        <f>IF($C$18/Q18 &lt; 0.014, 0.014, $C$18/Q18)</f>
        <v>6.0240963855421679E-2</v>
      </c>
      <c r="J19" s="77">
        <f t="shared" si="2"/>
        <v>0.46451133407655149</v>
      </c>
      <c r="K19" s="77">
        <f>0.506467531924409*(I19)^0.23203728471849</f>
        <v>0.26390100340182066</v>
      </c>
      <c r="L19" s="77">
        <f>IF(J19&lt;=K19,1,0.56)</f>
        <v>0.56000000000000005</v>
      </c>
      <c r="M19" s="77">
        <f>IF(J19&lt;=K19,0,0.863191147423464*(I19)^(-0.234866270653838))</f>
        <v>1.6698182917949536</v>
      </c>
      <c r="N19" s="77">
        <f>L19*$C$9*$C$16 + M19*$C$18</f>
        <v>2.8753862917949538</v>
      </c>
      <c r="O19" s="77">
        <f t="shared" si="6"/>
        <v>28.887044192582081</v>
      </c>
      <c r="P19" s="7">
        <f t="shared" si="0"/>
        <v>30.7</v>
      </c>
      <c r="Q19" s="7">
        <f t="shared" si="1"/>
        <v>16.600000000000001</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6.0240963855421679E-2</v>
      </c>
      <c r="J20" s="77">
        <f t="shared" si="2"/>
        <v>0.46451133407655149</v>
      </c>
      <c r="K20" s="77">
        <f>0.506467531924409*(I20)^0.23203728471849</f>
        <v>0.26390100340182066</v>
      </c>
      <c r="L20" s="77">
        <f>IF(J20&lt;=K20,1,0.56)</f>
        <v>0.56000000000000005</v>
      </c>
      <c r="M20" s="77">
        <f>IF(J20&lt;=K20,0,0.863191147423464*(I20)^(-0.234866270653838))</f>
        <v>1.6698182917949536</v>
      </c>
      <c r="N20" s="77">
        <f>L20*$C$9*$C$16 + M20*$C$18</f>
        <v>2.8753862917949538</v>
      </c>
      <c r="O20" s="77">
        <f t="shared" si="6"/>
        <v>28.887044192582081</v>
      </c>
      <c r="P20" s="7">
        <f t="shared" si="0"/>
        <v>30.7</v>
      </c>
      <c r="Q20" s="7">
        <f t="shared" si="1"/>
        <v>16.600000000000001</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6.0240963855421679E-2</v>
      </c>
      <c r="J21" s="77">
        <f t="shared" si="2"/>
        <v>0.46451133407655149</v>
      </c>
      <c r="K21" s="77">
        <f>0.506467531924409*(I21)^0.23203728471849</f>
        <v>0.26390100340182066</v>
      </c>
      <c r="L21" s="77">
        <f>IF(J21&lt;=K21,1,0.56)</f>
        <v>0.56000000000000005</v>
      </c>
      <c r="M21" s="77">
        <f>IF(J21&lt;=K21,0,0.863191147423464*(I21)^(-0.234866270653838))</f>
        <v>1.6698182917949536</v>
      </c>
      <c r="N21" s="77">
        <f>L21*$C$9*$C$16 + M21*$C$18</f>
        <v>2.8753862917949538</v>
      </c>
      <c r="O21" s="77">
        <f t="shared" si="6"/>
        <v>28.887044192582081</v>
      </c>
      <c r="P21" s="7">
        <f t="shared" si="0"/>
        <v>30.7</v>
      </c>
      <c r="Q21" s="7">
        <f t="shared" si="1"/>
        <v>16.600000000000001</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105000000</v>
      </c>
      <c r="D24" s="7" t="s">
        <v>11</v>
      </c>
      <c r="H24" s="7" t="s">
        <v>90</v>
      </c>
      <c r="I24" s="7">
        <f>P21</f>
        <v>30.7</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0</v>
      </c>
      <c r="H25" s="77"/>
      <c r="I25" s="77">
        <f>I24/4.448</f>
        <v>6.9019784172661867</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16.600000000000001</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95" t="s">
        <v>145</v>
      </c>
      <c r="F27" s="27">
        <f>EXP(-1*((1 - C29) / (C30 - C29))^C31)</f>
        <v>0.89903790414205775</v>
      </c>
      <c r="H27" s="77"/>
      <c r="I27" s="77">
        <f>I26/4.448</f>
        <v>3.7320143884892087</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105</v>
      </c>
      <c r="D32" s="7" t="s">
        <v>11</v>
      </c>
    </row>
    <row r="33" spans="2:6" ht="15" customHeight="1" x14ac:dyDescent="0.25">
      <c r="B33" s="4"/>
      <c r="C33" s="4"/>
      <c r="D33" s="4" t="s">
        <v>11</v>
      </c>
      <c r="E33" s="4" t="s">
        <v>23</v>
      </c>
      <c r="F33" s="16" t="b">
        <v>0</v>
      </c>
    </row>
    <row r="34" spans="2:6" ht="15" customHeight="1" x14ac:dyDescent="0.25">
      <c r="B34" s="7" t="s">
        <v>16</v>
      </c>
      <c r="C34" s="14">
        <f>C29+(C30-C29)*(LN(C6^-1))^(1/C31)</f>
        <v>0.28415328584890898</v>
      </c>
      <c r="D34" s="18"/>
      <c r="E34" s="74" t="s">
        <v>75</v>
      </c>
      <c r="F34" s="73">
        <f>C6</f>
        <v>0.98488578017961048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Z5:Z7"/>
    <mergeCell ref="AA5:AA7"/>
    <mergeCell ref="AB5:AB7"/>
    <mergeCell ref="AC5:AC7"/>
    <mergeCell ref="AD5:AE5"/>
    <mergeCell ref="AK5:AK6"/>
    <mergeCell ref="AL5:AL6"/>
    <mergeCell ref="AM5:AN5"/>
    <mergeCell ref="AO5:AP5"/>
    <mergeCell ref="AD6:AE6"/>
    <mergeCell ref="AF6:AG6"/>
    <mergeCell ref="AH6:AI6"/>
    <mergeCell ref="AF5:AI5"/>
    <mergeCell ref="AA59:AD59"/>
    <mergeCell ref="AE59:AH59"/>
    <mergeCell ref="Z60:Z61"/>
    <mergeCell ref="AA60:AA61"/>
    <mergeCell ref="AB60:AB61"/>
    <mergeCell ref="AC60:AD60"/>
    <mergeCell ref="AE60:AE61"/>
    <mergeCell ref="AF60:AF61"/>
    <mergeCell ref="AG60:AH60"/>
  </mergeCells>
  <conditionalFormatting sqref="B12 D12 F12">
    <cfRule type="expression" dxfId="87" priority="3">
      <formula>NOT($F$12)</formula>
    </cfRule>
  </conditionalFormatting>
  <conditionalFormatting sqref="B22:B23 D22:D23">
    <cfRule type="expression" dxfId="86" priority="6">
      <formula>$F$25</formula>
    </cfRule>
  </conditionalFormatting>
  <conditionalFormatting sqref="B25 D25 F25">
    <cfRule type="expression" dxfId="85" priority="9">
      <formula>NOT($F$25)</formula>
    </cfRule>
  </conditionalFormatting>
  <conditionalFormatting sqref="B33 D33">
    <cfRule type="expression" dxfId="84" priority="8">
      <formula>NOT($F$33)</formula>
    </cfRule>
  </conditionalFormatting>
  <conditionalFormatting sqref="B39 D39">
    <cfRule type="expression" dxfId="83" priority="5">
      <formula>$F$41</formula>
    </cfRule>
  </conditionalFormatting>
  <conditionalFormatting sqref="B41 D41 F41">
    <cfRule type="expression" dxfId="82" priority="7">
      <formula>NOT($F$41)</formula>
    </cfRule>
  </conditionalFormatting>
  <conditionalFormatting sqref="B5:D5">
    <cfRule type="expression" dxfId="81" priority="11">
      <formula>$F$36</formula>
    </cfRule>
  </conditionalFormatting>
  <conditionalFormatting sqref="B10:D10">
    <cfRule type="expression" dxfId="80" priority="10">
      <formula>$F$12</formula>
    </cfRule>
  </conditionalFormatting>
  <conditionalFormatting sqref="B36:D42 E41:F41">
    <cfRule type="expression" dxfId="79" priority="2">
      <formula>NOT($F$36)</formula>
    </cfRule>
  </conditionalFormatting>
  <conditionalFormatting sqref="F33">
    <cfRule type="expression" dxfId="78" priority="4">
      <formula>NOT($F$33)</formula>
    </cfRule>
  </conditionalFormatting>
  <conditionalFormatting sqref="F36">
    <cfRule type="expression" dxfId="77" priority="1">
      <formula>NOT($F$36)</formula>
    </cfRule>
  </conditionalFormatting>
  <dataValidations count="5">
    <dataValidation type="list" allowBlank="1" showInputMessage="1" showErrorMessage="1" sqref="D2" xr:uid="{9EDADFE9-722D-4A86-A34F-4D833B233766}">
      <formula1>"English, Metric"</formula1>
    </dataValidation>
    <dataValidation type="list" allowBlank="1" showInputMessage="1" showErrorMessage="1" sqref="C10" xr:uid="{FF0D3067-BA3F-4D7E-9864-F46A3FBDEF00}">
      <formula1>"Ball, Roller"</formula1>
    </dataValidation>
    <dataValidation type="list" allowBlank="1" showInputMessage="1" showErrorMessage="1" sqref="C7" xr:uid="{D6F61937-E4E2-425D-AC64-466DAECE0AA6}">
      <formula1>"Deep Groove, Angular, 02-Series, 03-Series"</formula1>
    </dataValidation>
    <dataValidation type="list" allowBlank="1" showInputMessage="1" showErrorMessage="1" sqref="C8" xr:uid="{1D637B24-EC56-42B0-B0B2-581D5BE879A4}">
      <formula1>"Inner Ring, Outer Ring"</formula1>
    </dataValidation>
    <dataValidation type="list" allowBlank="1" showInputMessage="1" showErrorMessage="1" sqref="C5" xr:uid="{093CDF30-3568-4411-B329-77C551DB3347}">
      <formula1>$T$6:$T$7</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508A-6FEB-436C-8F8C-DF43799A7DF6}">
  <sheetPr>
    <tabColor rgb="FF00B0F0"/>
  </sheetPr>
  <dimension ref="B2:AQ82"/>
  <sheetViews>
    <sheetView zoomScaleNormal="100" workbookViewId="0">
      <selection activeCell="J6" sqref="J6"/>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1" max="11" width="12" bestFit="1"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2</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76.609477985543307</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83.2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f>SQRT(0.99)</f>
        <v>0.99498743710661997</v>
      </c>
      <c r="D6" s="4"/>
      <c r="E6" s="26" t="s">
        <v>41</v>
      </c>
      <c r="H6" s="7" t="s">
        <v>77</v>
      </c>
      <c r="I6" s="77"/>
      <c r="J6" s="77"/>
      <c r="K6" s="7">
        <f>IF($C$7="Deep Groove",VLOOKUP(K5,$AF$8:$AG$27,2,FALSE), IF($C$7="Angular", VLOOKUP(K5,$AH$8:$AI$27,2,FALSE), IF($C$7="02-Series", VLOOKUP(K5,$AC$62:$AD$82,2,FALSE), IF($C$7="03-Series", VLOOKUP(K5,$AG$62:$AH$82,2,FALSE), NA()))))</f>
        <v>53</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H7" s="7" t="s">
        <v>69</v>
      </c>
      <c r="I7" s="77"/>
      <c r="J7" s="77"/>
      <c r="K7" s="77">
        <f>$C$18/K6</f>
        <v>4.5531724360276899E-3</v>
      </c>
      <c r="L7" s="77"/>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25">
      <c r="B9" s="7" t="s">
        <v>45</v>
      </c>
      <c r="C9" s="7">
        <f>IF(C8="Inner Ring", 1, 1.2)</f>
        <v>1</v>
      </c>
      <c r="D9" s="7"/>
      <c r="H9" s="10" t="s">
        <v>87</v>
      </c>
      <c r="I9" s="10"/>
      <c r="J9" s="10"/>
      <c r="K9" s="10"/>
      <c r="L9" s="10"/>
      <c r="M9" s="10"/>
      <c r="N9" s="10"/>
      <c r="O9" s="10"/>
      <c r="P9" s="10"/>
      <c r="Q9" s="10"/>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35">
      <c r="B10" s="4" t="s">
        <v>34</v>
      </c>
      <c r="C10" s="4" t="s">
        <v>35</v>
      </c>
      <c r="D10" s="4"/>
      <c r="H10" s="80" t="s">
        <v>86</v>
      </c>
      <c r="I10" s="78" t="s">
        <v>69</v>
      </c>
      <c r="J10" s="78" t="s">
        <v>84</v>
      </c>
      <c r="K10" s="78" t="s">
        <v>51</v>
      </c>
      <c r="L10" s="78" t="s">
        <v>82</v>
      </c>
      <c r="M10" s="78" t="s">
        <v>83</v>
      </c>
      <c r="N10" s="78" t="s">
        <v>92</v>
      </c>
      <c r="O10" s="79" t="s">
        <v>93</v>
      </c>
      <c r="P10" s="79" t="s">
        <v>94</v>
      </c>
      <c r="Q10" s="79" t="s">
        <v>95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0</v>
      </c>
      <c r="I11" s="77">
        <f>IF($C$18/K6 &lt; 0.014, 0.014, $C$18/K6)</f>
        <v>1.4E-2</v>
      </c>
      <c r="J11" s="77">
        <f>$C$18/($C$9*$C$16)</f>
        <v>9.9236930143641086E-2</v>
      </c>
      <c r="K11" s="77">
        <f t="shared" ref="K11:K18" si="0">0.506467531924409*(I11)^0.23203728471849</f>
        <v>0.18809800634957716</v>
      </c>
      <c r="L11" s="77">
        <f>IF(J11&lt;=K11,1,0.56)</f>
        <v>1</v>
      </c>
      <c r="M11" s="77">
        <f>IF(J11&lt;=K11,0,0.863191147423464*(I11)^(-0.234866270653838))</f>
        <v>0</v>
      </c>
      <c r="N11" s="77">
        <f>L11*$C$9*$C$16 + M11*$C$18</f>
        <v>2.4317372449971013</v>
      </c>
      <c r="O11" s="77">
        <f>($C$19*N11)*($C$32/($C$29+($C$30-$C$29)*(LN($C$6^-1))^(1/$C$31)))^(1/$C$11)</f>
        <v>76.609477985543307</v>
      </c>
      <c r="P11" s="7">
        <f t="shared" ref="P11:P21" si="1">IF($C$7="Deep Groove", SMALL($AF$8:$AF$27,COUNTIF($AF$8:$AF$27,"&lt;"&amp;O11)+1), IF($C$7="Angular", SMALL($AH$8:$AH$27,COUNTIF($AH$8:$AH$27,"&lt;"&amp;O11)+1), IF($C$7="02-Series", SMALL($AC$62:$AC$82,COUNTIF($AC$62:$AC$82,"&lt;"&amp;O11)+1), IF($C$7="03-Series", SMALL($AG$62:$AG$82,COUNTIF($AG$62:$AG$82,"&lt;"&amp;O11)+1), NA()))))</f>
        <v>83.2</v>
      </c>
      <c r="Q11" s="7">
        <f t="shared" ref="Q11:Q21" si="2">IF($C$7="Deep Groove",VLOOKUP(P11,$AF$8:$AG$27,2,FALSE), IF($C$7="Angular", VLOOKUP(P11,$AH$8:$AI$27,2,FALSE), IF($C$7="02-Series", VLOOKUP(P11,$AC$62:$AD$82,2,FALSE), IF($C$7="03-Series", VLOOKUP(P11,$AG$62:$AH$82,2,FALSE), NA()))))</f>
        <v>53</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1</v>
      </c>
      <c r="I12" s="77">
        <f>IF($C$18/Q11 &lt; 0.014, 0.014, $C$18/Q11)</f>
        <v>1.4E-2</v>
      </c>
      <c r="J12" s="77">
        <f t="shared" ref="J12:J21" si="3">$C$18/($C$9*$C$16)</f>
        <v>9.9236930143641086E-2</v>
      </c>
      <c r="K12" s="77">
        <f t="shared" si="0"/>
        <v>0.18809800634957716</v>
      </c>
      <c r="L12" s="77">
        <f t="shared" ref="L12:L18" si="4">IF(J12&lt;=K12,1,0.56)</f>
        <v>1</v>
      </c>
      <c r="M12" s="77">
        <f>IF(J12&lt;=K12,0,0.863191147423464*(I12)^(-0.234866270653838))</f>
        <v>0</v>
      </c>
      <c r="N12" s="77">
        <f t="shared" ref="N12:N18" si="5">L12*$C$9*$C$16 + M12*$C$18</f>
        <v>2.4317372449971013</v>
      </c>
      <c r="O12" s="77">
        <f t="shared" ref="O12:O21" si="6">($C$19*N12)*($C$32/($C$29+($C$30-$C$29)*(LN($C$6^-1))^(1/$C$31)))^(1/$C$11)</f>
        <v>76.609477985543307</v>
      </c>
      <c r="P12" s="7">
        <f t="shared" si="1"/>
        <v>83.2</v>
      </c>
      <c r="Q12" s="7">
        <f t="shared" si="2"/>
        <v>53</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2</v>
      </c>
      <c r="I13" s="77">
        <f t="shared" ref="I13:I18" si="7">IF($C$18/Q12 &lt; 0.014, 0.014, $C$18/Q12)</f>
        <v>1.4E-2</v>
      </c>
      <c r="J13" s="77">
        <f t="shared" si="3"/>
        <v>9.9236930143641086E-2</v>
      </c>
      <c r="K13" s="77">
        <f t="shared" si="0"/>
        <v>0.18809800634957716</v>
      </c>
      <c r="L13" s="77">
        <f t="shared" si="4"/>
        <v>1</v>
      </c>
      <c r="M13" s="77">
        <f t="shared" ref="M13:M18" si="8">IF(J13&lt;=K13,0,0.863191147423464*(I13)^(-0.234866270653838))</f>
        <v>0</v>
      </c>
      <c r="N13" s="77">
        <f t="shared" si="5"/>
        <v>2.4317372449971013</v>
      </c>
      <c r="O13" s="77">
        <f t="shared" si="6"/>
        <v>76.609477985543307</v>
      </c>
      <c r="P13" s="7">
        <f t="shared" si="1"/>
        <v>83.2</v>
      </c>
      <c r="Q13" s="7">
        <f t="shared" si="2"/>
        <v>53</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3</v>
      </c>
      <c r="I14" s="77">
        <f t="shared" si="7"/>
        <v>1.4E-2</v>
      </c>
      <c r="J14" s="77">
        <f t="shared" si="3"/>
        <v>9.9236930143641086E-2</v>
      </c>
      <c r="K14" s="77">
        <f t="shared" si="0"/>
        <v>0.18809800634957716</v>
      </c>
      <c r="L14" s="77">
        <f t="shared" si="4"/>
        <v>1</v>
      </c>
      <c r="M14" s="77">
        <f>IF(J14&lt;=K14,0,0.863191147423464*(I14)^(-0.234866270653838))</f>
        <v>0</v>
      </c>
      <c r="N14" s="77">
        <f t="shared" si="5"/>
        <v>2.4317372449971013</v>
      </c>
      <c r="O14" s="77">
        <f t="shared" si="6"/>
        <v>76.609477985543307</v>
      </c>
      <c r="P14" s="7">
        <f t="shared" si="1"/>
        <v>83.2</v>
      </c>
      <c r="Q14" s="7">
        <f t="shared" si="2"/>
        <v>53</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'L1 Shaft Design-Moments'!G29/10^3</f>
        <v>0.54670351731049938</v>
      </c>
      <c r="D15" s="4" t="str">
        <f>IF($D$2="English","klbf", "kN")</f>
        <v>klbf</v>
      </c>
      <c r="H15" s="81">
        <v>4</v>
      </c>
      <c r="I15" s="77">
        <f t="shared" si="7"/>
        <v>1.4E-2</v>
      </c>
      <c r="J15" s="77">
        <f t="shared" si="3"/>
        <v>9.9236930143641086E-2</v>
      </c>
      <c r="K15" s="77">
        <f t="shared" si="0"/>
        <v>0.18809800634957716</v>
      </c>
      <c r="L15" s="77">
        <f t="shared" si="4"/>
        <v>1</v>
      </c>
      <c r="M15" s="77">
        <f t="shared" si="8"/>
        <v>0</v>
      </c>
      <c r="N15" s="77">
        <f t="shared" si="5"/>
        <v>2.4317372449971013</v>
      </c>
      <c r="O15" s="77">
        <f t="shared" si="6"/>
        <v>76.609477985543307</v>
      </c>
      <c r="P15" s="7">
        <f t="shared" si="1"/>
        <v>83.2</v>
      </c>
      <c r="Q15" s="7">
        <f t="shared" si="2"/>
        <v>53</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2.4317372449971013</v>
      </c>
      <c r="D16" s="7" t="s">
        <v>24</v>
      </c>
      <c r="H16" s="81">
        <v>5</v>
      </c>
      <c r="I16" s="77">
        <f t="shared" si="7"/>
        <v>1.4E-2</v>
      </c>
      <c r="J16" s="77">
        <f t="shared" si="3"/>
        <v>9.9236930143641086E-2</v>
      </c>
      <c r="K16" s="77">
        <f t="shared" si="0"/>
        <v>0.18809800634957716</v>
      </c>
      <c r="L16" s="77">
        <f t="shared" si="4"/>
        <v>1</v>
      </c>
      <c r="M16" s="77">
        <f t="shared" si="8"/>
        <v>0</v>
      </c>
      <c r="N16" s="77">
        <f t="shared" si="5"/>
        <v>2.4317372449971013</v>
      </c>
      <c r="O16" s="77">
        <f t="shared" si="6"/>
        <v>76.609477985543307</v>
      </c>
      <c r="P16" s="7">
        <f t="shared" si="1"/>
        <v>83.2</v>
      </c>
      <c r="Q16" s="7">
        <f t="shared" si="2"/>
        <v>53</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f>-'L1 Shaft Design-Moments'!D36/10^3</f>
        <v>5.4253178756624894E-2</v>
      </c>
      <c r="D17" s="4" t="str">
        <f>IF($D$2="English","klbf", "kN")</f>
        <v>klbf</v>
      </c>
      <c r="H17" s="81">
        <v>6</v>
      </c>
      <c r="I17" s="77">
        <f t="shared" si="7"/>
        <v>1.4E-2</v>
      </c>
      <c r="J17" s="77">
        <f t="shared" si="3"/>
        <v>9.9236930143641086E-2</v>
      </c>
      <c r="K17" s="77">
        <f t="shared" si="0"/>
        <v>0.18809800634957716</v>
      </c>
      <c r="L17" s="77">
        <f t="shared" si="4"/>
        <v>1</v>
      </c>
      <c r="M17" s="77">
        <f t="shared" si="8"/>
        <v>0</v>
      </c>
      <c r="N17" s="77">
        <f t="shared" si="5"/>
        <v>2.4317372449971013</v>
      </c>
      <c r="O17" s="77">
        <f t="shared" si="6"/>
        <v>76.609477985543307</v>
      </c>
      <c r="P17" s="7">
        <f t="shared" si="1"/>
        <v>83.2</v>
      </c>
      <c r="Q17" s="7">
        <f t="shared" si="2"/>
        <v>53</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0.24131813910946756</v>
      </c>
      <c r="D18" s="7" t="s">
        <v>24</v>
      </c>
      <c r="H18" s="81">
        <v>7</v>
      </c>
      <c r="I18" s="77">
        <f t="shared" si="7"/>
        <v>1.4E-2</v>
      </c>
      <c r="J18" s="77">
        <f t="shared" si="3"/>
        <v>9.9236930143641086E-2</v>
      </c>
      <c r="K18" s="77">
        <f t="shared" si="0"/>
        <v>0.18809800634957716</v>
      </c>
      <c r="L18" s="77">
        <f t="shared" si="4"/>
        <v>1</v>
      </c>
      <c r="M18" s="77">
        <f t="shared" si="8"/>
        <v>0</v>
      </c>
      <c r="N18" s="77">
        <f t="shared" si="5"/>
        <v>2.4317372449971013</v>
      </c>
      <c r="O18" s="77">
        <f t="shared" si="6"/>
        <v>76.609477985543307</v>
      </c>
      <c r="P18" s="7">
        <f t="shared" si="1"/>
        <v>83.2</v>
      </c>
      <c r="Q18" s="7">
        <f t="shared" si="2"/>
        <v>53</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3</v>
      </c>
      <c r="D19" s="13"/>
      <c r="H19" s="81">
        <v>8</v>
      </c>
      <c r="I19" s="77">
        <f>IF($C$18/Q18 &lt; 0.014, 0.014, $C$18/Q18)</f>
        <v>1.4E-2</v>
      </c>
      <c r="J19" s="77">
        <f t="shared" si="3"/>
        <v>9.9236930143641086E-2</v>
      </c>
      <c r="K19" s="77">
        <f>0.506467531924409*(I19)^0.23203728471849</f>
        <v>0.18809800634957716</v>
      </c>
      <c r="L19" s="77">
        <f>IF(J19&lt;=K19,1,0.56)</f>
        <v>1</v>
      </c>
      <c r="M19" s="77">
        <f>IF(J19&lt;=K19,0,0.863191147423464*(I19)^(-0.234866270653838))</f>
        <v>0</v>
      </c>
      <c r="N19" s="77">
        <f>L19*$C$9*$C$16 + M19*$C$18</f>
        <v>2.4317372449971013</v>
      </c>
      <c r="O19" s="77">
        <f t="shared" si="6"/>
        <v>76.609477985543307</v>
      </c>
      <c r="P19" s="7">
        <f t="shared" si="1"/>
        <v>83.2</v>
      </c>
      <c r="Q19" s="7">
        <f t="shared" si="2"/>
        <v>53</v>
      </c>
      <c r="Z19" s="54">
        <v>55</v>
      </c>
      <c r="AA19" s="48">
        <v>100</v>
      </c>
      <c r="AB19" s="47">
        <v>21</v>
      </c>
      <c r="AC19" s="48">
        <v>1.5</v>
      </c>
      <c r="AD19" s="52">
        <v>63</v>
      </c>
      <c r="AE19" s="53">
        <v>90</v>
      </c>
      <c r="AF19" s="49">
        <v>43.6</v>
      </c>
      <c r="AG19" s="50">
        <v>25</v>
      </c>
      <c r="AH19" s="51">
        <v>46.2</v>
      </c>
      <c r="AI19" s="55">
        <v>28.5</v>
      </c>
    </row>
    <row r="20" spans="2:42" ht="15" customHeight="1" x14ac:dyDescent="0.25">
      <c r="H20" s="81">
        <v>9</v>
      </c>
      <c r="I20" s="77">
        <f>IF($C$18/Q19 &lt; 0.014, 0.014, $C$18/Q19)</f>
        <v>1.4E-2</v>
      </c>
      <c r="J20" s="77">
        <f t="shared" si="3"/>
        <v>9.9236930143641086E-2</v>
      </c>
      <c r="K20" s="77">
        <f>0.506467531924409*(I20)^0.23203728471849</f>
        <v>0.18809800634957716</v>
      </c>
      <c r="L20" s="77">
        <f>IF(J20&lt;=K20,1,0.56)</f>
        <v>1</v>
      </c>
      <c r="M20" s="77">
        <f>IF(J20&lt;=K20,0,0.863191147423464*(I20)^(-0.234866270653838))</f>
        <v>0</v>
      </c>
      <c r="N20" s="77">
        <f>L20*$C$9*$C$16 + M20*$C$18</f>
        <v>2.4317372449971013</v>
      </c>
      <c r="O20" s="77">
        <f t="shared" si="6"/>
        <v>76.609477985543307</v>
      </c>
      <c r="P20" s="7">
        <f t="shared" si="1"/>
        <v>83.2</v>
      </c>
      <c r="Q20" s="7">
        <f t="shared" si="2"/>
        <v>53</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H21" s="81">
        <v>10</v>
      </c>
      <c r="I21" s="77">
        <f>IF($C$18/Q20 &lt; 0.014, 0.014, $C$18/Q20)</f>
        <v>1.4E-2</v>
      </c>
      <c r="J21" s="77">
        <f t="shared" si="3"/>
        <v>9.9236930143641086E-2</v>
      </c>
      <c r="K21" s="77">
        <f>0.506467531924409*(I21)^0.23203728471849</f>
        <v>0.18809800634957716</v>
      </c>
      <c r="L21" s="77">
        <f>IF(J21&lt;=K21,1,0.56)</f>
        <v>1</v>
      </c>
      <c r="M21" s="77">
        <f>IF(J21&lt;=K21,0,0.863191147423464*(I21)^(-0.234866270653838))</f>
        <v>0</v>
      </c>
      <c r="N21" s="77">
        <f>L21*$C$9*$C$16 + M21*$C$18</f>
        <v>2.4317372449971013</v>
      </c>
      <c r="O21" s="77">
        <f t="shared" si="6"/>
        <v>76.609477985543307</v>
      </c>
      <c r="P21" s="7">
        <f t="shared" si="1"/>
        <v>83.2</v>
      </c>
      <c r="Q21" s="7">
        <f t="shared" si="2"/>
        <v>53</v>
      </c>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4000</v>
      </c>
      <c r="D22" s="4" t="s">
        <v>8</v>
      </c>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700</v>
      </c>
      <c r="D23" s="4" t="s">
        <v>10</v>
      </c>
      <c r="H23" s="10" t="s">
        <v>89</v>
      </c>
      <c r="I23" s="10"/>
      <c r="J23" s="10"/>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168000000</v>
      </c>
      <c r="D24" s="7" t="s">
        <v>11</v>
      </c>
      <c r="H24" s="7" t="s">
        <v>90</v>
      </c>
      <c r="I24" s="7">
        <f>P21</f>
        <v>83.2</v>
      </c>
      <c r="J24" s="7" t="s">
        <v>24</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c r="D25" s="4" t="s">
        <v>11</v>
      </c>
      <c r="E25" s="4" t="s">
        <v>12</v>
      </c>
      <c r="F25" s="16" t="b">
        <v>0</v>
      </c>
      <c r="H25" s="77"/>
      <c r="I25" s="77">
        <f>I24/4.448</f>
        <v>18.705035971223019</v>
      </c>
      <c r="J25" s="77" t="s">
        <v>25</v>
      </c>
      <c r="Z25" s="54">
        <v>85</v>
      </c>
      <c r="AA25" s="48">
        <v>150</v>
      </c>
      <c r="AB25" s="47">
        <v>28</v>
      </c>
      <c r="AC25" s="48">
        <v>2</v>
      </c>
      <c r="AD25" s="52">
        <v>99</v>
      </c>
      <c r="AE25" s="53">
        <v>136</v>
      </c>
      <c r="AF25" s="49">
        <v>83.2</v>
      </c>
      <c r="AG25" s="50">
        <v>53</v>
      </c>
      <c r="AH25" s="51">
        <v>90.4</v>
      </c>
      <c r="AI25" s="55">
        <v>63</v>
      </c>
    </row>
    <row r="26" spans="2:42" ht="15" customHeight="1" x14ac:dyDescent="0.25">
      <c r="H26" s="7" t="s">
        <v>91</v>
      </c>
      <c r="I26" s="7">
        <f>Q21</f>
        <v>53</v>
      </c>
      <c r="J26" s="7" t="s">
        <v>24</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H27" s="77"/>
      <c r="I27" s="77">
        <f>I26/4.448</f>
        <v>11.915467625899279</v>
      </c>
      <c r="J27" s="77" t="s">
        <v>25</v>
      </c>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c r="I30" s="94" t="s">
        <v>142</v>
      </c>
      <c r="J30" s="94"/>
      <c r="K30" s="94"/>
      <c r="L30" s="94"/>
      <c r="M30" s="94"/>
    </row>
    <row r="31" spans="2:42" ht="15" customHeight="1" x14ac:dyDescent="0.25">
      <c r="B31" s="7" t="s">
        <v>21</v>
      </c>
      <c r="C31" s="33">
        <f>IF(F36,C42,VLOOKUP($C$5,$T$6:$X$7,5,FALSE))</f>
        <v>1.4830000000000001</v>
      </c>
      <c r="D31" s="7"/>
      <c r="I31" s="94" t="s">
        <v>143</v>
      </c>
      <c r="J31" s="94"/>
      <c r="K31" s="94"/>
      <c r="L31" s="94"/>
      <c r="M31" s="94"/>
    </row>
    <row r="32" spans="2:42" ht="15" customHeight="1" x14ac:dyDescent="0.25">
      <c r="B32" s="7" t="s">
        <v>22</v>
      </c>
      <c r="C32" s="21">
        <f>IF(F33,C33,C24/C28)</f>
        <v>168</v>
      </c>
      <c r="D32" s="7" t="s">
        <v>11</v>
      </c>
      <c r="I32" s="94" t="s">
        <v>144</v>
      </c>
      <c r="J32" s="94"/>
      <c r="K32" s="94"/>
      <c r="L32" s="94"/>
      <c r="M32" s="94"/>
    </row>
    <row r="33" spans="2:6" ht="15" customHeight="1" x14ac:dyDescent="0.25">
      <c r="B33" s="4"/>
      <c r="C33" s="4"/>
      <c r="D33" s="4" t="s">
        <v>11</v>
      </c>
      <c r="E33" s="4" t="s">
        <v>23</v>
      </c>
      <c r="F33" s="16" t="b">
        <v>0</v>
      </c>
    </row>
    <row r="34" spans="2:6" ht="15" customHeight="1" x14ac:dyDescent="0.25">
      <c r="B34" s="7" t="s">
        <v>16</v>
      </c>
      <c r="C34" s="14">
        <f>C29+(C30-C29)*(LN(C6^-1))^(1/C31)</f>
        <v>0.14506928694791082</v>
      </c>
      <c r="D34" s="18"/>
      <c r="E34" s="74" t="s">
        <v>75</v>
      </c>
      <c r="F34" s="73">
        <f>C6</f>
        <v>0.99498743710661997</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76" priority="3">
      <formula>NOT($F$12)</formula>
    </cfRule>
  </conditionalFormatting>
  <conditionalFormatting sqref="B22:B23 D22:D23">
    <cfRule type="expression" dxfId="75" priority="6">
      <formula>$F$25</formula>
    </cfRule>
  </conditionalFormatting>
  <conditionalFormatting sqref="B25 D25 F25">
    <cfRule type="expression" dxfId="74" priority="9">
      <formula>NOT($F$25)</formula>
    </cfRule>
  </conditionalFormatting>
  <conditionalFormatting sqref="B33 D33">
    <cfRule type="expression" dxfId="73" priority="8">
      <formula>NOT($F$33)</formula>
    </cfRule>
  </conditionalFormatting>
  <conditionalFormatting sqref="B39 D39">
    <cfRule type="expression" dxfId="72" priority="5">
      <formula>$F$41</formula>
    </cfRule>
  </conditionalFormatting>
  <conditionalFormatting sqref="B41 D41 F41">
    <cfRule type="expression" dxfId="71" priority="7">
      <formula>NOT($F$41)</formula>
    </cfRule>
  </conditionalFormatting>
  <conditionalFormatting sqref="B5:D5">
    <cfRule type="expression" dxfId="70" priority="11">
      <formula>$F$36</formula>
    </cfRule>
  </conditionalFormatting>
  <conditionalFormatting sqref="B10:D10">
    <cfRule type="expression" dxfId="69" priority="10">
      <formula>$F$12</formula>
    </cfRule>
  </conditionalFormatting>
  <conditionalFormatting sqref="B36:D42 E41:F41">
    <cfRule type="expression" dxfId="68" priority="2">
      <formula>NOT($F$36)</formula>
    </cfRule>
  </conditionalFormatting>
  <conditionalFormatting sqref="F33">
    <cfRule type="expression" dxfId="67" priority="4">
      <formula>NOT($F$33)</formula>
    </cfRule>
  </conditionalFormatting>
  <conditionalFormatting sqref="F36">
    <cfRule type="expression" dxfId="66" priority="1">
      <formula>NOT($F$36)</formula>
    </cfRule>
  </conditionalFormatting>
  <dataValidations count="5">
    <dataValidation type="list" allowBlank="1" showInputMessage="1" showErrorMessage="1" sqref="C5" xr:uid="{E3C82219-3E18-4B0F-A11C-BBBF6DCC46DC}">
      <formula1>$T$6:$T$7</formula1>
    </dataValidation>
    <dataValidation type="list" allowBlank="1" showInputMessage="1" showErrorMessage="1" sqref="C8" xr:uid="{FC89A969-3169-43D1-BB29-56DD2EECABA6}">
      <formula1>"Inner Ring, Outer Ring"</formula1>
    </dataValidation>
    <dataValidation type="list" allowBlank="1" showInputMessage="1" showErrorMessage="1" sqref="C7" xr:uid="{E794B5D0-6EF8-40E0-9373-FF2A3ECA2F73}">
      <formula1>"Deep Groove, Angular, 02-Series, 03-Series"</formula1>
    </dataValidation>
    <dataValidation type="list" allowBlank="1" showInputMessage="1" showErrorMessage="1" sqref="C10" xr:uid="{5D5A42C3-8BA2-42AE-AE50-CFC957C50F84}">
      <formula1>"Ball, Roller"</formula1>
    </dataValidation>
    <dataValidation type="list" allowBlank="1" showInputMessage="1" showErrorMessage="1" sqref="D2" xr:uid="{3CDDFC3E-67DB-41CB-A0CE-80C906B0A155}">
      <formula1>"English, Metric"</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F41B-1045-45D4-BDC6-BE829DC540D3}">
  <sheetPr>
    <tabColor rgb="FF0070C0"/>
  </sheetPr>
  <dimension ref="B1:M1000"/>
  <sheetViews>
    <sheetView topLeftCell="A5" zoomScale="115" zoomScaleNormal="115" workbookViewId="0">
      <selection activeCell="G44" sqref="G44"/>
    </sheetView>
  </sheetViews>
  <sheetFormatPr defaultRowHeight="15" x14ac:dyDescent="0.25"/>
  <cols>
    <col min="2" max="2" width="9.140625" customWidth="1"/>
    <col min="3" max="3" width="26.5703125" customWidth="1"/>
    <col min="4" max="4" width="10.42578125" customWidth="1"/>
    <col min="5" max="5" width="11.5703125" bestFit="1" customWidth="1"/>
    <col min="6" max="7" width="10.28515625" customWidth="1"/>
    <col min="9" max="9" width="6.85546875" bestFit="1" customWidth="1"/>
    <col min="10" max="11" width="35.42578125" bestFit="1" customWidth="1"/>
    <col min="12" max="12" width="24" bestFit="1" customWidth="1"/>
    <col min="18" max="18" width="14.5703125" bestFit="1" customWidth="1"/>
  </cols>
  <sheetData>
    <row r="1" spans="2:13" x14ac:dyDescent="0.25">
      <c r="I1" t="str">
        <f>_xlfn.CONCAT("x"," [",G2,"]")</f>
        <v>x [in]</v>
      </c>
      <c r="J1" t="str">
        <f>_xlfn.CONCAT("moment about the z-axis"," [*10^3 ", E25,"]")</f>
        <v>moment about the z-axis [*10^3 in-lbf]</v>
      </c>
      <c r="K1" t="str">
        <f>_xlfn.CONCAT("moment about the y-axis"," [*10^3 ", E25,"]")</f>
        <v>moment about the y-axis [*10^3 in-lbf]</v>
      </c>
      <c r="L1" t="str">
        <f>_xlfn.CONCAT("Net Moment"," [*10^3 ", E25,"]")</f>
        <v>Net Moment [*10^3 in-lbf]</v>
      </c>
      <c r="M1" s="82" t="s">
        <v>96</v>
      </c>
    </row>
    <row r="2" spans="2:13" x14ac:dyDescent="0.25">
      <c r="C2" t="s">
        <v>97</v>
      </c>
      <c r="E2" s="83" t="s">
        <v>98</v>
      </c>
      <c r="F2" s="83">
        <v>0.1</v>
      </c>
      <c r="G2" s="4" t="str">
        <f>IF($D$4="English","in", "mm")</f>
        <v>in</v>
      </c>
      <c r="I2" s="84">
        <v>0</v>
      </c>
      <c r="J2">
        <f t="shared" ref="J2:K65" si="0">D$29*($I2/1000)+D$18*(($I2/1000)-($D$8/1000))*(($I2/1000)&gt;($D$8/1000))+D$19*(($I2/1000)-($D$9/1000))*(($I2/1000)&gt;($D$9/1000))+D$20*(($I2/1000)-($D$10/1000))*(($I2/1000)&gt;($D$10/1000))+D$21*(($I2/1000)-($D$11/1000))*(($I2/1000)&gt;($D$11/1000))</f>
        <v>0</v>
      </c>
      <c r="K2">
        <f t="shared" si="0"/>
        <v>0</v>
      </c>
      <c r="L2" s="85">
        <f t="shared" ref="L2:L65" si="1">SQRT((J2^2)+(K2^2))</f>
        <v>0</v>
      </c>
    </row>
    <row r="3" spans="2:13" x14ac:dyDescent="0.25">
      <c r="I3" s="84">
        <f t="shared" ref="I3:I33" si="2">IF((ROW(A1)*$F$2)&lt;=$D$5, ROW(A1)*$F$2,NA())</f>
        <v>0.1</v>
      </c>
      <c r="J3">
        <f t="shared" si="0"/>
        <v>9.9869881851095271E-3</v>
      </c>
      <c r="K3" s="76">
        <f t="shared" si="0"/>
        <v>-5.3750417908953955E-2</v>
      </c>
      <c r="L3" s="76">
        <f t="shared" si="1"/>
        <v>5.4670351731049942E-2</v>
      </c>
    </row>
    <row r="4" spans="2:13" x14ac:dyDescent="0.25">
      <c r="C4" t="s">
        <v>99</v>
      </c>
      <c r="D4" s="86" t="s">
        <v>2</v>
      </c>
      <c r="I4" s="84">
        <f t="shared" si="2"/>
        <v>0.2</v>
      </c>
      <c r="J4">
        <f t="shared" si="0"/>
        <v>1.9973976370219054E-2</v>
      </c>
      <c r="K4">
        <f t="shared" si="0"/>
        <v>-0.10750083581790791</v>
      </c>
      <c r="L4" s="76">
        <f t="shared" si="1"/>
        <v>0.10934070346209988</v>
      </c>
    </row>
    <row r="5" spans="2:13" x14ac:dyDescent="0.25">
      <c r="C5" s="83" t="s">
        <v>100</v>
      </c>
      <c r="D5" s="83">
        <v>50</v>
      </c>
      <c r="E5" s="4" t="str">
        <f>IF($D$4="English","in", "mm")</f>
        <v>in</v>
      </c>
      <c r="I5" s="84">
        <f t="shared" si="2"/>
        <v>0.30000000000000004</v>
      </c>
      <c r="J5">
        <f t="shared" si="0"/>
        <v>2.9960964555328585E-2</v>
      </c>
      <c r="K5">
        <f t="shared" si="0"/>
        <v>-0.16125125372686189</v>
      </c>
      <c r="L5" s="76">
        <f t="shared" si="1"/>
        <v>0.16401105519314985</v>
      </c>
    </row>
    <row r="6" spans="2:13" x14ac:dyDescent="0.25">
      <c r="I6" s="84">
        <f t="shared" si="2"/>
        <v>0.4</v>
      </c>
      <c r="J6">
        <f t="shared" si="0"/>
        <v>3.9947952740438109E-2</v>
      </c>
      <c r="K6">
        <f t="shared" si="0"/>
        <v>-0.21500167163581582</v>
      </c>
      <c r="L6" s="76">
        <f t="shared" si="1"/>
        <v>0.21868140692419977</v>
      </c>
    </row>
    <row r="7" spans="2:13" x14ac:dyDescent="0.25">
      <c r="C7" s="8" t="s">
        <v>101</v>
      </c>
      <c r="D7" s="9"/>
      <c r="E7" s="9"/>
      <c r="I7" s="84">
        <f t="shared" si="2"/>
        <v>0.5</v>
      </c>
      <c r="J7">
        <f t="shared" si="0"/>
        <v>4.9934940925547636E-2</v>
      </c>
      <c r="K7">
        <f t="shared" si="0"/>
        <v>-0.26875208954476976</v>
      </c>
      <c r="L7" s="76">
        <f t="shared" si="1"/>
        <v>0.27335175865524969</v>
      </c>
    </row>
    <row r="8" spans="2:13" x14ac:dyDescent="0.25">
      <c r="B8" t="s">
        <v>102</v>
      </c>
      <c r="C8" s="83" t="s">
        <v>103</v>
      </c>
      <c r="D8" s="83">
        <v>14</v>
      </c>
      <c r="E8" s="4" t="str">
        <f>IF($D$4="English","in", "mm")</f>
        <v>in</v>
      </c>
      <c r="I8" s="84">
        <f t="shared" si="2"/>
        <v>0.60000000000000009</v>
      </c>
      <c r="J8">
        <f t="shared" si="0"/>
        <v>5.992192911065717E-2</v>
      </c>
      <c r="K8">
        <f t="shared" si="0"/>
        <v>-0.32250250745372377</v>
      </c>
      <c r="L8" s="76">
        <f t="shared" si="1"/>
        <v>0.32802211038629969</v>
      </c>
    </row>
    <row r="9" spans="2:13" x14ac:dyDescent="0.25">
      <c r="B9" t="s">
        <v>104</v>
      </c>
      <c r="C9" s="83" t="s">
        <v>105</v>
      </c>
      <c r="D9" s="83">
        <v>36</v>
      </c>
      <c r="E9" s="4" t="str">
        <f>IF($D$4="English","in", "mm")</f>
        <v>in</v>
      </c>
      <c r="I9" s="84">
        <f t="shared" si="2"/>
        <v>0.70000000000000007</v>
      </c>
      <c r="J9">
        <f t="shared" si="0"/>
        <v>6.9908917295766704E-2</v>
      </c>
      <c r="K9">
        <f t="shared" si="0"/>
        <v>-0.37625292536267774</v>
      </c>
      <c r="L9" s="76">
        <f t="shared" si="1"/>
        <v>0.38269246211734964</v>
      </c>
    </row>
    <row r="10" spans="2:13" x14ac:dyDescent="0.25">
      <c r="B10" t="s">
        <v>106</v>
      </c>
      <c r="C10" s="83" t="s">
        <v>107</v>
      </c>
      <c r="D10" s="83"/>
      <c r="E10" s="4" t="str">
        <f>IF($D$4="English","in", "mm")</f>
        <v>in</v>
      </c>
      <c r="I10" s="84">
        <f t="shared" si="2"/>
        <v>0.8</v>
      </c>
      <c r="J10">
        <f t="shared" si="0"/>
        <v>7.9895905480876217E-2</v>
      </c>
      <c r="K10">
        <f t="shared" si="0"/>
        <v>-0.43000334327163164</v>
      </c>
      <c r="L10" s="76">
        <f t="shared" si="1"/>
        <v>0.43736281384839953</v>
      </c>
    </row>
    <row r="11" spans="2:13" x14ac:dyDescent="0.25">
      <c r="B11" t="s">
        <v>108</v>
      </c>
      <c r="C11" s="83" t="s">
        <v>109</v>
      </c>
      <c r="D11" s="83"/>
      <c r="E11" s="4" t="str">
        <f>IF($D$4="English","in", "mm")</f>
        <v>in</v>
      </c>
      <c r="I11" s="84">
        <f t="shared" si="2"/>
        <v>0.9</v>
      </c>
      <c r="J11">
        <f t="shared" si="0"/>
        <v>8.9882893665985744E-2</v>
      </c>
      <c r="K11">
        <f t="shared" si="0"/>
        <v>-0.48375376118058561</v>
      </c>
      <c r="L11" s="76">
        <f t="shared" si="1"/>
        <v>0.49203316557944948</v>
      </c>
    </row>
    <row r="12" spans="2:13" x14ac:dyDescent="0.25">
      <c r="I12" s="84">
        <f t="shared" si="2"/>
        <v>1</v>
      </c>
      <c r="J12">
        <f t="shared" si="0"/>
        <v>9.9869881851095271E-2</v>
      </c>
      <c r="K12">
        <f t="shared" si="0"/>
        <v>-0.53750417908953951</v>
      </c>
      <c r="L12" s="76">
        <f t="shared" si="1"/>
        <v>0.54670351731049938</v>
      </c>
    </row>
    <row r="13" spans="2:13" x14ac:dyDescent="0.25">
      <c r="C13" s="8" t="s">
        <v>110</v>
      </c>
      <c r="D13" s="9"/>
      <c r="E13" s="9"/>
      <c r="I13" s="84">
        <f t="shared" si="2"/>
        <v>1.1000000000000001</v>
      </c>
      <c r="J13">
        <f t="shared" si="0"/>
        <v>0.10985687003620481</v>
      </c>
      <c r="K13">
        <f t="shared" si="0"/>
        <v>-0.59125459699849359</v>
      </c>
      <c r="L13" s="76">
        <f t="shared" si="1"/>
        <v>0.60137386904154944</v>
      </c>
    </row>
    <row r="14" spans="2:13" x14ac:dyDescent="0.25">
      <c r="B14" t="s">
        <v>111</v>
      </c>
      <c r="C14" s="83" t="s">
        <v>112</v>
      </c>
      <c r="D14" s="83">
        <v>5</v>
      </c>
      <c r="E14" s="4" t="str">
        <f>IF($D$4="English","in", "mm")</f>
        <v>in</v>
      </c>
      <c r="I14" s="84">
        <f t="shared" si="2"/>
        <v>1.2000000000000002</v>
      </c>
      <c r="J14">
        <f t="shared" si="0"/>
        <v>0.11984385822131434</v>
      </c>
      <c r="K14">
        <f t="shared" si="0"/>
        <v>-0.64500501490744755</v>
      </c>
      <c r="L14" s="76">
        <f t="shared" si="1"/>
        <v>0.65604422077259938</v>
      </c>
    </row>
    <row r="15" spans="2:13" x14ac:dyDescent="0.25">
      <c r="B15" t="s">
        <v>74</v>
      </c>
      <c r="C15" s="83" t="s">
        <v>113</v>
      </c>
      <c r="D15" s="83">
        <v>6</v>
      </c>
      <c r="E15" s="4" t="str">
        <f>IF($D$4="English","in", "mm")</f>
        <v>in</v>
      </c>
      <c r="I15" s="84">
        <f t="shared" si="2"/>
        <v>1.3</v>
      </c>
      <c r="J15">
        <f t="shared" si="0"/>
        <v>0.12983084640642384</v>
      </c>
      <c r="K15">
        <f t="shared" si="0"/>
        <v>-0.6987554328164014</v>
      </c>
      <c r="L15" s="76">
        <f t="shared" si="1"/>
        <v>0.71071457250364922</v>
      </c>
    </row>
    <row r="16" spans="2:13" x14ac:dyDescent="0.25">
      <c r="I16" s="84">
        <f t="shared" si="2"/>
        <v>1.4000000000000001</v>
      </c>
      <c r="J16">
        <f t="shared" si="0"/>
        <v>0.13981783459153341</v>
      </c>
      <c r="K16">
        <f t="shared" si="0"/>
        <v>-0.75250585072535547</v>
      </c>
      <c r="L16" s="76">
        <f t="shared" si="1"/>
        <v>0.76538492423469928</v>
      </c>
    </row>
    <row r="17" spans="2:12" x14ac:dyDescent="0.25">
      <c r="C17" s="8" t="s">
        <v>114</v>
      </c>
      <c r="D17" s="8" t="s">
        <v>115</v>
      </c>
      <c r="E17" s="8" t="s">
        <v>116</v>
      </c>
      <c r="F17" s="8" t="s">
        <v>117</v>
      </c>
      <c r="G17" s="8"/>
      <c r="I17" s="84">
        <f t="shared" si="2"/>
        <v>1.5</v>
      </c>
      <c r="J17">
        <f t="shared" si="0"/>
        <v>0.14980482277664292</v>
      </c>
      <c r="K17">
        <f t="shared" si="0"/>
        <v>-0.80625626863430933</v>
      </c>
      <c r="L17" s="76">
        <f t="shared" si="1"/>
        <v>0.82005527596574912</v>
      </c>
    </row>
    <row r="18" spans="2:12" x14ac:dyDescent="0.25">
      <c r="B18" t="s">
        <v>102</v>
      </c>
      <c r="C18" s="83" t="s">
        <v>103</v>
      </c>
      <c r="D18" s="93">
        <f>-F18*SIN(RADIANS(20))</f>
        <v>-205.21208599540122</v>
      </c>
      <c r="E18" s="93">
        <f>F18*COS(RADIANS(20))</f>
        <v>563.81557247154501</v>
      </c>
      <c r="F18" s="87">
        <v>600</v>
      </c>
      <c r="G18" s="4" t="str">
        <f>IF($D$4="English","lbf", "N")</f>
        <v>lbf</v>
      </c>
      <c r="I18" s="84">
        <f t="shared" si="2"/>
        <v>1.6</v>
      </c>
      <c r="J18">
        <f t="shared" si="0"/>
        <v>0.15979181096175243</v>
      </c>
      <c r="K18">
        <f t="shared" si="0"/>
        <v>-0.86000668654326329</v>
      </c>
      <c r="L18" s="76">
        <f t="shared" si="1"/>
        <v>0.87472562769679907</v>
      </c>
    </row>
    <row r="19" spans="2:12" x14ac:dyDescent="0.25">
      <c r="B19" t="s">
        <v>104</v>
      </c>
      <c r="C19" s="83" t="s">
        <v>105</v>
      </c>
      <c r="D19" s="93">
        <f>F19*SIN(RADIANS(20))</f>
        <v>171.01007166283435</v>
      </c>
      <c r="E19" s="93">
        <f>F19*COS(RADIANS(20))</f>
        <v>469.84631039295419</v>
      </c>
      <c r="F19" s="87">
        <f>D25/(D15/2)</f>
        <v>500</v>
      </c>
      <c r="G19" s="4" t="str">
        <f t="shared" ref="G19:G21" si="3">IF($D$4="English","lbf", "N")</f>
        <v>lbf</v>
      </c>
      <c r="I19" s="84">
        <f t="shared" si="2"/>
        <v>1.7000000000000002</v>
      </c>
      <c r="J19">
        <f t="shared" si="0"/>
        <v>0.16977879914686198</v>
      </c>
      <c r="K19">
        <f t="shared" si="0"/>
        <v>-0.91375710445221725</v>
      </c>
      <c r="L19" s="76">
        <f t="shared" si="1"/>
        <v>0.92939597942784913</v>
      </c>
    </row>
    <row r="20" spans="2:12" x14ac:dyDescent="0.25">
      <c r="B20" t="s">
        <v>106</v>
      </c>
      <c r="C20" s="83" t="s">
        <v>107</v>
      </c>
      <c r="D20" s="87"/>
      <c r="E20" s="87"/>
      <c r="F20" s="88"/>
      <c r="G20" s="4" t="str">
        <f t="shared" si="3"/>
        <v>lbf</v>
      </c>
      <c r="I20" s="84">
        <f t="shared" si="2"/>
        <v>1.8</v>
      </c>
      <c r="J20">
        <f t="shared" si="0"/>
        <v>0.17976578733197149</v>
      </c>
      <c r="K20">
        <f t="shared" si="0"/>
        <v>-0.96750752236117121</v>
      </c>
      <c r="L20" s="76">
        <f t="shared" si="1"/>
        <v>0.98406633115889897</v>
      </c>
    </row>
    <row r="21" spans="2:12" x14ac:dyDescent="0.25">
      <c r="B21" t="s">
        <v>108</v>
      </c>
      <c r="C21" s="83" t="s">
        <v>109</v>
      </c>
      <c r="D21" s="83"/>
      <c r="E21" s="83"/>
      <c r="F21" s="88"/>
      <c r="G21" s="4" t="str">
        <f t="shared" si="3"/>
        <v>lbf</v>
      </c>
      <c r="I21" s="84">
        <f t="shared" si="2"/>
        <v>1.9000000000000001</v>
      </c>
      <c r="J21">
        <f t="shared" si="0"/>
        <v>0.18975277551708103</v>
      </c>
      <c r="K21">
        <f t="shared" si="0"/>
        <v>-1.0212579402701252</v>
      </c>
      <c r="L21" s="76">
        <f t="shared" si="1"/>
        <v>1.0387366828899489</v>
      </c>
    </row>
    <row r="22" spans="2:12" x14ac:dyDescent="0.25">
      <c r="I22" s="84">
        <f t="shared" si="2"/>
        <v>2</v>
      </c>
      <c r="J22">
        <f t="shared" si="0"/>
        <v>0.19973976370219054</v>
      </c>
      <c r="K22">
        <f t="shared" si="0"/>
        <v>-1.075008358179079</v>
      </c>
      <c r="L22" s="76">
        <f t="shared" si="1"/>
        <v>1.0934070346209988</v>
      </c>
    </row>
    <row r="23" spans="2:12" x14ac:dyDescent="0.25">
      <c r="I23" s="84">
        <f t="shared" si="2"/>
        <v>2.1</v>
      </c>
      <c r="J23">
        <f t="shared" si="0"/>
        <v>0.20972675188730011</v>
      </c>
      <c r="K23">
        <f t="shared" si="0"/>
        <v>-1.1287587760880333</v>
      </c>
      <c r="L23" s="76">
        <f t="shared" si="1"/>
        <v>1.148077386352049</v>
      </c>
    </row>
    <row r="24" spans="2:12" x14ac:dyDescent="0.25">
      <c r="C24" s="10" t="s">
        <v>118</v>
      </c>
      <c r="D24" s="10" t="s">
        <v>119</v>
      </c>
      <c r="E24" s="10"/>
      <c r="I24" s="84">
        <f t="shared" si="2"/>
        <v>2.2000000000000002</v>
      </c>
      <c r="J24">
        <f t="shared" si="0"/>
        <v>0.21971374007240962</v>
      </c>
      <c r="K24">
        <f t="shared" si="0"/>
        <v>-1.1825091939969872</v>
      </c>
      <c r="L24" s="76">
        <f t="shared" si="1"/>
        <v>1.2027477380830989</v>
      </c>
    </row>
    <row r="25" spans="2:12" x14ac:dyDescent="0.25">
      <c r="B25" t="s">
        <v>120</v>
      </c>
      <c r="C25" s="77" t="s">
        <v>121</v>
      </c>
      <c r="D25" s="77">
        <f>F18*(D14/2)</f>
        <v>1500</v>
      </c>
      <c r="E25" s="7" t="str">
        <f>IF($D$4="English","in-lbf", "Nmm")</f>
        <v>in-lbf</v>
      </c>
      <c r="I25" s="84">
        <f t="shared" si="2"/>
        <v>2.3000000000000003</v>
      </c>
      <c r="J25">
        <f t="shared" si="0"/>
        <v>0.22970072825751917</v>
      </c>
      <c r="K25">
        <f t="shared" si="0"/>
        <v>-1.2362596119059412</v>
      </c>
      <c r="L25" s="76">
        <f t="shared" si="1"/>
        <v>1.2574180898141489</v>
      </c>
    </row>
    <row r="26" spans="2:12" x14ac:dyDescent="0.25">
      <c r="B26" t="s">
        <v>122</v>
      </c>
      <c r="C26" s="77" t="s">
        <v>123</v>
      </c>
      <c r="D26" s="77">
        <f>-F19*(D15/2)</f>
        <v>-1500</v>
      </c>
      <c r="E26" s="7" t="str">
        <f>IF($D$4="English","in-lbf", "Nmm")</f>
        <v>in-lbf</v>
      </c>
      <c r="I26" s="84">
        <f t="shared" si="2"/>
        <v>2.4000000000000004</v>
      </c>
      <c r="J26">
        <f t="shared" si="0"/>
        <v>0.23968771644262868</v>
      </c>
      <c r="K26">
        <f t="shared" si="0"/>
        <v>-1.2900100298148951</v>
      </c>
      <c r="L26" s="76">
        <f t="shared" si="1"/>
        <v>1.3120884415451988</v>
      </c>
    </row>
    <row r="27" spans="2:12" x14ac:dyDescent="0.25">
      <c r="I27" s="84">
        <f t="shared" si="2"/>
        <v>2.5</v>
      </c>
      <c r="J27">
        <f t="shared" si="0"/>
        <v>0.24967470462773819</v>
      </c>
      <c r="K27">
        <f t="shared" si="0"/>
        <v>-1.3437604477238489</v>
      </c>
      <c r="L27" s="76">
        <f t="shared" si="1"/>
        <v>1.3667587932762486</v>
      </c>
    </row>
    <row r="28" spans="2:12" x14ac:dyDescent="0.25">
      <c r="C28" s="10" t="s">
        <v>124</v>
      </c>
      <c r="D28" s="10" t="s">
        <v>115</v>
      </c>
      <c r="E28" s="10" t="s">
        <v>116</v>
      </c>
      <c r="F28" s="10"/>
      <c r="G28" s="89" t="s">
        <v>141</v>
      </c>
      <c r="H28" s="10"/>
      <c r="I28" s="84">
        <f t="shared" si="2"/>
        <v>2.6</v>
      </c>
      <c r="J28">
        <f t="shared" si="0"/>
        <v>0.25966169281284768</v>
      </c>
      <c r="K28">
        <f t="shared" si="0"/>
        <v>-1.3975108656328028</v>
      </c>
      <c r="L28" s="76">
        <f t="shared" si="1"/>
        <v>1.4214291450072984</v>
      </c>
    </row>
    <row r="29" spans="2:12" x14ac:dyDescent="0.25">
      <c r="B29" t="s">
        <v>125</v>
      </c>
      <c r="C29" s="77" t="s">
        <v>126</v>
      </c>
      <c r="D29" s="90">
        <f>-(D18+D19+D20+D21+D30)</f>
        <v>99.869881851095272</v>
      </c>
      <c r="E29" s="90">
        <f>-(E18+E19+E20+E21+E30)</f>
        <v>-537.50417908953955</v>
      </c>
      <c r="F29" s="7" t="str">
        <f t="shared" ref="F29" si="4">IF($D$4="English","lbf", "N")</f>
        <v>lbf</v>
      </c>
      <c r="G29" s="90" cm="1">
        <f t="array" ref="G29">SQRT(SUM(D29:E29^2))</f>
        <v>546.70351731049936</v>
      </c>
      <c r="H29" s="7" t="str">
        <f t="shared" ref="F29:H30" si="5">IF($D$4="English","lbf", "N")</f>
        <v>lbf</v>
      </c>
      <c r="I29" s="84">
        <f t="shared" si="2"/>
        <v>2.7</v>
      </c>
      <c r="J29">
        <f t="shared" si="0"/>
        <v>0.26964868099795725</v>
      </c>
      <c r="K29">
        <f t="shared" si="0"/>
        <v>-1.4512612835417569</v>
      </c>
      <c r="L29" s="76">
        <f t="shared" si="1"/>
        <v>1.4760994967383485</v>
      </c>
    </row>
    <row r="30" spans="2:12" x14ac:dyDescent="0.25">
      <c r="B30" t="s">
        <v>127</v>
      </c>
      <c r="C30" s="77" t="s">
        <v>128</v>
      </c>
      <c r="D30" s="90">
        <f>(D18*($D8)+D19*($D9)+D20*($D10)+D21*($D11))/-$D5</f>
        <v>-65.667867518528396</v>
      </c>
      <c r="E30" s="90">
        <f>(E18*($D8)+E19*($D9)+E20*($D10)+E21*($D11))/-$D5</f>
        <v>-496.1577037749596</v>
      </c>
      <c r="F30" s="7" t="str">
        <f t="shared" si="5"/>
        <v>lbf</v>
      </c>
      <c r="G30" s="90" cm="1">
        <f t="array" ref="G30">SQRT(SUM(D30:E30^2))</f>
        <v>500.48450109835727</v>
      </c>
      <c r="H30" s="7" t="str">
        <f t="shared" si="5"/>
        <v>lbf</v>
      </c>
      <c r="I30" s="84">
        <f t="shared" si="2"/>
        <v>2.8000000000000003</v>
      </c>
      <c r="J30">
        <f t="shared" si="0"/>
        <v>0.27963566918306682</v>
      </c>
      <c r="K30">
        <f t="shared" si="0"/>
        <v>-1.5050117014507109</v>
      </c>
      <c r="L30" s="76">
        <f t="shared" si="1"/>
        <v>1.5307698484693986</v>
      </c>
    </row>
    <row r="31" spans="2:12" x14ac:dyDescent="0.25">
      <c r="I31" s="84">
        <f t="shared" si="2"/>
        <v>2.9000000000000004</v>
      </c>
      <c r="J31">
        <f t="shared" si="0"/>
        <v>0.28962265736817633</v>
      </c>
      <c r="K31">
        <f t="shared" si="0"/>
        <v>-1.5587621193596648</v>
      </c>
      <c r="L31" s="76">
        <f t="shared" si="1"/>
        <v>1.5854402002004484</v>
      </c>
    </row>
    <row r="32" spans="2:12" x14ac:dyDescent="0.25">
      <c r="C32" t="s">
        <v>140</v>
      </c>
      <c r="I32" s="84">
        <f t="shared" si="2"/>
        <v>3</v>
      </c>
      <c r="J32">
        <f t="shared" si="0"/>
        <v>0.29960964555328584</v>
      </c>
      <c r="K32">
        <f t="shared" si="0"/>
        <v>-1.6125125372686187</v>
      </c>
      <c r="L32" s="76">
        <f t="shared" si="1"/>
        <v>1.6401105519314982</v>
      </c>
    </row>
    <row r="33" spans="2:12" x14ac:dyDescent="0.25">
      <c r="C33" s="77" t="s">
        <v>135</v>
      </c>
      <c r="D33" s="77">
        <v>30</v>
      </c>
      <c r="E33" s="77" t="s">
        <v>136</v>
      </c>
      <c r="I33" s="84">
        <f t="shared" si="2"/>
        <v>3.1</v>
      </c>
      <c r="J33">
        <f t="shared" si="0"/>
        <v>0.30959663373839535</v>
      </c>
      <c r="K33">
        <f t="shared" si="0"/>
        <v>-1.6662629551775725</v>
      </c>
      <c r="L33" s="76">
        <f t="shared" si="1"/>
        <v>1.6947809036625483</v>
      </c>
    </row>
    <row r="34" spans="2:12" x14ac:dyDescent="0.25">
      <c r="B34" t="s">
        <v>138</v>
      </c>
      <c r="C34" s="77" t="s">
        <v>134</v>
      </c>
      <c r="D34" s="92">
        <f>E18*TAN(RADIANS($D$33))</f>
        <v>325.51907253974946</v>
      </c>
      <c r="E34" s="7" t="str">
        <f t="shared" ref="E34:E36" si="6">IF($D$4="English","lbf", "N")</f>
        <v>lbf</v>
      </c>
      <c r="I34" s="84">
        <f t="shared" ref="I34:I62" si="7">IF((ROW(A37)*$F$2)&lt;=$D$5, ROW(A37)*$F$2,NA())</f>
        <v>3.7</v>
      </c>
      <c r="J34">
        <f t="shared" si="0"/>
        <v>0.36951856284905255</v>
      </c>
      <c r="K34">
        <f t="shared" si="0"/>
        <v>-1.9887654626312965</v>
      </c>
      <c r="L34" s="76">
        <f t="shared" si="1"/>
        <v>2.022803014048848</v>
      </c>
    </row>
    <row r="35" spans="2:12" x14ac:dyDescent="0.25">
      <c r="B35" t="s">
        <v>139</v>
      </c>
      <c r="C35" s="77" t="s">
        <v>134</v>
      </c>
      <c r="D35" s="92">
        <f>E19*TAN(RADIANS($D$33))</f>
        <v>271.26589378312457</v>
      </c>
      <c r="E35" s="7" t="str">
        <f t="shared" si="6"/>
        <v>lbf</v>
      </c>
      <c r="I35" s="84">
        <f t="shared" si="7"/>
        <v>3.8000000000000003</v>
      </c>
      <c r="J35">
        <f t="shared" si="0"/>
        <v>0.37950555103416206</v>
      </c>
      <c r="K35">
        <f t="shared" si="0"/>
        <v>-2.0425158805402504</v>
      </c>
      <c r="L35" s="76">
        <f t="shared" si="1"/>
        <v>2.0774733657798978</v>
      </c>
    </row>
    <row r="36" spans="2:12" x14ac:dyDescent="0.25">
      <c r="C36" s="77" t="s">
        <v>137</v>
      </c>
      <c r="D36" s="92">
        <f>-D34+D35</f>
        <v>-54.253178756624891</v>
      </c>
      <c r="E36" s="7" t="str">
        <f t="shared" si="6"/>
        <v>lbf</v>
      </c>
      <c r="I36" s="84">
        <f t="shared" si="7"/>
        <v>3.9000000000000004</v>
      </c>
      <c r="J36">
        <f t="shared" si="0"/>
        <v>0.38949253921927157</v>
      </c>
      <c r="K36">
        <f t="shared" si="0"/>
        <v>-2.0962662984492044</v>
      </c>
      <c r="L36" s="76">
        <f t="shared" si="1"/>
        <v>2.1321437175109481</v>
      </c>
    </row>
    <row r="37" spans="2:12" x14ac:dyDescent="0.25">
      <c r="I37" s="84">
        <f t="shared" si="7"/>
        <v>4</v>
      </c>
      <c r="J37">
        <f t="shared" si="0"/>
        <v>0.39947952740438109</v>
      </c>
      <c r="K37">
        <f t="shared" si="0"/>
        <v>-2.1500167163581581</v>
      </c>
      <c r="L37" s="76">
        <f t="shared" si="1"/>
        <v>2.1868140692419975</v>
      </c>
    </row>
    <row r="38" spans="2:12" x14ac:dyDescent="0.25">
      <c r="C38" s="77" t="s">
        <v>129</v>
      </c>
      <c r="D38" s="90">
        <f>_xlfn.AGGREGATE(4, 6, L:L)</f>
        <v>7.6538492423469915</v>
      </c>
      <c r="E38" s="7" t="str">
        <f>IF($D$4="English","*10^3 in-lbf", "*10^3 Nmm")</f>
        <v>*10^3 in-lbf</v>
      </c>
      <c r="I38" s="84">
        <f t="shared" si="7"/>
        <v>4.1000000000000005</v>
      </c>
      <c r="J38">
        <f t="shared" si="0"/>
        <v>0.40946651558949065</v>
      </c>
      <c r="K38">
        <f t="shared" si="0"/>
        <v>-2.2037671342671121</v>
      </c>
      <c r="L38" s="76">
        <f t="shared" si="1"/>
        <v>2.2414844209730473</v>
      </c>
    </row>
    <row r="39" spans="2:12" x14ac:dyDescent="0.25">
      <c r="C39" s="77" t="s">
        <v>130</v>
      </c>
      <c r="D39" s="77">
        <f>INDEX(I:I,MATCH(D38,L:L,0))</f>
        <v>14</v>
      </c>
      <c r="E39" s="7" t="str">
        <f>IF($D$4="English","in", "mm")</f>
        <v>in</v>
      </c>
      <c r="I39" s="84">
        <f t="shared" si="7"/>
        <v>4.2</v>
      </c>
      <c r="J39">
        <f t="shared" si="0"/>
        <v>0.41945350377460022</v>
      </c>
      <c r="K39">
        <f t="shared" si="0"/>
        <v>-2.2575175521760666</v>
      </c>
      <c r="L39" s="76">
        <f t="shared" si="1"/>
        <v>2.2961547727040981</v>
      </c>
    </row>
    <row r="40" spans="2:12" x14ac:dyDescent="0.25">
      <c r="I40" s="84">
        <f t="shared" si="7"/>
        <v>4.3</v>
      </c>
      <c r="J40">
        <f t="shared" si="0"/>
        <v>0.42944049195970968</v>
      </c>
      <c r="K40">
        <f t="shared" si="0"/>
        <v>-2.3112679700850203</v>
      </c>
      <c r="L40" s="76">
        <f t="shared" si="1"/>
        <v>2.3508251244351479</v>
      </c>
    </row>
    <row r="41" spans="2:12" x14ac:dyDescent="0.25">
      <c r="C41" s="83" t="s">
        <v>131</v>
      </c>
      <c r="D41" s="83">
        <v>15</v>
      </c>
      <c r="E41" s="4" t="str">
        <f>IF($D$4="English","in", "mm")</f>
        <v>in</v>
      </c>
      <c r="I41" s="84">
        <f t="shared" si="7"/>
        <v>4.4000000000000004</v>
      </c>
      <c r="J41">
        <f t="shared" si="0"/>
        <v>0.43942748014481925</v>
      </c>
      <c r="K41">
        <f t="shared" si="0"/>
        <v>-2.3650183879939743</v>
      </c>
      <c r="L41" s="76">
        <f t="shared" si="1"/>
        <v>2.4054954761661977</v>
      </c>
    </row>
    <row r="42" spans="2:12" x14ac:dyDescent="0.25">
      <c r="C42" s="77" t="s">
        <v>132</v>
      </c>
      <c r="D42" s="91">
        <f>INDEX(L:L,MATCH(D41,I:I,0))</f>
        <v>7.6093780013392855</v>
      </c>
      <c r="E42" s="7" t="str">
        <f>IF($D$4="English","*10^3 in-lbf", "*10^3 Nmm")</f>
        <v>*10^3 in-lbf</v>
      </c>
      <c r="I42" s="84">
        <f t="shared" si="7"/>
        <v>4.5</v>
      </c>
      <c r="J42">
        <f t="shared" si="0"/>
        <v>0.44941446832992871</v>
      </c>
      <c r="K42">
        <f t="shared" si="0"/>
        <v>-2.418768805902928</v>
      </c>
      <c r="L42" s="76">
        <f t="shared" si="1"/>
        <v>2.4601658278972476</v>
      </c>
    </row>
    <row r="43" spans="2:12" x14ac:dyDescent="0.25">
      <c r="I43" s="84">
        <f t="shared" si="7"/>
        <v>4.6000000000000005</v>
      </c>
      <c r="J43">
        <f t="shared" si="0"/>
        <v>0.45940145651503833</v>
      </c>
      <c r="K43">
        <f t="shared" si="0"/>
        <v>-2.4725192238118825</v>
      </c>
      <c r="L43" s="76">
        <f t="shared" si="1"/>
        <v>2.5148361796282979</v>
      </c>
    </row>
    <row r="44" spans="2:12" x14ac:dyDescent="0.25">
      <c r="C44" s="83" t="s">
        <v>133</v>
      </c>
      <c r="D44" s="83">
        <v>35</v>
      </c>
      <c r="E44" s="4" t="str">
        <f>IF($D$4="English","in", "mm")</f>
        <v>in</v>
      </c>
      <c r="I44" s="84">
        <f t="shared" si="7"/>
        <v>4.7</v>
      </c>
      <c r="J44">
        <f t="shared" si="0"/>
        <v>0.46938844470014779</v>
      </c>
      <c r="K44">
        <f t="shared" si="0"/>
        <v>-2.5262696417208361</v>
      </c>
      <c r="L44" s="76">
        <f t="shared" si="1"/>
        <v>2.5695065313593473</v>
      </c>
    </row>
    <row r="45" spans="2:12" x14ac:dyDescent="0.25">
      <c r="C45" s="77" t="s">
        <v>132</v>
      </c>
      <c r="D45" s="91">
        <f>INDEX(L:L,MATCH(D44,I:I,0))</f>
        <v>7.019874184575265</v>
      </c>
      <c r="E45" s="7" t="str">
        <f>IF($D$4="English","*10^3 in-lbf", "*10^3 Nmm")</f>
        <v>*10^3 in-lbf</v>
      </c>
      <c r="I45" s="84">
        <f t="shared" si="7"/>
        <v>4.8000000000000007</v>
      </c>
      <c r="J45">
        <f t="shared" si="0"/>
        <v>0.47937543288525736</v>
      </c>
      <c r="K45">
        <f t="shared" si="0"/>
        <v>-2.5800200596297902</v>
      </c>
      <c r="L45" s="76">
        <f t="shared" si="1"/>
        <v>2.6241768830903975</v>
      </c>
    </row>
    <row r="46" spans="2:12" x14ac:dyDescent="0.25">
      <c r="I46" s="84">
        <f t="shared" si="7"/>
        <v>4.9000000000000004</v>
      </c>
      <c r="J46">
        <f t="shared" si="0"/>
        <v>0.48936242107036693</v>
      </c>
      <c r="K46">
        <f t="shared" si="0"/>
        <v>-2.6337704775387443</v>
      </c>
      <c r="L46" s="76">
        <f t="shared" si="1"/>
        <v>2.6788472348214478</v>
      </c>
    </row>
    <row r="47" spans="2:12" x14ac:dyDescent="0.25">
      <c r="I47" s="84">
        <f t="shared" si="7"/>
        <v>5</v>
      </c>
      <c r="J47">
        <f t="shared" si="0"/>
        <v>0.49934940925547638</v>
      </c>
      <c r="K47">
        <f t="shared" si="0"/>
        <v>-2.6875208954476979</v>
      </c>
      <c r="L47" s="76">
        <f t="shared" si="1"/>
        <v>2.7335175865524972</v>
      </c>
    </row>
    <row r="48" spans="2:12" x14ac:dyDescent="0.25">
      <c r="I48" s="84">
        <f t="shared" si="7"/>
        <v>5.1000000000000005</v>
      </c>
      <c r="J48">
        <f t="shared" si="0"/>
        <v>0.5093363974405859</v>
      </c>
      <c r="K48">
        <f t="shared" si="0"/>
        <v>-2.741271313356652</v>
      </c>
      <c r="L48" s="76">
        <f t="shared" si="1"/>
        <v>2.7881879382835471</v>
      </c>
    </row>
    <row r="49" spans="9:12" x14ac:dyDescent="0.25">
      <c r="I49" s="84">
        <f t="shared" si="7"/>
        <v>5.2</v>
      </c>
      <c r="J49">
        <f t="shared" si="0"/>
        <v>0.51932338562569536</v>
      </c>
      <c r="K49">
        <f t="shared" si="0"/>
        <v>-2.7950217312656056</v>
      </c>
      <c r="L49" s="76">
        <f t="shared" si="1"/>
        <v>2.8428582900145969</v>
      </c>
    </row>
    <row r="50" spans="9:12" x14ac:dyDescent="0.25">
      <c r="I50" s="84">
        <f t="shared" si="7"/>
        <v>5.3000000000000007</v>
      </c>
      <c r="J50">
        <f t="shared" si="0"/>
        <v>0.52931037381080503</v>
      </c>
      <c r="K50">
        <f t="shared" si="0"/>
        <v>-2.8487721491745601</v>
      </c>
      <c r="L50" s="76">
        <f t="shared" si="1"/>
        <v>2.8975286417456476</v>
      </c>
    </row>
    <row r="51" spans="9:12" x14ac:dyDescent="0.25">
      <c r="I51" s="84">
        <f t="shared" si="7"/>
        <v>5.4</v>
      </c>
      <c r="J51">
        <f t="shared" si="0"/>
        <v>0.53929736199591449</v>
      </c>
      <c r="K51">
        <f t="shared" si="0"/>
        <v>-2.9025225670835137</v>
      </c>
      <c r="L51" s="76">
        <f t="shared" si="1"/>
        <v>2.952198993476697</v>
      </c>
    </row>
    <row r="52" spans="9:12" x14ac:dyDescent="0.25">
      <c r="I52" s="84">
        <f t="shared" si="7"/>
        <v>5.5</v>
      </c>
      <c r="J52">
        <f t="shared" si="0"/>
        <v>0.54928435018102395</v>
      </c>
      <c r="K52">
        <f t="shared" si="0"/>
        <v>-2.9562729849924674</v>
      </c>
      <c r="L52" s="76">
        <f t="shared" si="1"/>
        <v>3.0068693452077464</v>
      </c>
    </row>
    <row r="53" spans="9:12" x14ac:dyDescent="0.25">
      <c r="I53" s="84">
        <f t="shared" si="7"/>
        <v>5.6000000000000005</v>
      </c>
      <c r="J53">
        <f t="shared" si="0"/>
        <v>0.55927133836613363</v>
      </c>
      <c r="K53">
        <f t="shared" si="0"/>
        <v>-3.0100234029014219</v>
      </c>
      <c r="L53" s="76">
        <f t="shared" si="1"/>
        <v>3.0615396969387971</v>
      </c>
    </row>
    <row r="54" spans="9:12" x14ac:dyDescent="0.25">
      <c r="I54" s="84">
        <f t="shared" si="7"/>
        <v>5.7</v>
      </c>
      <c r="J54">
        <f t="shared" si="0"/>
        <v>0.56925832655124309</v>
      </c>
      <c r="K54">
        <f t="shared" si="0"/>
        <v>-3.0637738208103755</v>
      </c>
      <c r="L54" s="76">
        <f t="shared" si="1"/>
        <v>3.116210048669847</v>
      </c>
    </row>
    <row r="55" spans="9:12" x14ac:dyDescent="0.25">
      <c r="I55" s="84">
        <f t="shared" si="7"/>
        <v>5.8000000000000007</v>
      </c>
      <c r="J55">
        <f t="shared" si="0"/>
        <v>0.57924531473635266</v>
      </c>
      <c r="K55">
        <f t="shared" si="0"/>
        <v>-3.1175242387193296</v>
      </c>
      <c r="L55" s="76">
        <f t="shared" si="1"/>
        <v>3.1708804004008968</v>
      </c>
    </row>
    <row r="56" spans="9:12" x14ac:dyDescent="0.25">
      <c r="I56" s="84">
        <f t="shared" si="7"/>
        <v>5.9</v>
      </c>
      <c r="J56">
        <f t="shared" si="0"/>
        <v>0.58923230292146223</v>
      </c>
      <c r="K56">
        <f t="shared" si="0"/>
        <v>-3.1712746566282837</v>
      </c>
      <c r="L56" s="76">
        <f t="shared" si="1"/>
        <v>3.2255507521319466</v>
      </c>
    </row>
    <row r="57" spans="9:12" x14ac:dyDescent="0.25">
      <c r="I57" s="84">
        <f t="shared" si="7"/>
        <v>6</v>
      </c>
      <c r="J57">
        <f t="shared" si="0"/>
        <v>0.59921929110657168</v>
      </c>
      <c r="K57">
        <f t="shared" si="0"/>
        <v>-3.2250250745372373</v>
      </c>
      <c r="L57" s="76">
        <f t="shared" si="1"/>
        <v>3.2802211038629965</v>
      </c>
    </row>
    <row r="58" spans="9:12" x14ac:dyDescent="0.25">
      <c r="I58" s="84">
        <f t="shared" si="7"/>
        <v>6.1000000000000005</v>
      </c>
      <c r="J58">
        <f t="shared" si="0"/>
        <v>0.60920627929168125</v>
      </c>
      <c r="K58">
        <f t="shared" si="0"/>
        <v>-3.2787754924461914</v>
      </c>
      <c r="L58" s="76">
        <f t="shared" si="1"/>
        <v>3.3348914555940463</v>
      </c>
    </row>
    <row r="59" spans="9:12" x14ac:dyDescent="0.25">
      <c r="I59" s="84">
        <f t="shared" si="7"/>
        <v>6.2</v>
      </c>
      <c r="J59">
        <f t="shared" si="0"/>
        <v>0.61919326747679071</v>
      </c>
      <c r="K59">
        <f t="shared" si="0"/>
        <v>-3.332525910355145</v>
      </c>
      <c r="L59" s="76">
        <f t="shared" si="1"/>
        <v>3.3895618073250966</v>
      </c>
    </row>
    <row r="60" spans="9:12" x14ac:dyDescent="0.25">
      <c r="I60" s="84">
        <f t="shared" si="7"/>
        <v>6.3000000000000007</v>
      </c>
      <c r="J60">
        <f t="shared" si="0"/>
        <v>0.62918025566190028</v>
      </c>
      <c r="K60">
        <f t="shared" si="0"/>
        <v>-3.3862763282640995</v>
      </c>
      <c r="L60" s="76">
        <f t="shared" si="1"/>
        <v>3.4442321590561469</v>
      </c>
    </row>
    <row r="61" spans="9:12" x14ac:dyDescent="0.25">
      <c r="I61" s="84">
        <f t="shared" si="7"/>
        <v>6.4</v>
      </c>
      <c r="J61">
        <f t="shared" si="0"/>
        <v>0.63916724384700974</v>
      </c>
      <c r="K61">
        <f t="shared" si="0"/>
        <v>-3.4400267461730532</v>
      </c>
      <c r="L61" s="76">
        <f t="shared" si="1"/>
        <v>3.4989025107871963</v>
      </c>
    </row>
    <row r="62" spans="9:12" x14ac:dyDescent="0.25">
      <c r="I62" s="84">
        <f t="shared" si="7"/>
        <v>6.5</v>
      </c>
      <c r="J62">
        <f t="shared" si="0"/>
        <v>0.64915423203211919</v>
      </c>
      <c r="K62">
        <f t="shared" si="0"/>
        <v>-3.4937771640820068</v>
      </c>
      <c r="L62" s="76">
        <f t="shared" si="1"/>
        <v>3.5535728625182457</v>
      </c>
    </row>
    <row r="63" spans="9:12" x14ac:dyDescent="0.25">
      <c r="I63" s="84" t="e">
        <f>IF((ROW(#REF!)*$F$2)&lt;=$D$5, ROW(#REF!)*$F$2,NA())</f>
        <v>#REF!</v>
      </c>
      <c r="J63" t="e">
        <f t="shared" si="0"/>
        <v>#REF!</v>
      </c>
      <c r="K63" t="e">
        <f t="shared" si="0"/>
        <v>#REF!</v>
      </c>
      <c r="L63" s="76" t="e">
        <f t="shared" si="1"/>
        <v>#REF!</v>
      </c>
    </row>
    <row r="64" spans="9:12" x14ac:dyDescent="0.25">
      <c r="I64" s="84" t="e">
        <f>IF((ROW(#REF!)*$F$2)&lt;=$D$5, ROW(#REF!)*$F$2,NA())</f>
        <v>#REF!</v>
      </c>
      <c r="J64" t="e">
        <f t="shared" si="0"/>
        <v>#REF!</v>
      </c>
      <c r="K64" t="e">
        <f t="shared" si="0"/>
        <v>#REF!</v>
      </c>
      <c r="L64" s="76" t="e">
        <f t="shared" si="1"/>
        <v>#REF!</v>
      </c>
    </row>
    <row r="65" spans="9:12" x14ac:dyDescent="0.25">
      <c r="I65" s="84" t="e">
        <f>IF((ROW(#REF!)*$F$2)&lt;=$D$5, ROW(#REF!)*$F$2,NA())</f>
        <v>#REF!</v>
      </c>
      <c r="J65" t="e">
        <f t="shared" si="0"/>
        <v>#REF!</v>
      </c>
      <c r="K65" t="e">
        <f t="shared" si="0"/>
        <v>#REF!</v>
      </c>
      <c r="L65" s="76" t="e">
        <f t="shared" si="1"/>
        <v>#REF!</v>
      </c>
    </row>
    <row r="66" spans="9:12" x14ac:dyDescent="0.25">
      <c r="I66" s="84" t="e">
        <f>IF((ROW(#REF!)*$F$2)&lt;=$D$5, ROW(#REF!)*$F$2,NA())</f>
        <v>#REF!</v>
      </c>
      <c r="J66" t="e">
        <f t="shared" ref="J66:K129" si="8">D$29*($I66/1000)+D$18*(($I66/1000)-($D$8/1000))*(($I66/1000)&gt;($D$8/1000))+D$19*(($I66/1000)-($D$9/1000))*(($I66/1000)&gt;($D$9/1000))+D$20*(($I66/1000)-($D$10/1000))*(($I66/1000)&gt;($D$10/1000))+D$21*(($I66/1000)-($D$11/1000))*(($I66/1000)&gt;($D$11/1000))</f>
        <v>#REF!</v>
      </c>
      <c r="K66" t="e">
        <f t="shared" si="8"/>
        <v>#REF!</v>
      </c>
      <c r="L66" s="76" t="e">
        <f t="shared" ref="L66:L129" si="9">SQRT((J66^2)+(K66^2))</f>
        <v>#REF!</v>
      </c>
    </row>
    <row r="67" spans="9:12" x14ac:dyDescent="0.25">
      <c r="I67" s="84" t="e">
        <f>IF((ROW(#REF!)*$F$2)&lt;=$D$5, ROW(#REF!)*$F$2,NA())</f>
        <v>#REF!</v>
      </c>
      <c r="J67" t="e">
        <f t="shared" si="8"/>
        <v>#REF!</v>
      </c>
      <c r="K67" t="e">
        <f t="shared" si="8"/>
        <v>#REF!</v>
      </c>
      <c r="L67" s="76" t="e">
        <f t="shared" si="9"/>
        <v>#REF!</v>
      </c>
    </row>
    <row r="68" spans="9:12" x14ac:dyDescent="0.25">
      <c r="I68" s="84">
        <f t="shared" ref="I68:I130" si="10">IF((ROW(A66)*$F$2)&lt;=$D$5, ROW(A66)*$F$2,NA())</f>
        <v>6.6000000000000005</v>
      </c>
      <c r="J68">
        <f t="shared" si="8"/>
        <v>0.65914122021722887</v>
      </c>
      <c r="K68">
        <f t="shared" si="8"/>
        <v>-3.5475275819909613</v>
      </c>
      <c r="L68" s="76">
        <f t="shared" si="9"/>
        <v>3.6082432142492964</v>
      </c>
    </row>
    <row r="69" spans="9:12" x14ac:dyDescent="0.25">
      <c r="I69" s="84">
        <f t="shared" si="10"/>
        <v>6.7</v>
      </c>
      <c r="J69">
        <f t="shared" si="8"/>
        <v>0.66912820840233833</v>
      </c>
      <c r="K69">
        <f t="shared" si="8"/>
        <v>-3.6012779998999149</v>
      </c>
      <c r="L69" s="76">
        <f t="shared" si="9"/>
        <v>3.6629135659803462</v>
      </c>
    </row>
    <row r="70" spans="9:12" x14ac:dyDescent="0.25">
      <c r="I70" s="84">
        <f t="shared" si="10"/>
        <v>6.8000000000000007</v>
      </c>
      <c r="J70">
        <f t="shared" si="8"/>
        <v>0.6791151965874479</v>
      </c>
      <c r="K70">
        <f t="shared" si="8"/>
        <v>-3.655028417808869</v>
      </c>
      <c r="L70" s="76">
        <f t="shared" si="9"/>
        <v>3.7175839177113965</v>
      </c>
    </row>
    <row r="71" spans="9:12" x14ac:dyDescent="0.25">
      <c r="I71" s="84">
        <f t="shared" si="10"/>
        <v>6.9</v>
      </c>
      <c r="J71">
        <f t="shared" si="8"/>
        <v>0.68910218477255747</v>
      </c>
      <c r="K71">
        <f t="shared" si="8"/>
        <v>-3.7087788357178231</v>
      </c>
      <c r="L71" s="76">
        <f t="shared" si="9"/>
        <v>3.7722542694424464</v>
      </c>
    </row>
    <row r="72" spans="9:12" x14ac:dyDescent="0.25">
      <c r="I72" s="84">
        <f t="shared" si="10"/>
        <v>7</v>
      </c>
      <c r="J72">
        <f t="shared" si="8"/>
        <v>0.69908917295766693</v>
      </c>
      <c r="K72">
        <f t="shared" si="8"/>
        <v>-3.7625292536267767</v>
      </c>
      <c r="L72" s="76">
        <f t="shared" si="9"/>
        <v>3.8269246211734957</v>
      </c>
    </row>
    <row r="73" spans="9:12" x14ac:dyDescent="0.25">
      <c r="I73" s="84">
        <f t="shared" si="10"/>
        <v>7.1000000000000005</v>
      </c>
      <c r="J73">
        <f t="shared" si="8"/>
        <v>0.7090761611427765</v>
      </c>
      <c r="K73">
        <f t="shared" si="8"/>
        <v>-3.8162796715357312</v>
      </c>
      <c r="L73" s="76">
        <f t="shared" si="9"/>
        <v>3.8815949729045465</v>
      </c>
    </row>
    <row r="74" spans="9:12" x14ac:dyDescent="0.25">
      <c r="I74" s="84">
        <f t="shared" si="10"/>
        <v>7.2</v>
      </c>
      <c r="J74">
        <f t="shared" si="8"/>
        <v>0.71906314932788595</v>
      </c>
      <c r="K74">
        <f t="shared" si="8"/>
        <v>-3.8700300894446849</v>
      </c>
      <c r="L74" s="76">
        <f t="shared" si="9"/>
        <v>3.9362653246355959</v>
      </c>
    </row>
    <row r="75" spans="9:12" x14ac:dyDescent="0.25">
      <c r="I75" s="84">
        <f t="shared" si="10"/>
        <v>7.3000000000000007</v>
      </c>
      <c r="J75">
        <f t="shared" si="8"/>
        <v>0.72905013751299563</v>
      </c>
      <c r="K75">
        <f t="shared" si="8"/>
        <v>-3.9237805073536394</v>
      </c>
      <c r="L75" s="76">
        <f t="shared" si="9"/>
        <v>3.9909356763666466</v>
      </c>
    </row>
    <row r="76" spans="9:12" x14ac:dyDescent="0.25">
      <c r="I76" s="84">
        <f t="shared" si="10"/>
        <v>7.4</v>
      </c>
      <c r="J76">
        <f t="shared" si="8"/>
        <v>0.73903712569810509</v>
      </c>
      <c r="K76">
        <f t="shared" si="8"/>
        <v>-3.977530925262593</v>
      </c>
      <c r="L76" s="76">
        <f t="shared" si="9"/>
        <v>4.045606028097696</v>
      </c>
    </row>
    <row r="77" spans="9:12" x14ac:dyDescent="0.25">
      <c r="I77" s="84">
        <f t="shared" si="10"/>
        <v>7.5</v>
      </c>
      <c r="J77">
        <f t="shared" si="8"/>
        <v>0.74902411388321455</v>
      </c>
      <c r="K77">
        <f t="shared" si="8"/>
        <v>-4.0312813431715462</v>
      </c>
      <c r="L77" s="76">
        <f t="shared" si="9"/>
        <v>4.1002763798287454</v>
      </c>
    </row>
    <row r="78" spans="9:12" x14ac:dyDescent="0.25">
      <c r="I78" s="84">
        <f t="shared" si="10"/>
        <v>7.6000000000000005</v>
      </c>
      <c r="J78">
        <f t="shared" si="8"/>
        <v>0.75901110206832412</v>
      </c>
      <c r="K78">
        <f t="shared" si="8"/>
        <v>-4.0850317610805007</v>
      </c>
      <c r="L78" s="76">
        <f t="shared" si="9"/>
        <v>4.1549467315597957</v>
      </c>
    </row>
    <row r="79" spans="9:12" x14ac:dyDescent="0.25">
      <c r="I79" s="84">
        <f t="shared" si="10"/>
        <v>7.7</v>
      </c>
      <c r="J79">
        <f t="shared" si="8"/>
        <v>0.76899809025343357</v>
      </c>
      <c r="K79">
        <f t="shared" si="8"/>
        <v>-4.1387821789894543</v>
      </c>
      <c r="L79" s="76">
        <f t="shared" si="9"/>
        <v>4.2096170832908451</v>
      </c>
    </row>
    <row r="80" spans="9:12" x14ac:dyDescent="0.25">
      <c r="I80" s="84">
        <f t="shared" si="10"/>
        <v>7.8000000000000007</v>
      </c>
      <c r="J80">
        <f t="shared" si="8"/>
        <v>0.77898507843854314</v>
      </c>
      <c r="K80">
        <f t="shared" si="8"/>
        <v>-4.1925325968984088</v>
      </c>
      <c r="L80" s="76">
        <f t="shared" si="9"/>
        <v>4.2642874350218962</v>
      </c>
    </row>
    <row r="81" spans="7:12" x14ac:dyDescent="0.25">
      <c r="I81" s="84">
        <f t="shared" si="10"/>
        <v>7.9</v>
      </c>
      <c r="J81">
        <f t="shared" si="8"/>
        <v>0.78897206662365271</v>
      </c>
      <c r="K81">
        <f t="shared" si="8"/>
        <v>-4.2462830148073625</v>
      </c>
      <c r="L81" s="76">
        <f t="shared" si="9"/>
        <v>4.3189577867529456</v>
      </c>
    </row>
    <row r="82" spans="7:12" x14ac:dyDescent="0.25">
      <c r="I82" s="84">
        <f t="shared" si="10"/>
        <v>8</v>
      </c>
      <c r="J82">
        <f t="shared" si="8"/>
        <v>0.79895905480876217</v>
      </c>
      <c r="K82">
        <f t="shared" si="8"/>
        <v>-4.3000334327163161</v>
      </c>
      <c r="L82" s="76">
        <f t="shared" si="9"/>
        <v>4.373628138483995</v>
      </c>
    </row>
    <row r="83" spans="7:12" x14ac:dyDescent="0.25">
      <c r="I83" s="84">
        <f t="shared" si="10"/>
        <v>8.1</v>
      </c>
      <c r="J83">
        <f t="shared" si="8"/>
        <v>0.80894604299387163</v>
      </c>
      <c r="K83">
        <f t="shared" si="8"/>
        <v>-4.3537838506252697</v>
      </c>
      <c r="L83" s="76">
        <f t="shared" si="9"/>
        <v>4.4282984902150444</v>
      </c>
    </row>
    <row r="84" spans="7:12" x14ac:dyDescent="0.25">
      <c r="I84" s="84">
        <f t="shared" si="10"/>
        <v>8.2000000000000011</v>
      </c>
      <c r="J84">
        <f t="shared" si="8"/>
        <v>0.81893303117898131</v>
      </c>
      <c r="K84">
        <f t="shared" si="8"/>
        <v>-4.4075342685342243</v>
      </c>
      <c r="L84" s="76">
        <f t="shared" si="9"/>
        <v>4.4829688419460947</v>
      </c>
    </row>
    <row r="85" spans="7:12" x14ac:dyDescent="0.25">
      <c r="I85" s="84">
        <f t="shared" si="10"/>
        <v>8.3000000000000007</v>
      </c>
      <c r="J85">
        <f t="shared" si="8"/>
        <v>0.82892001936409077</v>
      </c>
      <c r="K85">
        <f t="shared" si="8"/>
        <v>-4.4612846864431779</v>
      </c>
      <c r="L85" s="76">
        <f t="shared" si="9"/>
        <v>4.537639193677145</v>
      </c>
    </row>
    <row r="86" spans="7:12" x14ac:dyDescent="0.25">
      <c r="I86" s="84">
        <f t="shared" si="10"/>
        <v>8.4</v>
      </c>
      <c r="J86">
        <f t="shared" si="8"/>
        <v>0.83890700754920045</v>
      </c>
      <c r="K86">
        <f t="shared" si="8"/>
        <v>-4.5150351043521333</v>
      </c>
      <c r="L86" s="76">
        <f t="shared" si="9"/>
        <v>4.5923095454081961</v>
      </c>
    </row>
    <row r="87" spans="7:12" x14ac:dyDescent="0.25">
      <c r="G87" t="s">
        <v>6</v>
      </c>
      <c r="I87" s="84">
        <f t="shared" si="10"/>
        <v>8.5</v>
      </c>
      <c r="J87">
        <f t="shared" si="8"/>
        <v>0.8488939957343099</v>
      </c>
      <c r="K87">
        <f t="shared" si="8"/>
        <v>-4.5687855222610869</v>
      </c>
      <c r="L87" s="76">
        <f t="shared" si="9"/>
        <v>4.6469798971392455</v>
      </c>
    </row>
    <row r="88" spans="7:12" x14ac:dyDescent="0.25">
      <c r="I88" s="84">
        <f t="shared" si="10"/>
        <v>8.6</v>
      </c>
      <c r="J88">
        <f t="shared" si="8"/>
        <v>0.85888098391941936</v>
      </c>
      <c r="K88">
        <f t="shared" si="8"/>
        <v>-4.6225359401700405</v>
      </c>
      <c r="L88" s="76">
        <f t="shared" si="9"/>
        <v>4.7016502488702958</v>
      </c>
    </row>
    <row r="89" spans="7:12" x14ac:dyDescent="0.25">
      <c r="I89" s="84">
        <f t="shared" si="10"/>
        <v>8.7000000000000011</v>
      </c>
      <c r="J89">
        <f t="shared" si="8"/>
        <v>0.86886797210452893</v>
      </c>
      <c r="K89">
        <f t="shared" si="8"/>
        <v>-4.6762863580789951</v>
      </c>
      <c r="L89" s="76">
        <f t="shared" si="9"/>
        <v>4.7563206006013461</v>
      </c>
    </row>
    <row r="90" spans="7:12" x14ac:dyDescent="0.25">
      <c r="I90" s="84">
        <f t="shared" si="10"/>
        <v>8.8000000000000007</v>
      </c>
      <c r="J90">
        <f t="shared" si="8"/>
        <v>0.8788549602896385</v>
      </c>
      <c r="K90">
        <f t="shared" si="8"/>
        <v>-4.7300367759879487</v>
      </c>
      <c r="L90" s="76">
        <f t="shared" si="9"/>
        <v>4.8109909523323955</v>
      </c>
    </row>
    <row r="91" spans="7:12" x14ac:dyDescent="0.25">
      <c r="I91" s="84">
        <f t="shared" si="10"/>
        <v>8.9</v>
      </c>
      <c r="J91">
        <f t="shared" si="8"/>
        <v>0.88884194847474796</v>
      </c>
      <c r="K91">
        <f t="shared" si="8"/>
        <v>-4.7837871938969023</v>
      </c>
      <c r="L91" s="76">
        <f t="shared" si="9"/>
        <v>4.8656613040634449</v>
      </c>
    </row>
    <row r="92" spans="7:12" x14ac:dyDescent="0.25">
      <c r="I92" s="84">
        <f t="shared" si="10"/>
        <v>9</v>
      </c>
      <c r="J92">
        <f t="shared" si="8"/>
        <v>0.89882893665985741</v>
      </c>
      <c r="K92">
        <f t="shared" si="8"/>
        <v>-4.837537611805856</v>
      </c>
      <c r="L92" s="76">
        <f t="shared" si="9"/>
        <v>4.9203316557944952</v>
      </c>
    </row>
    <row r="93" spans="7:12" x14ac:dyDescent="0.25">
      <c r="I93" s="84">
        <f t="shared" si="10"/>
        <v>9.1</v>
      </c>
      <c r="J93">
        <f t="shared" si="8"/>
        <v>0.90881592484496698</v>
      </c>
      <c r="K93">
        <f t="shared" si="8"/>
        <v>-4.8912880297148105</v>
      </c>
      <c r="L93" s="76">
        <f t="shared" si="9"/>
        <v>4.9750020075255454</v>
      </c>
    </row>
    <row r="94" spans="7:12" x14ac:dyDescent="0.25">
      <c r="I94" s="84">
        <f t="shared" si="10"/>
        <v>9.2000000000000011</v>
      </c>
      <c r="J94">
        <f t="shared" si="8"/>
        <v>0.91880291303007666</v>
      </c>
      <c r="K94">
        <f t="shared" si="8"/>
        <v>-4.945038447623765</v>
      </c>
      <c r="L94" s="76">
        <f t="shared" si="9"/>
        <v>5.0296723592565957</v>
      </c>
    </row>
    <row r="95" spans="7:12" x14ac:dyDescent="0.25">
      <c r="I95" s="84">
        <f t="shared" si="10"/>
        <v>9.3000000000000007</v>
      </c>
      <c r="J95">
        <f t="shared" si="8"/>
        <v>0.92878990121518612</v>
      </c>
      <c r="K95">
        <f t="shared" si="8"/>
        <v>-4.9987888655327186</v>
      </c>
      <c r="L95" s="76">
        <f t="shared" si="9"/>
        <v>5.0843427109876451</v>
      </c>
    </row>
    <row r="96" spans="7:12" x14ac:dyDescent="0.25">
      <c r="I96" s="84">
        <f t="shared" si="10"/>
        <v>9.4</v>
      </c>
      <c r="J96">
        <f t="shared" si="8"/>
        <v>0.93877688940029558</v>
      </c>
      <c r="K96">
        <f t="shared" si="8"/>
        <v>-5.0525392834416722</v>
      </c>
      <c r="L96" s="76">
        <f t="shared" si="9"/>
        <v>5.1390130627186945</v>
      </c>
    </row>
    <row r="97" spans="9:12" x14ac:dyDescent="0.25">
      <c r="I97" s="84">
        <f t="shared" si="10"/>
        <v>9.5</v>
      </c>
      <c r="J97">
        <f t="shared" si="8"/>
        <v>0.94876387758540504</v>
      </c>
      <c r="K97">
        <f t="shared" si="8"/>
        <v>-5.1062897013506259</v>
      </c>
      <c r="L97" s="76">
        <f t="shared" si="9"/>
        <v>5.1936834144497448</v>
      </c>
    </row>
    <row r="98" spans="9:12" x14ac:dyDescent="0.25">
      <c r="I98" s="84">
        <f t="shared" si="10"/>
        <v>9.6000000000000014</v>
      </c>
      <c r="J98">
        <f t="shared" si="8"/>
        <v>0.95875086577051472</v>
      </c>
      <c r="K98">
        <f t="shared" si="8"/>
        <v>-5.1600401192595804</v>
      </c>
      <c r="L98" s="76">
        <f t="shared" si="9"/>
        <v>5.2483537661807951</v>
      </c>
    </row>
    <row r="99" spans="9:12" x14ac:dyDescent="0.25">
      <c r="I99" s="84">
        <f t="shared" si="10"/>
        <v>9.7000000000000011</v>
      </c>
      <c r="J99">
        <f t="shared" si="8"/>
        <v>0.96873785395562417</v>
      </c>
      <c r="K99">
        <f t="shared" si="8"/>
        <v>-5.213790537168534</v>
      </c>
      <c r="L99" s="76">
        <f t="shared" si="9"/>
        <v>5.3030241179118445</v>
      </c>
    </row>
    <row r="100" spans="9:12" x14ac:dyDescent="0.25">
      <c r="I100" s="84">
        <f t="shared" si="10"/>
        <v>9.8000000000000007</v>
      </c>
      <c r="J100">
        <f t="shared" si="8"/>
        <v>0.97872484214073385</v>
      </c>
      <c r="K100">
        <f t="shared" si="8"/>
        <v>-5.2675409550774885</v>
      </c>
      <c r="L100" s="76">
        <f t="shared" si="9"/>
        <v>5.3576944696428956</v>
      </c>
    </row>
    <row r="101" spans="9:12" x14ac:dyDescent="0.25">
      <c r="I101" s="84">
        <f t="shared" si="10"/>
        <v>9.9</v>
      </c>
      <c r="J101">
        <f t="shared" si="8"/>
        <v>0.98871183032584331</v>
      </c>
      <c r="K101">
        <f t="shared" si="8"/>
        <v>-5.3212913729864422</v>
      </c>
      <c r="L101" s="76">
        <f t="shared" si="9"/>
        <v>5.412364821373945</v>
      </c>
    </row>
    <row r="102" spans="9:12" x14ac:dyDescent="0.25">
      <c r="I102" s="84">
        <f t="shared" si="10"/>
        <v>10</v>
      </c>
      <c r="J102">
        <f t="shared" si="8"/>
        <v>0.99869881851095277</v>
      </c>
      <c r="K102">
        <f t="shared" si="8"/>
        <v>-5.3750417908953958</v>
      </c>
      <c r="L102" s="76">
        <f t="shared" si="9"/>
        <v>5.4670351731049944</v>
      </c>
    </row>
    <row r="103" spans="9:12" x14ac:dyDescent="0.25">
      <c r="I103" s="84">
        <f t="shared" si="10"/>
        <v>10.100000000000001</v>
      </c>
      <c r="J103">
        <f t="shared" si="8"/>
        <v>1.0086858066960624</v>
      </c>
      <c r="K103">
        <f t="shared" si="8"/>
        <v>-5.4287922088043503</v>
      </c>
      <c r="L103" s="76">
        <f t="shared" si="9"/>
        <v>5.5217055248360447</v>
      </c>
    </row>
    <row r="104" spans="9:12" x14ac:dyDescent="0.25">
      <c r="I104" s="84">
        <f t="shared" si="10"/>
        <v>10.200000000000001</v>
      </c>
      <c r="J104">
        <f t="shared" si="8"/>
        <v>1.0186727948811718</v>
      </c>
      <c r="K104">
        <f t="shared" si="8"/>
        <v>-5.4825426267133039</v>
      </c>
      <c r="L104" s="76">
        <f t="shared" si="9"/>
        <v>5.5763758765670941</v>
      </c>
    </row>
    <row r="105" spans="9:12" x14ac:dyDescent="0.25">
      <c r="I105" s="84">
        <f t="shared" si="10"/>
        <v>10.3</v>
      </c>
      <c r="J105">
        <f t="shared" si="8"/>
        <v>1.0286597830662814</v>
      </c>
      <c r="K105">
        <f t="shared" si="8"/>
        <v>-5.5362930446222576</v>
      </c>
      <c r="L105" s="76">
        <f t="shared" si="9"/>
        <v>5.6310462282981444</v>
      </c>
    </row>
    <row r="106" spans="9:12" x14ac:dyDescent="0.25">
      <c r="I106" s="84">
        <f t="shared" si="10"/>
        <v>10.4</v>
      </c>
      <c r="J106">
        <f t="shared" si="8"/>
        <v>1.0386467712513907</v>
      </c>
      <c r="K106">
        <f t="shared" si="8"/>
        <v>-5.5900434625312112</v>
      </c>
      <c r="L106" s="76">
        <f t="shared" si="9"/>
        <v>5.6857165800291938</v>
      </c>
    </row>
    <row r="107" spans="9:12" x14ac:dyDescent="0.25">
      <c r="I107" s="84">
        <f t="shared" si="10"/>
        <v>10.5</v>
      </c>
      <c r="J107">
        <f t="shared" si="8"/>
        <v>1.0486337594365005</v>
      </c>
      <c r="K107">
        <f t="shared" si="8"/>
        <v>-5.6437938804401657</v>
      </c>
      <c r="L107" s="76">
        <f t="shared" si="9"/>
        <v>5.7403869317602441</v>
      </c>
    </row>
    <row r="108" spans="9:12" x14ac:dyDescent="0.25">
      <c r="I108" s="84">
        <f t="shared" si="10"/>
        <v>10.600000000000001</v>
      </c>
      <c r="J108">
        <f t="shared" si="8"/>
        <v>1.0586207476216101</v>
      </c>
      <c r="K108">
        <f t="shared" si="8"/>
        <v>-5.6975442983491202</v>
      </c>
      <c r="L108" s="76">
        <f t="shared" si="9"/>
        <v>5.7950572834912952</v>
      </c>
    </row>
    <row r="109" spans="9:12" x14ac:dyDescent="0.25">
      <c r="I109" s="84">
        <f t="shared" si="10"/>
        <v>10.700000000000001</v>
      </c>
      <c r="J109">
        <f t="shared" si="8"/>
        <v>1.0686077358067194</v>
      </c>
      <c r="K109">
        <f t="shared" si="8"/>
        <v>-5.7512947162580739</v>
      </c>
      <c r="L109" s="76">
        <f t="shared" si="9"/>
        <v>5.8497276352223446</v>
      </c>
    </row>
    <row r="110" spans="9:12" x14ac:dyDescent="0.25">
      <c r="I110" s="84">
        <f t="shared" si="10"/>
        <v>10.8</v>
      </c>
      <c r="J110">
        <f t="shared" si="8"/>
        <v>1.078594723991829</v>
      </c>
      <c r="K110">
        <f t="shared" si="8"/>
        <v>-5.8050451341670275</v>
      </c>
      <c r="L110" s="76">
        <f t="shared" si="9"/>
        <v>5.904397986953394</v>
      </c>
    </row>
    <row r="111" spans="9:12" x14ac:dyDescent="0.25">
      <c r="I111" s="84">
        <f t="shared" si="10"/>
        <v>10.9</v>
      </c>
      <c r="J111">
        <f t="shared" si="8"/>
        <v>1.0885817121769386</v>
      </c>
      <c r="K111">
        <f t="shared" si="8"/>
        <v>-5.8587955520759811</v>
      </c>
      <c r="L111" s="76">
        <f t="shared" si="9"/>
        <v>5.9590683386844434</v>
      </c>
    </row>
    <row r="112" spans="9:12" x14ac:dyDescent="0.25">
      <c r="I112" s="84">
        <f t="shared" si="10"/>
        <v>11</v>
      </c>
      <c r="J112">
        <f t="shared" si="8"/>
        <v>1.0985687003620479</v>
      </c>
      <c r="K112">
        <f t="shared" si="8"/>
        <v>-5.9125459699849348</v>
      </c>
      <c r="L112" s="76">
        <f t="shared" si="9"/>
        <v>6.0137386904154928</v>
      </c>
    </row>
    <row r="113" spans="9:12" x14ac:dyDescent="0.25">
      <c r="I113" s="84">
        <f t="shared" si="10"/>
        <v>11.100000000000001</v>
      </c>
      <c r="J113">
        <f t="shared" si="8"/>
        <v>1.1085556885471577</v>
      </c>
      <c r="K113">
        <f t="shared" si="8"/>
        <v>-5.9662963878938902</v>
      </c>
      <c r="L113" s="76">
        <f t="shared" si="9"/>
        <v>6.068409042146544</v>
      </c>
    </row>
    <row r="114" spans="9:12" x14ac:dyDescent="0.25">
      <c r="I114" s="84">
        <f t="shared" si="10"/>
        <v>11.200000000000001</v>
      </c>
      <c r="J114">
        <f t="shared" si="8"/>
        <v>1.1185426767322673</v>
      </c>
      <c r="K114">
        <f t="shared" si="8"/>
        <v>-6.0200468058028438</v>
      </c>
      <c r="L114" s="76">
        <f t="shared" si="9"/>
        <v>6.1230793938775943</v>
      </c>
    </row>
    <row r="115" spans="9:12" x14ac:dyDescent="0.25">
      <c r="I115" s="84">
        <f t="shared" si="10"/>
        <v>11.3</v>
      </c>
      <c r="J115">
        <f t="shared" si="8"/>
        <v>1.1285296649173766</v>
      </c>
      <c r="K115">
        <f t="shared" si="8"/>
        <v>-6.0737972237117974</v>
      </c>
      <c r="L115" s="76">
        <f t="shared" si="9"/>
        <v>6.1777497456086437</v>
      </c>
    </row>
    <row r="116" spans="9:12" x14ac:dyDescent="0.25">
      <c r="I116" s="84">
        <f t="shared" si="10"/>
        <v>11.4</v>
      </c>
      <c r="J116">
        <f t="shared" si="8"/>
        <v>1.1385166531024862</v>
      </c>
      <c r="K116">
        <f t="shared" si="8"/>
        <v>-6.1275476416207511</v>
      </c>
      <c r="L116" s="76">
        <f t="shared" si="9"/>
        <v>6.2324200973396939</v>
      </c>
    </row>
    <row r="117" spans="9:12" x14ac:dyDescent="0.25">
      <c r="I117" s="84">
        <f t="shared" si="10"/>
        <v>11.5</v>
      </c>
      <c r="J117">
        <f t="shared" si="8"/>
        <v>1.1485036412875955</v>
      </c>
      <c r="K117">
        <f t="shared" si="8"/>
        <v>-6.1812980595297047</v>
      </c>
      <c r="L117" s="76">
        <f t="shared" si="9"/>
        <v>6.2870904490707433</v>
      </c>
    </row>
    <row r="118" spans="9:12" x14ac:dyDescent="0.25">
      <c r="I118" s="84">
        <f t="shared" si="10"/>
        <v>11.600000000000001</v>
      </c>
      <c r="J118">
        <f t="shared" si="8"/>
        <v>1.1584906294727053</v>
      </c>
      <c r="K118">
        <f t="shared" si="8"/>
        <v>-6.2350484774386592</v>
      </c>
      <c r="L118" s="76">
        <f t="shared" si="9"/>
        <v>6.3417608008017936</v>
      </c>
    </row>
    <row r="119" spans="9:12" x14ac:dyDescent="0.25">
      <c r="I119" s="84">
        <f t="shared" si="10"/>
        <v>11.700000000000001</v>
      </c>
      <c r="J119">
        <f t="shared" si="8"/>
        <v>1.1684776176578147</v>
      </c>
      <c r="K119">
        <f t="shared" si="8"/>
        <v>-6.2887988953476128</v>
      </c>
      <c r="L119" s="76">
        <f t="shared" si="9"/>
        <v>6.396431152532843</v>
      </c>
    </row>
    <row r="120" spans="9:12" x14ac:dyDescent="0.25">
      <c r="I120" s="84">
        <f t="shared" si="10"/>
        <v>11.8</v>
      </c>
      <c r="J120">
        <f t="shared" si="8"/>
        <v>1.1784646058429245</v>
      </c>
      <c r="K120">
        <f t="shared" si="8"/>
        <v>-6.3425493132565673</v>
      </c>
      <c r="L120" s="76">
        <f t="shared" si="9"/>
        <v>6.4511015042638933</v>
      </c>
    </row>
    <row r="121" spans="9:12" x14ac:dyDescent="0.25">
      <c r="I121" s="84">
        <f t="shared" si="10"/>
        <v>11.9</v>
      </c>
      <c r="J121">
        <f t="shared" si="8"/>
        <v>1.1884515940280338</v>
      </c>
      <c r="K121">
        <f t="shared" si="8"/>
        <v>-6.396299731165521</v>
      </c>
      <c r="L121" s="76">
        <f t="shared" si="9"/>
        <v>6.5057718559949427</v>
      </c>
    </row>
    <row r="122" spans="9:12" x14ac:dyDescent="0.25">
      <c r="I122" s="84">
        <f t="shared" si="10"/>
        <v>12</v>
      </c>
      <c r="J122">
        <f t="shared" si="8"/>
        <v>1.1984385822131434</v>
      </c>
      <c r="K122">
        <f t="shared" si="8"/>
        <v>-6.4500501490744746</v>
      </c>
      <c r="L122" s="76">
        <f t="shared" si="9"/>
        <v>6.560442207725993</v>
      </c>
    </row>
    <row r="123" spans="9:12" x14ac:dyDescent="0.25">
      <c r="I123" s="84">
        <f t="shared" si="10"/>
        <v>12.100000000000001</v>
      </c>
      <c r="J123">
        <f t="shared" si="8"/>
        <v>1.2084255703982529</v>
      </c>
      <c r="K123">
        <f t="shared" si="8"/>
        <v>-6.5038005669834291</v>
      </c>
      <c r="L123" s="76">
        <f t="shared" si="9"/>
        <v>6.6151125594570432</v>
      </c>
    </row>
    <row r="124" spans="9:12" x14ac:dyDescent="0.25">
      <c r="I124" s="84">
        <f t="shared" si="10"/>
        <v>12.200000000000001</v>
      </c>
      <c r="J124">
        <f t="shared" si="8"/>
        <v>1.2184125585833625</v>
      </c>
      <c r="K124">
        <f t="shared" si="8"/>
        <v>-6.5575509848923828</v>
      </c>
      <c r="L124" s="76">
        <f t="shared" si="9"/>
        <v>6.6697829111880926</v>
      </c>
    </row>
    <row r="125" spans="9:12" x14ac:dyDescent="0.25">
      <c r="I125" s="84">
        <f t="shared" si="10"/>
        <v>12.3</v>
      </c>
      <c r="J125">
        <f t="shared" si="8"/>
        <v>1.2283995467684719</v>
      </c>
      <c r="K125">
        <f t="shared" si="8"/>
        <v>-6.6113014028013364</v>
      </c>
      <c r="L125" s="76">
        <f t="shared" si="9"/>
        <v>6.7244532629191429</v>
      </c>
    </row>
    <row r="126" spans="9:12" x14ac:dyDescent="0.25">
      <c r="I126" s="84">
        <f t="shared" si="10"/>
        <v>12.4</v>
      </c>
      <c r="J126">
        <f t="shared" si="8"/>
        <v>1.2383865349535814</v>
      </c>
      <c r="K126">
        <f t="shared" si="8"/>
        <v>-6.66505182071029</v>
      </c>
      <c r="L126" s="76">
        <f t="shared" si="9"/>
        <v>6.7791236146501932</v>
      </c>
    </row>
    <row r="127" spans="9:12" x14ac:dyDescent="0.25">
      <c r="I127" s="84">
        <f t="shared" si="10"/>
        <v>12.5</v>
      </c>
      <c r="J127">
        <f t="shared" si="8"/>
        <v>1.248373523138691</v>
      </c>
      <c r="K127">
        <f t="shared" si="8"/>
        <v>-6.7188022386192445</v>
      </c>
      <c r="L127" s="76">
        <f t="shared" si="9"/>
        <v>6.8337939663812426</v>
      </c>
    </row>
    <row r="128" spans="9:12" x14ac:dyDescent="0.25">
      <c r="I128" s="84">
        <f t="shared" si="10"/>
        <v>12.600000000000001</v>
      </c>
      <c r="J128">
        <f t="shared" si="8"/>
        <v>1.2583605113238006</v>
      </c>
      <c r="K128">
        <f t="shared" si="8"/>
        <v>-6.772552656528199</v>
      </c>
      <c r="L128" s="76">
        <f t="shared" si="9"/>
        <v>6.8884643181122938</v>
      </c>
    </row>
    <row r="129" spans="9:12" x14ac:dyDescent="0.25">
      <c r="I129" s="84">
        <f t="shared" si="10"/>
        <v>12.700000000000001</v>
      </c>
      <c r="J129">
        <f t="shared" si="8"/>
        <v>1.2683474995089101</v>
      </c>
      <c r="K129">
        <f t="shared" si="8"/>
        <v>-6.8263030744371527</v>
      </c>
      <c r="L129" s="76">
        <f t="shared" si="9"/>
        <v>6.9431346698433432</v>
      </c>
    </row>
    <row r="130" spans="9:12" x14ac:dyDescent="0.25">
      <c r="I130" s="84">
        <f t="shared" si="10"/>
        <v>12.8</v>
      </c>
      <c r="J130">
        <f t="shared" ref="J130:K193" si="11">D$29*($I130/1000)+D$18*(($I130/1000)-($D$8/1000))*(($I130/1000)&gt;($D$8/1000))+D$19*(($I130/1000)-($D$9/1000))*(($I130/1000)&gt;($D$9/1000))+D$20*(($I130/1000)-($D$10/1000))*(($I130/1000)&gt;($D$10/1000))+D$21*(($I130/1000)-($D$11/1000))*(($I130/1000)&gt;($D$11/1000))</f>
        <v>1.2783344876940195</v>
      </c>
      <c r="K130">
        <f t="shared" si="11"/>
        <v>-6.8800534923461063</v>
      </c>
      <c r="L130" s="76">
        <f t="shared" ref="L130:L193" si="12">SQRT((J130^2)+(K130^2))</f>
        <v>6.9978050215743925</v>
      </c>
    </row>
    <row r="131" spans="9:12" x14ac:dyDescent="0.25">
      <c r="I131" s="84">
        <f t="shared" ref="I131:I194" si="13">IF((ROW(A129)*$F$2)&lt;=$D$5, ROW(A129)*$F$2,NA())</f>
        <v>12.9</v>
      </c>
      <c r="J131">
        <f t="shared" si="11"/>
        <v>1.288321475879129</v>
      </c>
      <c r="K131">
        <f t="shared" si="11"/>
        <v>-6.9338039102550599</v>
      </c>
      <c r="L131" s="76">
        <f t="shared" si="12"/>
        <v>7.0524753733054419</v>
      </c>
    </row>
    <row r="132" spans="9:12" x14ac:dyDescent="0.25">
      <c r="I132" s="84">
        <f t="shared" si="13"/>
        <v>13</v>
      </c>
      <c r="J132">
        <f t="shared" si="11"/>
        <v>1.2983084640642384</v>
      </c>
      <c r="K132">
        <f t="shared" si="11"/>
        <v>-6.9875543281640136</v>
      </c>
      <c r="L132" s="76">
        <f t="shared" si="12"/>
        <v>7.1071457250364913</v>
      </c>
    </row>
    <row r="133" spans="9:12" x14ac:dyDescent="0.25">
      <c r="I133" s="84">
        <f t="shared" si="13"/>
        <v>13.100000000000001</v>
      </c>
      <c r="J133">
        <f t="shared" si="11"/>
        <v>1.3082954522493482</v>
      </c>
      <c r="K133">
        <f t="shared" si="11"/>
        <v>-7.041304746072969</v>
      </c>
      <c r="L133" s="76">
        <f t="shared" si="12"/>
        <v>7.1618160767675434</v>
      </c>
    </row>
    <row r="134" spans="9:12" x14ac:dyDescent="0.25">
      <c r="I134" s="84">
        <f t="shared" si="13"/>
        <v>13.200000000000001</v>
      </c>
      <c r="J134">
        <f t="shared" si="11"/>
        <v>1.3182824404344577</v>
      </c>
      <c r="K134">
        <f t="shared" si="11"/>
        <v>-7.0950551639819226</v>
      </c>
      <c r="L134" s="76">
        <f t="shared" si="12"/>
        <v>7.2164864284985928</v>
      </c>
    </row>
    <row r="135" spans="9:12" x14ac:dyDescent="0.25">
      <c r="I135" s="84">
        <f t="shared" si="13"/>
        <v>13.3</v>
      </c>
      <c r="J135">
        <f t="shared" si="11"/>
        <v>1.3282694286195673</v>
      </c>
      <c r="K135">
        <f t="shared" si="11"/>
        <v>-7.1488055818908762</v>
      </c>
      <c r="L135" s="76">
        <f t="shared" si="12"/>
        <v>7.2711567802296431</v>
      </c>
    </row>
    <row r="136" spans="9:12" x14ac:dyDescent="0.25">
      <c r="I136" s="84">
        <f t="shared" si="13"/>
        <v>13.4</v>
      </c>
      <c r="J136">
        <f t="shared" si="11"/>
        <v>1.3382564168046767</v>
      </c>
      <c r="K136">
        <f t="shared" si="11"/>
        <v>-7.2025559997998299</v>
      </c>
      <c r="L136" s="76">
        <f t="shared" si="12"/>
        <v>7.3258271319606925</v>
      </c>
    </row>
    <row r="137" spans="9:12" x14ac:dyDescent="0.25">
      <c r="I137" s="84">
        <f t="shared" si="13"/>
        <v>13.5</v>
      </c>
      <c r="J137">
        <f t="shared" si="11"/>
        <v>1.3482434049897862</v>
      </c>
      <c r="K137">
        <f t="shared" si="11"/>
        <v>-7.2563064177087835</v>
      </c>
      <c r="L137" s="76">
        <f t="shared" si="12"/>
        <v>7.3804974836917419</v>
      </c>
    </row>
    <row r="138" spans="9:12" x14ac:dyDescent="0.25">
      <c r="I138" s="84">
        <f t="shared" si="13"/>
        <v>13.600000000000001</v>
      </c>
      <c r="J138">
        <f t="shared" si="11"/>
        <v>1.3582303931748958</v>
      </c>
      <c r="K138">
        <f t="shared" si="11"/>
        <v>-7.310056835617738</v>
      </c>
      <c r="L138" s="76">
        <f t="shared" si="12"/>
        <v>7.435167835422793</v>
      </c>
    </row>
    <row r="139" spans="9:12" x14ac:dyDescent="0.25">
      <c r="I139" s="84">
        <f t="shared" si="13"/>
        <v>13.700000000000001</v>
      </c>
      <c r="J139">
        <f t="shared" si="11"/>
        <v>1.3682173813600054</v>
      </c>
      <c r="K139">
        <f t="shared" si="11"/>
        <v>-7.3638072535266916</v>
      </c>
      <c r="L139" s="76">
        <f t="shared" si="12"/>
        <v>7.4898381871538415</v>
      </c>
    </row>
    <row r="140" spans="9:12" x14ac:dyDescent="0.25">
      <c r="I140" s="84">
        <f t="shared" si="13"/>
        <v>13.8</v>
      </c>
      <c r="J140">
        <f t="shared" si="11"/>
        <v>1.3782043695451149</v>
      </c>
      <c r="K140">
        <f t="shared" si="11"/>
        <v>-7.4175576714356461</v>
      </c>
      <c r="L140" s="76">
        <f t="shared" si="12"/>
        <v>7.5445085388848927</v>
      </c>
    </row>
    <row r="141" spans="9:12" x14ac:dyDescent="0.25">
      <c r="I141" s="84">
        <f t="shared" si="13"/>
        <v>13.9</v>
      </c>
      <c r="J141">
        <f t="shared" si="11"/>
        <v>1.3881913577302243</v>
      </c>
      <c r="K141">
        <f t="shared" si="11"/>
        <v>-7.4713080893445998</v>
      </c>
      <c r="L141" s="76">
        <f t="shared" si="12"/>
        <v>7.5991788906159412</v>
      </c>
    </row>
    <row r="142" spans="9:12" x14ac:dyDescent="0.25">
      <c r="I142" s="84">
        <f t="shared" si="13"/>
        <v>14</v>
      </c>
      <c r="J142">
        <f t="shared" si="11"/>
        <v>1.3981783459153339</v>
      </c>
      <c r="K142">
        <f t="shared" si="11"/>
        <v>-7.5250585072535534</v>
      </c>
      <c r="L142" s="76">
        <f t="shared" si="12"/>
        <v>7.6538492423469915</v>
      </c>
    </row>
    <row r="143" spans="9:12" x14ac:dyDescent="0.25">
      <c r="I143" s="84">
        <f t="shared" si="13"/>
        <v>14.100000000000001</v>
      </c>
      <c r="J143">
        <f t="shared" si="11"/>
        <v>1.3876441255009031</v>
      </c>
      <c r="K143">
        <f t="shared" si="11"/>
        <v>-7.5224273679153537</v>
      </c>
      <c r="L143" s="76">
        <f t="shared" si="12"/>
        <v>7.6493443983519978</v>
      </c>
    </row>
    <row r="144" spans="9:12" x14ac:dyDescent="0.25">
      <c r="I144" s="84">
        <f t="shared" si="13"/>
        <v>14.200000000000001</v>
      </c>
      <c r="J144">
        <f t="shared" si="11"/>
        <v>1.3771099050864726</v>
      </c>
      <c r="K144">
        <f t="shared" si="11"/>
        <v>-7.5197962285771531</v>
      </c>
      <c r="L144" s="76">
        <f t="shared" si="12"/>
        <v>7.6448523210072832</v>
      </c>
    </row>
    <row r="145" spans="9:12" x14ac:dyDescent="0.25">
      <c r="I145" s="84">
        <f t="shared" si="13"/>
        <v>14.3</v>
      </c>
      <c r="J145">
        <f t="shared" si="11"/>
        <v>1.366575684672042</v>
      </c>
      <c r="K145">
        <f t="shared" si="11"/>
        <v>-7.5171650892389525</v>
      </c>
      <c r="L145" s="76">
        <f t="shared" si="12"/>
        <v>7.6403730328309054</v>
      </c>
    </row>
    <row r="146" spans="9:12" x14ac:dyDescent="0.25">
      <c r="I146" s="84">
        <f t="shared" si="13"/>
        <v>14.4</v>
      </c>
      <c r="J146">
        <f t="shared" si="11"/>
        <v>1.3560414642576115</v>
      </c>
      <c r="K146">
        <f t="shared" si="11"/>
        <v>-7.514533949900752</v>
      </c>
      <c r="L146" s="76">
        <f t="shared" si="12"/>
        <v>7.6359065563295703</v>
      </c>
    </row>
    <row r="147" spans="9:12" x14ac:dyDescent="0.25">
      <c r="I147" s="84">
        <f t="shared" si="13"/>
        <v>14.5</v>
      </c>
      <c r="J147">
        <f t="shared" si="11"/>
        <v>1.3455072438431808</v>
      </c>
      <c r="K147">
        <f t="shared" si="11"/>
        <v>-7.5119028105625514</v>
      </c>
      <c r="L147" s="76">
        <f t="shared" si="12"/>
        <v>7.6314529139982268</v>
      </c>
    </row>
    <row r="148" spans="9:12" x14ac:dyDescent="0.25">
      <c r="I148" s="84">
        <f t="shared" si="13"/>
        <v>14.600000000000001</v>
      </c>
      <c r="J148">
        <f t="shared" si="11"/>
        <v>1.3349730234287502</v>
      </c>
      <c r="K148">
        <f t="shared" si="11"/>
        <v>-7.5092716712243508</v>
      </c>
      <c r="L148" s="76">
        <f t="shared" si="12"/>
        <v>7.6270121283196506</v>
      </c>
    </row>
    <row r="149" spans="9:12" x14ac:dyDescent="0.25">
      <c r="I149" s="84">
        <f t="shared" si="13"/>
        <v>14.700000000000001</v>
      </c>
      <c r="J149">
        <f t="shared" si="11"/>
        <v>1.3244388030143195</v>
      </c>
      <c r="K149">
        <f t="shared" si="11"/>
        <v>-7.5066405318861502</v>
      </c>
      <c r="L149" s="76">
        <f t="shared" si="12"/>
        <v>7.6225842217640327</v>
      </c>
    </row>
    <row r="150" spans="9:12" x14ac:dyDescent="0.25">
      <c r="I150" s="84">
        <f t="shared" si="13"/>
        <v>14.8</v>
      </c>
      <c r="J150">
        <f t="shared" si="11"/>
        <v>1.3139045825998892</v>
      </c>
      <c r="K150">
        <f t="shared" si="11"/>
        <v>-7.5040093925479496</v>
      </c>
      <c r="L150" s="76">
        <f t="shared" si="12"/>
        <v>7.6181692167885613</v>
      </c>
    </row>
    <row r="151" spans="9:12" x14ac:dyDescent="0.25">
      <c r="I151" s="84">
        <f t="shared" si="13"/>
        <v>14.9</v>
      </c>
      <c r="J151">
        <f t="shared" si="11"/>
        <v>1.3033703621854584</v>
      </c>
      <c r="K151">
        <f t="shared" si="11"/>
        <v>-7.501378253209749</v>
      </c>
      <c r="L151" s="76">
        <f t="shared" si="12"/>
        <v>7.6137671358370032</v>
      </c>
    </row>
    <row r="152" spans="9:12" x14ac:dyDescent="0.25">
      <c r="I152" s="84">
        <f t="shared" si="13"/>
        <v>15</v>
      </c>
      <c r="J152">
        <f t="shared" si="11"/>
        <v>1.2928361417710281</v>
      </c>
      <c r="K152">
        <f t="shared" si="11"/>
        <v>-7.4987471138715476</v>
      </c>
      <c r="L152" s="76">
        <f t="shared" si="12"/>
        <v>7.6093780013392855</v>
      </c>
    </row>
    <row r="153" spans="9:12" x14ac:dyDescent="0.25">
      <c r="I153" s="84">
        <f t="shared" si="13"/>
        <v>15.100000000000001</v>
      </c>
      <c r="J153">
        <f t="shared" si="11"/>
        <v>1.2823019213565972</v>
      </c>
      <c r="K153">
        <f t="shared" si="11"/>
        <v>-7.496115974533347</v>
      </c>
      <c r="L153" s="76">
        <f t="shared" si="12"/>
        <v>7.6050018357110769</v>
      </c>
    </row>
    <row r="154" spans="9:12" x14ac:dyDescent="0.25">
      <c r="I154" s="84">
        <f t="shared" si="13"/>
        <v>15.200000000000001</v>
      </c>
      <c r="J154">
        <f t="shared" si="11"/>
        <v>1.2717677009421664</v>
      </c>
      <c r="K154">
        <f t="shared" si="11"/>
        <v>-7.4934848351951464</v>
      </c>
      <c r="L154" s="76">
        <f t="shared" si="12"/>
        <v>7.6006386613533579</v>
      </c>
    </row>
    <row r="155" spans="9:12" x14ac:dyDescent="0.25">
      <c r="I155" s="84">
        <f t="shared" si="13"/>
        <v>15.3</v>
      </c>
      <c r="J155">
        <f t="shared" si="11"/>
        <v>1.2612334805277361</v>
      </c>
      <c r="K155">
        <f t="shared" si="11"/>
        <v>-7.4908536958569467</v>
      </c>
      <c r="L155" s="76">
        <f t="shared" si="12"/>
        <v>7.5962885006519985</v>
      </c>
    </row>
    <row r="156" spans="9:12" x14ac:dyDescent="0.25">
      <c r="I156" s="84">
        <f t="shared" si="13"/>
        <v>15.4</v>
      </c>
      <c r="J156">
        <f t="shared" si="11"/>
        <v>1.2506992601133053</v>
      </c>
      <c r="K156">
        <f t="shared" si="11"/>
        <v>-7.4882225565187452</v>
      </c>
      <c r="L156" s="76">
        <f t="shared" si="12"/>
        <v>7.5919513759773318</v>
      </c>
    </row>
    <row r="157" spans="9:12" x14ac:dyDescent="0.25">
      <c r="I157" s="84">
        <f t="shared" si="13"/>
        <v>15.5</v>
      </c>
      <c r="J157">
        <f t="shared" si="11"/>
        <v>1.240165039698875</v>
      </c>
      <c r="K157">
        <f t="shared" si="11"/>
        <v>-7.4855914171805455</v>
      </c>
      <c r="L157" s="76">
        <f t="shared" si="12"/>
        <v>7.5876273096837306</v>
      </c>
    </row>
    <row r="158" spans="9:12" x14ac:dyDescent="0.25">
      <c r="I158" s="84">
        <f t="shared" si="13"/>
        <v>15.600000000000001</v>
      </c>
      <c r="J158">
        <f t="shared" si="11"/>
        <v>1.2296308192844441</v>
      </c>
      <c r="K158">
        <f t="shared" si="11"/>
        <v>-7.482960277842345</v>
      </c>
      <c r="L158" s="76">
        <f t="shared" si="12"/>
        <v>7.5833163241091635</v>
      </c>
    </row>
    <row r="159" spans="9:12" x14ac:dyDescent="0.25">
      <c r="I159" s="84">
        <f t="shared" si="13"/>
        <v>15.700000000000001</v>
      </c>
      <c r="J159">
        <f t="shared" si="11"/>
        <v>1.2190965988700135</v>
      </c>
      <c r="K159">
        <f t="shared" si="11"/>
        <v>-7.4803291385041444</v>
      </c>
      <c r="L159" s="76">
        <f t="shared" si="12"/>
        <v>7.579018441574779</v>
      </c>
    </row>
    <row r="160" spans="9:12" x14ac:dyDescent="0.25">
      <c r="I160" s="84">
        <f t="shared" si="13"/>
        <v>15.8</v>
      </c>
      <c r="J160">
        <f t="shared" si="11"/>
        <v>1.208562378455583</v>
      </c>
      <c r="K160">
        <f t="shared" si="11"/>
        <v>-7.4776979991659429</v>
      </c>
      <c r="L160" s="76">
        <f t="shared" si="12"/>
        <v>7.5747336843844595</v>
      </c>
    </row>
    <row r="161" spans="9:12" x14ac:dyDescent="0.25">
      <c r="I161" s="84">
        <f t="shared" si="13"/>
        <v>15.9</v>
      </c>
      <c r="J161">
        <f t="shared" si="11"/>
        <v>1.1980281580411525</v>
      </c>
      <c r="K161">
        <f t="shared" si="11"/>
        <v>-7.4750668598277432</v>
      </c>
      <c r="L161" s="76">
        <f t="shared" si="12"/>
        <v>7.5704620748243947</v>
      </c>
    </row>
    <row r="162" spans="9:12" x14ac:dyDescent="0.25">
      <c r="I162" s="84">
        <f t="shared" si="13"/>
        <v>16</v>
      </c>
      <c r="J162">
        <f t="shared" si="11"/>
        <v>1.187493937626722</v>
      </c>
      <c r="K162">
        <f t="shared" si="11"/>
        <v>-7.4724357204895426</v>
      </c>
      <c r="L162" s="76">
        <f t="shared" si="12"/>
        <v>7.5662036351626361</v>
      </c>
    </row>
    <row r="163" spans="9:12" x14ac:dyDescent="0.25">
      <c r="I163" s="84">
        <f t="shared" si="13"/>
        <v>16.100000000000001</v>
      </c>
      <c r="J163">
        <f t="shared" si="11"/>
        <v>1.1769597172122914</v>
      </c>
      <c r="K163">
        <f t="shared" si="11"/>
        <v>-7.469804581151342</v>
      </c>
      <c r="L163" s="76">
        <f t="shared" si="12"/>
        <v>7.5619583876486667</v>
      </c>
    </row>
    <row r="164" spans="9:12" x14ac:dyDescent="0.25">
      <c r="I164" s="84">
        <f t="shared" si="13"/>
        <v>16.2</v>
      </c>
      <c r="J164">
        <f t="shared" si="11"/>
        <v>1.1664254967978609</v>
      </c>
      <c r="K164">
        <f t="shared" si="11"/>
        <v>-7.4671734418131415</v>
      </c>
      <c r="L164" s="76">
        <f t="shared" si="12"/>
        <v>7.5577263545129529</v>
      </c>
    </row>
    <row r="165" spans="9:12" x14ac:dyDescent="0.25">
      <c r="I165" s="84">
        <f t="shared" si="13"/>
        <v>16.3</v>
      </c>
      <c r="J165">
        <f t="shared" si="11"/>
        <v>1.1558912763834299</v>
      </c>
      <c r="K165">
        <f t="shared" si="11"/>
        <v>-7.4645423024749409</v>
      </c>
      <c r="L165" s="76">
        <f t="shared" si="12"/>
        <v>7.553507557966511</v>
      </c>
    </row>
    <row r="166" spans="9:12" x14ac:dyDescent="0.25">
      <c r="I166" s="84">
        <f t="shared" si="13"/>
        <v>16.400000000000002</v>
      </c>
      <c r="J166">
        <f t="shared" si="11"/>
        <v>1.1453570559689994</v>
      </c>
      <c r="K166">
        <f t="shared" si="11"/>
        <v>-7.4619111631367403</v>
      </c>
      <c r="L166" s="76">
        <f t="shared" si="12"/>
        <v>7.5493020202004546</v>
      </c>
    </row>
    <row r="167" spans="9:12" x14ac:dyDescent="0.25">
      <c r="I167" s="84">
        <f t="shared" si="13"/>
        <v>16.5</v>
      </c>
      <c r="J167">
        <f t="shared" si="11"/>
        <v>1.1348228355545689</v>
      </c>
      <c r="K167">
        <f t="shared" si="11"/>
        <v>-7.4592800237985397</v>
      </c>
      <c r="L167" s="76">
        <f t="shared" si="12"/>
        <v>7.5451097633855566</v>
      </c>
    </row>
    <row r="168" spans="9:12" x14ac:dyDescent="0.25">
      <c r="I168" s="84">
        <f t="shared" si="13"/>
        <v>16.600000000000001</v>
      </c>
      <c r="J168">
        <f t="shared" si="11"/>
        <v>1.1242886151401383</v>
      </c>
      <c r="K168">
        <f t="shared" si="11"/>
        <v>-7.4566488844603391</v>
      </c>
      <c r="L168" s="76">
        <f t="shared" si="12"/>
        <v>7.5409308096717975</v>
      </c>
    </row>
    <row r="169" spans="9:12" x14ac:dyDescent="0.25">
      <c r="I169" s="84">
        <f t="shared" si="13"/>
        <v>16.7</v>
      </c>
      <c r="J169">
        <f t="shared" si="11"/>
        <v>1.1137543947257078</v>
      </c>
      <c r="K169">
        <f t="shared" si="11"/>
        <v>-7.4540177451221394</v>
      </c>
      <c r="L169" s="76">
        <f t="shared" si="12"/>
        <v>7.5367651811879197</v>
      </c>
    </row>
    <row r="170" spans="9:12" x14ac:dyDescent="0.25">
      <c r="I170" s="84">
        <f t="shared" si="13"/>
        <v>16.8</v>
      </c>
      <c r="J170">
        <f t="shared" si="11"/>
        <v>1.1032201743112771</v>
      </c>
      <c r="K170">
        <f t="shared" si="11"/>
        <v>-7.4513866057839397</v>
      </c>
      <c r="L170" s="76">
        <f t="shared" si="12"/>
        <v>7.5326129000409745</v>
      </c>
    </row>
    <row r="171" spans="9:12" x14ac:dyDescent="0.25">
      <c r="I171" s="84">
        <f t="shared" si="13"/>
        <v>16.900000000000002</v>
      </c>
      <c r="J171">
        <f t="shared" si="11"/>
        <v>1.0926859538968463</v>
      </c>
      <c r="K171">
        <f t="shared" si="11"/>
        <v>-7.4487554664457374</v>
      </c>
      <c r="L171" s="76">
        <f t="shared" si="12"/>
        <v>7.5284739883158736</v>
      </c>
    </row>
    <row r="172" spans="9:12" x14ac:dyDescent="0.25">
      <c r="I172" s="84">
        <f t="shared" si="13"/>
        <v>17</v>
      </c>
      <c r="J172">
        <f t="shared" si="11"/>
        <v>1.0821517334824158</v>
      </c>
      <c r="K172">
        <f t="shared" si="11"/>
        <v>-7.4461243271075386</v>
      </c>
      <c r="L172" s="76">
        <f t="shared" si="12"/>
        <v>7.5243484680749395</v>
      </c>
    </row>
    <row r="173" spans="9:12" x14ac:dyDescent="0.25">
      <c r="I173" s="84">
        <f t="shared" si="13"/>
        <v>17.100000000000001</v>
      </c>
      <c r="J173">
        <f t="shared" si="11"/>
        <v>1.0716175130679853</v>
      </c>
      <c r="K173">
        <f t="shared" si="11"/>
        <v>-7.4434931877693371</v>
      </c>
      <c r="L173" s="76">
        <f t="shared" si="12"/>
        <v>7.5202363613574361</v>
      </c>
    </row>
    <row r="174" spans="9:12" x14ac:dyDescent="0.25">
      <c r="I174" s="84">
        <f t="shared" si="13"/>
        <v>17.2</v>
      </c>
      <c r="J174">
        <f t="shared" si="11"/>
        <v>1.0610832926535547</v>
      </c>
      <c r="K174">
        <f t="shared" si="11"/>
        <v>-7.4408620484311374</v>
      </c>
      <c r="L174" s="76">
        <f t="shared" si="12"/>
        <v>7.5161376901791339</v>
      </c>
    </row>
    <row r="175" spans="9:12" x14ac:dyDescent="0.25">
      <c r="I175" s="84">
        <f t="shared" si="13"/>
        <v>17.3</v>
      </c>
      <c r="J175">
        <f t="shared" si="11"/>
        <v>1.0505490722391242</v>
      </c>
      <c r="K175">
        <f t="shared" si="11"/>
        <v>-7.4382309090929359</v>
      </c>
      <c r="L175" s="76">
        <f t="shared" si="12"/>
        <v>7.5120524765318306</v>
      </c>
    </row>
    <row r="176" spans="9:12" x14ac:dyDescent="0.25">
      <c r="I176" s="84">
        <f t="shared" si="13"/>
        <v>17.400000000000002</v>
      </c>
      <c r="J176">
        <f t="shared" si="11"/>
        <v>1.0400148518246932</v>
      </c>
      <c r="K176">
        <f t="shared" si="11"/>
        <v>-7.4355997697547362</v>
      </c>
      <c r="L176" s="76">
        <f t="shared" si="12"/>
        <v>7.5079807423829097</v>
      </c>
    </row>
    <row r="177" spans="9:12" x14ac:dyDescent="0.25">
      <c r="I177" s="84">
        <f t="shared" si="13"/>
        <v>17.5</v>
      </c>
      <c r="J177">
        <f t="shared" si="11"/>
        <v>1.0294806314102629</v>
      </c>
      <c r="K177">
        <f t="shared" si="11"/>
        <v>-7.4329686304165348</v>
      </c>
      <c r="L177" s="76">
        <f t="shared" si="12"/>
        <v>7.5039225096748652</v>
      </c>
    </row>
    <row r="178" spans="9:12" x14ac:dyDescent="0.25">
      <c r="I178" s="84">
        <f t="shared" si="13"/>
        <v>17.600000000000001</v>
      </c>
      <c r="J178">
        <f t="shared" si="11"/>
        <v>1.0189464109958324</v>
      </c>
      <c r="K178">
        <f t="shared" si="11"/>
        <v>-7.4303374910783351</v>
      </c>
      <c r="L178" s="76">
        <f t="shared" si="12"/>
        <v>7.4998778003248541</v>
      </c>
    </row>
    <row r="179" spans="9:12" x14ac:dyDescent="0.25">
      <c r="I179" s="84">
        <f t="shared" si="13"/>
        <v>17.7</v>
      </c>
      <c r="J179">
        <f t="shared" si="11"/>
        <v>1.0084121905814016</v>
      </c>
      <c r="K179">
        <f t="shared" si="11"/>
        <v>-7.4277063517401336</v>
      </c>
      <c r="L179" s="76">
        <f t="shared" si="12"/>
        <v>7.4958466362242167</v>
      </c>
    </row>
    <row r="180" spans="9:12" x14ac:dyDescent="0.25">
      <c r="I180" s="84">
        <f t="shared" si="13"/>
        <v>17.8</v>
      </c>
      <c r="J180">
        <f t="shared" si="11"/>
        <v>0.99787797016697133</v>
      </c>
      <c r="K180">
        <f t="shared" si="11"/>
        <v>-7.4250752124019339</v>
      </c>
      <c r="L180" s="76">
        <f t="shared" si="12"/>
        <v>7.4918290392380271</v>
      </c>
    </row>
    <row r="181" spans="9:12" x14ac:dyDescent="0.25">
      <c r="I181" s="84">
        <f t="shared" si="13"/>
        <v>17.900000000000002</v>
      </c>
      <c r="J181">
        <f t="shared" si="11"/>
        <v>0.98734374975254047</v>
      </c>
      <c r="K181">
        <f t="shared" si="11"/>
        <v>-7.4224440730637324</v>
      </c>
      <c r="L181" s="76">
        <f t="shared" si="12"/>
        <v>7.4878250312046113</v>
      </c>
    </row>
    <row r="182" spans="9:12" x14ac:dyDescent="0.25">
      <c r="I182" s="84">
        <f t="shared" si="13"/>
        <v>18</v>
      </c>
      <c r="J182">
        <f t="shared" si="11"/>
        <v>0.97680952933811027</v>
      </c>
      <c r="K182">
        <f t="shared" si="11"/>
        <v>-7.4198129337255327</v>
      </c>
      <c r="L182" s="76">
        <f t="shared" si="12"/>
        <v>7.4838346339350954</v>
      </c>
    </row>
    <row r="183" spans="9:12" x14ac:dyDescent="0.25">
      <c r="I183" s="84">
        <f t="shared" si="13"/>
        <v>18.100000000000001</v>
      </c>
      <c r="J183">
        <f t="shared" si="11"/>
        <v>0.9662753089236793</v>
      </c>
      <c r="K183">
        <f t="shared" si="11"/>
        <v>-7.4171817943873313</v>
      </c>
      <c r="L183" s="76">
        <f t="shared" si="12"/>
        <v>7.4798578692129185</v>
      </c>
    </row>
    <row r="184" spans="9:12" x14ac:dyDescent="0.25">
      <c r="I184" s="84">
        <f t="shared" si="13"/>
        <v>18.2</v>
      </c>
      <c r="J184">
        <f t="shared" si="11"/>
        <v>0.95574108850924866</v>
      </c>
      <c r="K184">
        <f t="shared" si="11"/>
        <v>-7.4145506550491316</v>
      </c>
      <c r="L184" s="76">
        <f t="shared" si="12"/>
        <v>7.4758947587933813</v>
      </c>
    </row>
    <row r="185" spans="9:12" x14ac:dyDescent="0.25">
      <c r="I185" s="84">
        <f t="shared" si="13"/>
        <v>18.3</v>
      </c>
      <c r="J185">
        <f t="shared" si="11"/>
        <v>0.94520686809481824</v>
      </c>
      <c r="K185">
        <f t="shared" si="11"/>
        <v>-7.4119195157109301</v>
      </c>
      <c r="L185" s="76">
        <f t="shared" si="12"/>
        <v>7.4719453244031548</v>
      </c>
    </row>
    <row r="186" spans="9:12" x14ac:dyDescent="0.25">
      <c r="I186" s="84">
        <f t="shared" si="13"/>
        <v>18.400000000000002</v>
      </c>
      <c r="J186">
        <f t="shared" si="11"/>
        <v>0.93467264768038738</v>
      </c>
      <c r="K186">
        <f t="shared" si="11"/>
        <v>-7.4092883763727304</v>
      </c>
      <c r="L186" s="76">
        <f t="shared" si="12"/>
        <v>7.4680095877398225</v>
      </c>
    </row>
    <row r="187" spans="9:12" x14ac:dyDescent="0.25">
      <c r="I187" s="84">
        <f t="shared" si="13"/>
        <v>18.5</v>
      </c>
      <c r="J187">
        <f t="shared" si="11"/>
        <v>0.92413842726595719</v>
      </c>
      <c r="K187">
        <f t="shared" si="11"/>
        <v>-7.4066572370345289</v>
      </c>
      <c r="L187" s="76">
        <f t="shared" si="12"/>
        <v>7.4640875704713947</v>
      </c>
    </row>
    <row r="188" spans="9:12" x14ac:dyDescent="0.25">
      <c r="I188" s="84">
        <f t="shared" si="13"/>
        <v>18.600000000000001</v>
      </c>
      <c r="J188">
        <f t="shared" si="11"/>
        <v>0.91360420685152621</v>
      </c>
      <c r="K188">
        <f t="shared" si="11"/>
        <v>-7.4040260976963292</v>
      </c>
      <c r="L188" s="76">
        <f t="shared" si="12"/>
        <v>7.4601792942358394</v>
      </c>
    </row>
    <row r="189" spans="9:12" x14ac:dyDescent="0.25">
      <c r="I189" s="84">
        <f t="shared" si="13"/>
        <v>18.7</v>
      </c>
      <c r="J189">
        <f t="shared" si="11"/>
        <v>0.90306998643709613</v>
      </c>
      <c r="K189">
        <f t="shared" si="11"/>
        <v>-7.4013949583581287</v>
      </c>
      <c r="L189" s="76">
        <f t="shared" si="12"/>
        <v>7.4562847806405985</v>
      </c>
    </row>
    <row r="190" spans="9:12" x14ac:dyDescent="0.25">
      <c r="I190" s="84">
        <f t="shared" si="13"/>
        <v>18.8</v>
      </c>
      <c r="J190">
        <f t="shared" si="11"/>
        <v>0.89253576602266516</v>
      </c>
      <c r="K190">
        <f t="shared" si="11"/>
        <v>-7.3987638190199281</v>
      </c>
      <c r="L190" s="76">
        <f t="shared" si="12"/>
        <v>7.4524040512621168</v>
      </c>
    </row>
    <row r="191" spans="9:12" x14ac:dyDescent="0.25">
      <c r="I191" s="84">
        <f t="shared" si="13"/>
        <v>18.900000000000002</v>
      </c>
      <c r="J191">
        <f t="shared" si="11"/>
        <v>0.88200154560823418</v>
      </c>
      <c r="K191">
        <f t="shared" si="11"/>
        <v>-7.3961326796817266</v>
      </c>
      <c r="L191" s="76">
        <f t="shared" si="12"/>
        <v>7.4485371276453547</v>
      </c>
    </row>
    <row r="192" spans="9:12" x14ac:dyDescent="0.25">
      <c r="I192" s="84">
        <f t="shared" si="13"/>
        <v>19</v>
      </c>
      <c r="J192">
        <f t="shared" si="11"/>
        <v>0.8714673251938041</v>
      </c>
      <c r="K192">
        <f t="shared" si="11"/>
        <v>-7.3935015403435269</v>
      </c>
      <c r="L192" s="76">
        <f t="shared" si="12"/>
        <v>7.4446840313033134</v>
      </c>
    </row>
    <row r="193" spans="9:12" x14ac:dyDescent="0.25">
      <c r="I193" s="84">
        <f t="shared" si="13"/>
        <v>19.100000000000001</v>
      </c>
      <c r="J193">
        <f t="shared" si="11"/>
        <v>0.86093310477937313</v>
      </c>
      <c r="K193">
        <f t="shared" si="11"/>
        <v>-7.3908704010053254</v>
      </c>
      <c r="L193" s="76">
        <f t="shared" si="12"/>
        <v>7.4408447837165417</v>
      </c>
    </row>
    <row r="194" spans="9:12" x14ac:dyDescent="0.25">
      <c r="I194" s="84">
        <f t="shared" si="13"/>
        <v>19.200000000000003</v>
      </c>
      <c r="J194">
        <f t="shared" ref="J194:K257" si="14">D$29*($I194/1000)+D$18*(($I194/1000)-($D$8/1000))*(($I194/1000)&gt;($D$8/1000))+D$19*(($I194/1000)-($D$9/1000))*(($I194/1000)&gt;($D$9/1000))+D$20*(($I194/1000)-($D$10/1000))*(($I194/1000)&gt;($D$10/1000))+D$21*(($I194/1000)-($D$11/1000))*(($I194/1000)&gt;($D$11/1000))</f>
        <v>0.85039888436494282</v>
      </c>
      <c r="K194">
        <f t="shared" si="14"/>
        <v>-7.3882392616671257</v>
      </c>
      <c r="L194" s="76">
        <f t="shared" ref="L194:L257" si="15">SQRT((J194^2)+(K194^2))</f>
        <v>7.4370194063326691</v>
      </c>
    </row>
    <row r="195" spans="9:12" x14ac:dyDescent="0.25">
      <c r="I195" s="84">
        <f t="shared" ref="I195:I258" si="16">IF((ROW(A193)*$F$2)&lt;=$D$5, ROW(A193)*$F$2,NA())</f>
        <v>19.3</v>
      </c>
      <c r="J195">
        <f t="shared" si="14"/>
        <v>0.83986466395051207</v>
      </c>
      <c r="K195">
        <f t="shared" si="14"/>
        <v>-7.3856081223289243</v>
      </c>
      <c r="L195" s="76">
        <f t="shared" si="15"/>
        <v>7.4332079205659038</v>
      </c>
    </row>
    <row r="196" spans="9:12" x14ac:dyDescent="0.25">
      <c r="I196" s="84">
        <f t="shared" si="16"/>
        <v>19.400000000000002</v>
      </c>
      <c r="J196">
        <f t="shared" si="14"/>
        <v>0.82933044353608176</v>
      </c>
      <c r="K196">
        <f t="shared" si="14"/>
        <v>-7.3829769829907246</v>
      </c>
      <c r="L196" s="76">
        <f t="shared" si="15"/>
        <v>7.4294103477965585</v>
      </c>
    </row>
    <row r="197" spans="9:12" x14ac:dyDescent="0.25">
      <c r="I197" s="84">
        <f t="shared" si="16"/>
        <v>19.5</v>
      </c>
      <c r="J197">
        <f t="shared" si="14"/>
        <v>0.81879622312165101</v>
      </c>
      <c r="K197">
        <f t="shared" si="14"/>
        <v>-7.380345843652524</v>
      </c>
      <c r="L197" s="76">
        <f t="shared" si="15"/>
        <v>7.4256267093705546</v>
      </c>
    </row>
    <row r="198" spans="9:12" x14ac:dyDescent="0.25">
      <c r="I198" s="84">
        <f t="shared" si="16"/>
        <v>19.600000000000001</v>
      </c>
      <c r="J198">
        <f t="shared" si="14"/>
        <v>0.80826200270722026</v>
      </c>
      <c r="K198">
        <f t="shared" si="14"/>
        <v>-7.3777147043143234</v>
      </c>
      <c r="L198" s="76">
        <f t="shared" si="15"/>
        <v>7.421857026598941</v>
      </c>
    </row>
    <row r="199" spans="9:12" x14ac:dyDescent="0.25">
      <c r="I199" s="84">
        <f t="shared" si="16"/>
        <v>19.700000000000003</v>
      </c>
      <c r="J199">
        <f t="shared" si="14"/>
        <v>0.79772778229278973</v>
      </c>
      <c r="K199">
        <f t="shared" si="14"/>
        <v>-7.3750835649761228</v>
      </c>
      <c r="L199" s="76">
        <f t="shared" si="15"/>
        <v>7.4181013207574003</v>
      </c>
    </row>
    <row r="200" spans="9:12" x14ac:dyDescent="0.25">
      <c r="I200" s="84">
        <f t="shared" si="16"/>
        <v>19.8</v>
      </c>
      <c r="J200">
        <f t="shared" si="14"/>
        <v>0.7871935618783592</v>
      </c>
      <c r="K200">
        <f t="shared" si="14"/>
        <v>-7.3724524256379222</v>
      </c>
      <c r="L200" s="76">
        <f t="shared" si="15"/>
        <v>7.4143596130857601</v>
      </c>
    </row>
    <row r="201" spans="9:12" x14ac:dyDescent="0.25">
      <c r="I201" s="84">
        <f t="shared" si="16"/>
        <v>19.900000000000002</v>
      </c>
      <c r="J201">
        <f t="shared" si="14"/>
        <v>0.77665934146392868</v>
      </c>
      <c r="K201">
        <f t="shared" si="14"/>
        <v>-7.3698212862997217</v>
      </c>
      <c r="L201" s="76">
        <f t="shared" si="15"/>
        <v>7.4106319247874985</v>
      </c>
    </row>
    <row r="202" spans="9:12" x14ac:dyDescent="0.25">
      <c r="I202" s="84">
        <f t="shared" si="16"/>
        <v>20</v>
      </c>
      <c r="J202">
        <f t="shared" si="14"/>
        <v>0.76612512104949815</v>
      </c>
      <c r="K202">
        <f t="shared" si="14"/>
        <v>-7.3671901469615211</v>
      </c>
      <c r="L202" s="76">
        <f t="shared" si="15"/>
        <v>7.4069182770292548</v>
      </c>
    </row>
    <row r="203" spans="9:12" x14ac:dyDescent="0.25">
      <c r="I203" s="84">
        <f t="shared" si="16"/>
        <v>20.100000000000001</v>
      </c>
      <c r="J203">
        <f t="shared" si="14"/>
        <v>0.75559090063506784</v>
      </c>
      <c r="K203">
        <f t="shared" si="14"/>
        <v>-7.3645590076233205</v>
      </c>
      <c r="L203" s="76">
        <f t="shared" si="15"/>
        <v>7.4032186909403332</v>
      </c>
    </row>
    <row r="204" spans="9:12" x14ac:dyDescent="0.25">
      <c r="I204" s="84">
        <f t="shared" si="16"/>
        <v>20.200000000000003</v>
      </c>
      <c r="J204">
        <f t="shared" si="14"/>
        <v>0.74505668022063687</v>
      </c>
      <c r="K204">
        <f t="shared" si="14"/>
        <v>-7.3619278682851199</v>
      </c>
      <c r="L204" s="76">
        <f t="shared" si="15"/>
        <v>7.3995331876122084</v>
      </c>
    </row>
    <row r="205" spans="9:12" x14ac:dyDescent="0.25">
      <c r="I205" s="84">
        <f t="shared" si="16"/>
        <v>20.3</v>
      </c>
      <c r="J205">
        <f t="shared" si="14"/>
        <v>0.73452245980620612</v>
      </c>
      <c r="K205">
        <f t="shared" si="14"/>
        <v>-7.3592967289469193</v>
      </c>
      <c r="L205" s="76">
        <f t="shared" si="15"/>
        <v>7.3958617880980295</v>
      </c>
    </row>
    <row r="206" spans="9:12" x14ac:dyDescent="0.25">
      <c r="I206" s="84">
        <f t="shared" si="16"/>
        <v>20.400000000000002</v>
      </c>
      <c r="J206">
        <f t="shared" si="14"/>
        <v>0.72398823939177559</v>
      </c>
      <c r="K206">
        <f t="shared" si="14"/>
        <v>-7.3566655896087187</v>
      </c>
      <c r="L206" s="76">
        <f t="shared" si="15"/>
        <v>7.3922045134121257</v>
      </c>
    </row>
    <row r="207" spans="9:12" x14ac:dyDescent="0.25">
      <c r="I207" s="84">
        <f t="shared" si="16"/>
        <v>20.5</v>
      </c>
      <c r="J207">
        <f t="shared" si="14"/>
        <v>0.71345401897734528</v>
      </c>
      <c r="K207">
        <f t="shared" si="14"/>
        <v>-7.3540344502705182</v>
      </c>
      <c r="L207" s="76">
        <f t="shared" si="15"/>
        <v>7.3885613845295035</v>
      </c>
    </row>
    <row r="208" spans="9:12" x14ac:dyDescent="0.25">
      <c r="I208" s="84">
        <f t="shared" si="16"/>
        <v>20.6</v>
      </c>
      <c r="J208">
        <f t="shared" si="14"/>
        <v>0.70291979856291475</v>
      </c>
      <c r="K208">
        <f t="shared" si="14"/>
        <v>-7.3514033109323176</v>
      </c>
      <c r="L208" s="76">
        <f t="shared" si="15"/>
        <v>7.3849324223853516</v>
      </c>
    </row>
    <row r="209" spans="9:12" x14ac:dyDescent="0.25">
      <c r="I209" s="84">
        <f t="shared" si="16"/>
        <v>20.700000000000003</v>
      </c>
      <c r="J209">
        <f t="shared" si="14"/>
        <v>0.69238557814848378</v>
      </c>
      <c r="K209">
        <f t="shared" si="14"/>
        <v>-7.348772171594117</v>
      </c>
      <c r="L209" s="76">
        <f t="shared" si="15"/>
        <v>7.381317647874539</v>
      </c>
    </row>
    <row r="210" spans="9:12" x14ac:dyDescent="0.25">
      <c r="I210" s="84">
        <f t="shared" si="16"/>
        <v>20.8</v>
      </c>
      <c r="J210">
        <f t="shared" si="14"/>
        <v>0.68185135773405325</v>
      </c>
      <c r="K210">
        <f t="shared" si="14"/>
        <v>-7.3461410322559164</v>
      </c>
      <c r="L210" s="76">
        <f t="shared" si="15"/>
        <v>7.3777170818511193</v>
      </c>
    </row>
    <row r="211" spans="9:12" x14ac:dyDescent="0.25">
      <c r="I211" s="84">
        <f t="shared" si="16"/>
        <v>20.900000000000002</v>
      </c>
      <c r="J211">
        <f t="shared" si="14"/>
        <v>0.6713171373196225</v>
      </c>
      <c r="K211">
        <f t="shared" si="14"/>
        <v>-7.3435098929177158</v>
      </c>
      <c r="L211" s="76">
        <f t="shared" si="15"/>
        <v>7.37413074512782</v>
      </c>
    </row>
    <row r="212" spans="9:12" x14ac:dyDescent="0.25">
      <c r="I212" s="84">
        <f t="shared" si="16"/>
        <v>21</v>
      </c>
      <c r="J212">
        <f t="shared" si="14"/>
        <v>0.6607829169051922</v>
      </c>
      <c r="K212">
        <f t="shared" si="14"/>
        <v>-7.3408787535795152</v>
      </c>
      <c r="L212" s="76">
        <f t="shared" si="15"/>
        <v>7.3705586584755487</v>
      </c>
    </row>
    <row r="213" spans="9:12" x14ac:dyDescent="0.25">
      <c r="I213" s="84">
        <f t="shared" si="16"/>
        <v>21.1</v>
      </c>
      <c r="J213">
        <f t="shared" si="14"/>
        <v>0.65024869649076167</v>
      </c>
      <c r="K213">
        <f t="shared" si="14"/>
        <v>-7.3382476142413147</v>
      </c>
      <c r="L213" s="76">
        <f t="shared" si="15"/>
        <v>7.3670008426228835</v>
      </c>
    </row>
    <row r="214" spans="9:12" x14ac:dyDescent="0.25">
      <c r="I214" s="84">
        <f t="shared" si="16"/>
        <v>21.200000000000003</v>
      </c>
      <c r="J214">
        <f t="shared" si="14"/>
        <v>0.6397144760763307</v>
      </c>
      <c r="K214">
        <f t="shared" si="14"/>
        <v>-7.335616474903115</v>
      </c>
      <c r="L214" s="76">
        <f t="shared" si="15"/>
        <v>7.3634573182555769</v>
      </c>
    </row>
    <row r="215" spans="9:12" x14ac:dyDescent="0.25">
      <c r="I215" s="84">
        <f t="shared" si="16"/>
        <v>21.3</v>
      </c>
      <c r="J215">
        <f t="shared" si="14"/>
        <v>0.62918025566190017</v>
      </c>
      <c r="K215">
        <f t="shared" si="14"/>
        <v>-7.3329853355649135</v>
      </c>
      <c r="L215" s="76">
        <f t="shared" si="15"/>
        <v>7.3599281060160386</v>
      </c>
    </row>
    <row r="216" spans="9:12" x14ac:dyDescent="0.25">
      <c r="I216" s="84">
        <f t="shared" si="16"/>
        <v>21.400000000000002</v>
      </c>
      <c r="J216">
        <f t="shared" si="14"/>
        <v>0.61864603524746942</v>
      </c>
      <c r="K216">
        <f t="shared" si="14"/>
        <v>-7.3303541962267138</v>
      </c>
      <c r="L216" s="76">
        <f t="shared" si="15"/>
        <v>7.3564132265028457</v>
      </c>
    </row>
    <row r="217" spans="9:12" x14ac:dyDescent="0.25">
      <c r="I217" s="84">
        <f t="shared" si="16"/>
        <v>21.5</v>
      </c>
      <c r="J217">
        <f t="shared" si="14"/>
        <v>0.60811181483303933</v>
      </c>
      <c r="K217">
        <f t="shared" si="14"/>
        <v>-7.3277230568885123</v>
      </c>
      <c r="L217" s="76">
        <f t="shared" si="15"/>
        <v>7.3529127002702168</v>
      </c>
    </row>
    <row r="218" spans="9:12" x14ac:dyDescent="0.25">
      <c r="I218" s="84">
        <f t="shared" si="16"/>
        <v>21.6</v>
      </c>
      <c r="J218">
        <f t="shared" si="14"/>
        <v>0.59757759441860858</v>
      </c>
      <c r="K218">
        <f t="shared" si="14"/>
        <v>-7.3250919175503126</v>
      </c>
      <c r="L218" s="76">
        <f t="shared" si="15"/>
        <v>7.3494265478275276</v>
      </c>
    </row>
    <row r="219" spans="9:12" x14ac:dyDescent="0.25">
      <c r="I219" s="84">
        <f t="shared" si="16"/>
        <v>21.700000000000003</v>
      </c>
      <c r="J219">
        <f t="shared" si="14"/>
        <v>0.58704337400417761</v>
      </c>
      <c r="K219">
        <f t="shared" si="14"/>
        <v>-7.3224607782121112</v>
      </c>
      <c r="L219" s="76">
        <f t="shared" si="15"/>
        <v>7.34595478963878</v>
      </c>
    </row>
    <row r="220" spans="9:12" x14ac:dyDescent="0.25">
      <c r="I220" s="84">
        <f t="shared" si="16"/>
        <v>21.8</v>
      </c>
      <c r="J220">
        <f t="shared" si="14"/>
        <v>0.57650915358974753</v>
      </c>
      <c r="K220">
        <f t="shared" si="14"/>
        <v>-7.3198296388739115</v>
      </c>
      <c r="L220" s="76">
        <f t="shared" si="15"/>
        <v>7.3424974461221124</v>
      </c>
    </row>
    <row r="221" spans="9:12" x14ac:dyDescent="0.25">
      <c r="I221" s="84">
        <f t="shared" si="16"/>
        <v>21.900000000000002</v>
      </c>
      <c r="J221">
        <f t="shared" si="14"/>
        <v>0.56597493317531677</v>
      </c>
      <c r="K221">
        <f t="shared" si="14"/>
        <v>-7.31719849953571</v>
      </c>
      <c r="L221" s="76">
        <f t="shared" si="15"/>
        <v>7.3390545376492771</v>
      </c>
    </row>
    <row r="222" spans="9:12" x14ac:dyDescent="0.25">
      <c r="I222" s="84">
        <f t="shared" si="16"/>
        <v>22</v>
      </c>
      <c r="J222">
        <f t="shared" si="14"/>
        <v>0.55544071276088625</v>
      </c>
      <c r="K222">
        <f t="shared" si="14"/>
        <v>-7.3145673601975103</v>
      </c>
      <c r="L222" s="76">
        <f t="shared" si="15"/>
        <v>7.3356260845451429</v>
      </c>
    </row>
    <row r="223" spans="9:12" x14ac:dyDescent="0.25">
      <c r="I223" s="84">
        <f t="shared" si="16"/>
        <v>22.1</v>
      </c>
      <c r="J223">
        <f t="shared" si="14"/>
        <v>0.5449064923464555</v>
      </c>
      <c r="K223">
        <f t="shared" si="14"/>
        <v>-7.3119362208593088</v>
      </c>
      <c r="L223" s="76">
        <f t="shared" si="15"/>
        <v>7.3322121070871669</v>
      </c>
    </row>
    <row r="224" spans="9:12" x14ac:dyDescent="0.25">
      <c r="I224" s="84">
        <f t="shared" si="16"/>
        <v>22.200000000000003</v>
      </c>
      <c r="J224">
        <f t="shared" si="14"/>
        <v>0.53437227193202452</v>
      </c>
      <c r="K224">
        <f t="shared" si="14"/>
        <v>-7.3093050815211091</v>
      </c>
      <c r="L224" s="76">
        <f t="shared" si="15"/>
        <v>7.3288126255049049</v>
      </c>
    </row>
    <row r="225" spans="9:12" x14ac:dyDescent="0.25">
      <c r="I225" s="84">
        <f t="shared" si="16"/>
        <v>22.3</v>
      </c>
      <c r="J225">
        <f t="shared" si="14"/>
        <v>0.52383805151759444</v>
      </c>
      <c r="K225">
        <f t="shared" si="14"/>
        <v>-7.3066739421829077</v>
      </c>
      <c r="L225" s="76">
        <f t="shared" si="15"/>
        <v>7.3254276599794812</v>
      </c>
    </row>
    <row r="226" spans="9:12" x14ac:dyDescent="0.25">
      <c r="I226" s="84">
        <f t="shared" si="16"/>
        <v>22.400000000000002</v>
      </c>
      <c r="J226">
        <f t="shared" si="14"/>
        <v>0.51330383110316369</v>
      </c>
      <c r="K226">
        <f t="shared" si="14"/>
        <v>-7.304042802844708</v>
      </c>
      <c r="L226" s="76">
        <f t="shared" si="15"/>
        <v>7.3220572306430904</v>
      </c>
    </row>
    <row r="227" spans="9:12" x14ac:dyDescent="0.25">
      <c r="I227" s="84">
        <f t="shared" si="16"/>
        <v>22.5</v>
      </c>
      <c r="J227">
        <f t="shared" si="14"/>
        <v>0.50276961068873316</v>
      </c>
      <c r="K227">
        <f t="shared" si="14"/>
        <v>-7.3014116635065065</v>
      </c>
      <c r="L227" s="76">
        <f t="shared" si="15"/>
        <v>7.3187013575784707</v>
      </c>
    </row>
    <row r="228" spans="9:12" x14ac:dyDescent="0.25">
      <c r="I228" s="84">
        <f t="shared" si="16"/>
        <v>22.6</v>
      </c>
      <c r="J228">
        <f t="shared" si="14"/>
        <v>0.49223539027430241</v>
      </c>
      <c r="K228">
        <f t="shared" si="14"/>
        <v>-7.2987805241683068</v>
      </c>
      <c r="L228" s="76">
        <f t="shared" si="15"/>
        <v>7.3153600608184055</v>
      </c>
    </row>
    <row r="229" spans="9:12" x14ac:dyDescent="0.25">
      <c r="I229" s="84">
        <f t="shared" si="16"/>
        <v>22.700000000000003</v>
      </c>
      <c r="J229">
        <f t="shared" si="14"/>
        <v>0.4817011698598721</v>
      </c>
      <c r="K229">
        <f t="shared" si="14"/>
        <v>-7.2961493848301071</v>
      </c>
      <c r="L229" s="76">
        <f t="shared" si="15"/>
        <v>7.3120333603452004</v>
      </c>
    </row>
    <row r="230" spans="9:12" x14ac:dyDescent="0.25">
      <c r="I230" s="84">
        <f t="shared" si="16"/>
        <v>22.8</v>
      </c>
      <c r="J230">
        <f t="shared" si="14"/>
        <v>0.47116694944544157</v>
      </c>
      <c r="K230">
        <f t="shared" si="14"/>
        <v>-7.2935182454919056</v>
      </c>
      <c r="L230" s="76">
        <f t="shared" si="15"/>
        <v>7.3087212760901652</v>
      </c>
    </row>
    <row r="231" spans="9:12" x14ac:dyDescent="0.25">
      <c r="I231" s="84">
        <f t="shared" si="16"/>
        <v>22.900000000000002</v>
      </c>
      <c r="J231">
        <f t="shared" si="14"/>
        <v>0.4606327290310106</v>
      </c>
      <c r="K231">
        <f t="shared" si="14"/>
        <v>-7.2908871061537059</v>
      </c>
      <c r="L231" s="76">
        <f t="shared" si="15"/>
        <v>7.3054238279331143</v>
      </c>
    </row>
    <row r="232" spans="9:12" x14ac:dyDescent="0.25">
      <c r="I232" s="84">
        <f t="shared" si="16"/>
        <v>23</v>
      </c>
      <c r="J232">
        <f t="shared" si="14"/>
        <v>0.45009850861658007</v>
      </c>
      <c r="K232">
        <f t="shared" si="14"/>
        <v>-7.2882559668155045</v>
      </c>
      <c r="L232" s="76">
        <f t="shared" si="15"/>
        <v>7.302141035701835</v>
      </c>
    </row>
    <row r="233" spans="9:12" x14ac:dyDescent="0.25">
      <c r="I233" s="84">
        <f t="shared" si="16"/>
        <v>23.1</v>
      </c>
      <c r="J233">
        <f t="shared" si="14"/>
        <v>0.43956428820214932</v>
      </c>
      <c r="K233">
        <f t="shared" si="14"/>
        <v>-7.2856248274773048</v>
      </c>
      <c r="L233" s="76">
        <f t="shared" si="15"/>
        <v>7.298872919171588</v>
      </c>
    </row>
    <row r="234" spans="9:12" x14ac:dyDescent="0.25">
      <c r="I234" s="84">
        <f t="shared" si="16"/>
        <v>23.200000000000003</v>
      </c>
      <c r="J234">
        <f t="shared" si="14"/>
        <v>0.42903006778771902</v>
      </c>
      <c r="K234">
        <f t="shared" si="14"/>
        <v>-7.2829936881391033</v>
      </c>
      <c r="L234" s="76">
        <f t="shared" si="15"/>
        <v>7.2956194980645712</v>
      </c>
    </row>
    <row r="235" spans="9:12" x14ac:dyDescent="0.25">
      <c r="I235" s="84">
        <f t="shared" si="16"/>
        <v>23.3</v>
      </c>
      <c r="J235">
        <f t="shared" si="14"/>
        <v>0.41849584737328849</v>
      </c>
      <c r="K235">
        <f t="shared" si="14"/>
        <v>-7.2803625488009036</v>
      </c>
      <c r="L235" s="76">
        <f t="shared" si="15"/>
        <v>7.2923807920494301</v>
      </c>
    </row>
    <row r="236" spans="9:12" x14ac:dyDescent="0.25">
      <c r="I236" s="84">
        <f t="shared" si="16"/>
        <v>23.400000000000002</v>
      </c>
      <c r="J236">
        <f t="shared" si="14"/>
        <v>0.40796162695885774</v>
      </c>
      <c r="K236">
        <f t="shared" si="14"/>
        <v>-7.2777314094627021</v>
      </c>
      <c r="L236" s="76">
        <f t="shared" si="15"/>
        <v>7.2891568207407147</v>
      </c>
    </row>
    <row r="237" spans="9:12" x14ac:dyDescent="0.25">
      <c r="I237" s="84">
        <f t="shared" si="16"/>
        <v>23.5</v>
      </c>
      <c r="J237">
        <f t="shared" si="14"/>
        <v>0.39742740654442743</v>
      </c>
      <c r="K237">
        <f t="shared" si="14"/>
        <v>-7.2751002701245024</v>
      </c>
      <c r="L237" s="76">
        <f t="shared" si="15"/>
        <v>7.2859476036983848</v>
      </c>
    </row>
    <row r="238" spans="9:12" x14ac:dyDescent="0.25">
      <c r="I238" s="84">
        <f t="shared" si="16"/>
        <v>23.6</v>
      </c>
      <c r="J238">
        <f t="shared" si="14"/>
        <v>0.38689318612999668</v>
      </c>
      <c r="K238">
        <f t="shared" si="14"/>
        <v>-7.272469130786301</v>
      </c>
      <c r="L238" s="76">
        <f t="shared" si="15"/>
        <v>7.2827531604272755</v>
      </c>
    </row>
    <row r="239" spans="9:12" x14ac:dyDescent="0.25">
      <c r="I239" s="84">
        <f t="shared" si="16"/>
        <v>23.700000000000003</v>
      </c>
      <c r="J239">
        <f t="shared" si="14"/>
        <v>0.37635896571556593</v>
      </c>
      <c r="K239">
        <f t="shared" si="14"/>
        <v>-7.2698379914481013</v>
      </c>
      <c r="L239" s="76">
        <f t="shared" si="15"/>
        <v>7.2795735103765971</v>
      </c>
    </row>
    <row r="240" spans="9:12" x14ac:dyDescent="0.25">
      <c r="I240" s="84">
        <f t="shared" si="16"/>
        <v>23.8</v>
      </c>
      <c r="J240">
        <f t="shared" si="14"/>
        <v>0.3658247453011354</v>
      </c>
      <c r="K240">
        <f t="shared" si="14"/>
        <v>-7.2672068521098998</v>
      </c>
      <c r="L240" s="76">
        <f t="shared" si="15"/>
        <v>7.2764086729394002</v>
      </c>
    </row>
    <row r="241" spans="9:12" x14ac:dyDescent="0.25">
      <c r="I241" s="84">
        <f t="shared" si="16"/>
        <v>23.900000000000002</v>
      </c>
      <c r="J241">
        <f t="shared" si="14"/>
        <v>0.35529052488670487</v>
      </c>
      <c r="K241">
        <f t="shared" si="14"/>
        <v>-7.2645757127717001</v>
      </c>
      <c r="L241" s="76">
        <f t="shared" si="15"/>
        <v>7.2732586674520743</v>
      </c>
    </row>
    <row r="242" spans="9:12" x14ac:dyDescent="0.25">
      <c r="I242" s="84">
        <f t="shared" si="16"/>
        <v>24</v>
      </c>
      <c r="J242">
        <f t="shared" si="14"/>
        <v>0.34475630447227434</v>
      </c>
      <c r="K242">
        <f t="shared" si="14"/>
        <v>-7.2619445734334986</v>
      </c>
      <c r="L242" s="76">
        <f t="shared" si="15"/>
        <v>7.270123513193818</v>
      </c>
    </row>
    <row r="243" spans="9:12" x14ac:dyDescent="0.25">
      <c r="I243" s="84">
        <f t="shared" si="16"/>
        <v>24.1</v>
      </c>
      <c r="J243">
        <f t="shared" si="14"/>
        <v>0.33422208405784382</v>
      </c>
      <c r="K243">
        <f t="shared" si="14"/>
        <v>-7.2593134340952989</v>
      </c>
      <c r="L243" s="76">
        <f t="shared" si="15"/>
        <v>7.2670032293861304</v>
      </c>
    </row>
    <row r="244" spans="9:12" x14ac:dyDescent="0.25">
      <c r="I244" s="84">
        <f t="shared" si="16"/>
        <v>24.200000000000003</v>
      </c>
      <c r="J244">
        <f t="shared" si="14"/>
        <v>0.32368786364341284</v>
      </c>
      <c r="K244">
        <f t="shared" si="14"/>
        <v>-7.2566822947570975</v>
      </c>
      <c r="L244" s="76">
        <f t="shared" si="15"/>
        <v>7.2638978351922852</v>
      </c>
    </row>
    <row r="245" spans="9:12" x14ac:dyDescent="0.25">
      <c r="I245" s="84">
        <f t="shared" si="16"/>
        <v>24.3</v>
      </c>
      <c r="J245">
        <f t="shared" si="14"/>
        <v>0.31315364322898231</v>
      </c>
      <c r="K245">
        <f t="shared" si="14"/>
        <v>-7.2540511554188978</v>
      </c>
      <c r="L245" s="76">
        <f t="shared" si="15"/>
        <v>7.2608073497168224</v>
      </c>
    </row>
    <row r="246" spans="9:12" x14ac:dyDescent="0.25">
      <c r="I246" s="84">
        <f t="shared" si="16"/>
        <v>24.400000000000002</v>
      </c>
      <c r="J246">
        <f t="shared" si="14"/>
        <v>0.30261942281455223</v>
      </c>
      <c r="K246">
        <f t="shared" si="14"/>
        <v>-7.2514200160806963</v>
      </c>
      <c r="L246" s="76">
        <f t="shared" si="15"/>
        <v>7.2577317920050186</v>
      </c>
    </row>
    <row r="247" spans="9:12" x14ac:dyDescent="0.25">
      <c r="I247" s="84">
        <f t="shared" si="16"/>
        <v>24.5</v>
      </c>
      <c r="J247">
        <f t="shared" si="14"/>
        <v>0.29208520240012126</v>
      </c>
      <c r="K247">
        <f t="shared" si="14"/>
        <v>-7.2487888767424966</v>
      </c>
      <c r="L247" s="76">
        <f t="shared" si="15"/>
        <v>7.2546711810423821</v>
      </c>
    </row>
    <row r="248" spans="9:12" x14ac:dyDescent="0.25">
      <c r="I248" s="84">
        <f t="shared" si="16"/>
        <v>24.6</v>
      </c>
      <c r="J248">
        <f t="shared" si="14"/>
        <v>0.28155098198569073</v>
      </c>
      <c r="K248">
        <f t="shared" si="14"/>
        <v>-7.246157737404296</v>
      </c>
      <c r="L248" s="76">
        <f t="shared" si="15"/>
        <v>7.2516255357541217</v>
      </c>
    </row>
    <row r="249" spans="9:12" x14ac:dyDescent="0.25">
      <c r="I249" s="84">
        <f t="shared" si="16"/>
        <v>24.700000000000003</v>
      </c>
      <c r="J249">
        <f t="shared" si="14"/>
        <v>0.27101676157125976</v>
      </c>
      <c r="K249">
        <f t="shared" si="14"/>
        <v>-7.2435265980660954</v>
      </c>
      <c r="L249" s="76">
        <f t="shared" si="15"/>
        <v>7.2485948750046418</v>
      </c>
    </row>
    <row r="250" spans="9:12" x14ac:dyDescent="0.25">
      <c r="I250" s="84">
        <f t="shared" si="16"/>
        <v>24.8</v>
      </c>
      <c r="J250">
        <f t="shared" si="14"/>
        <v>0.26048254115682967</v>
      </c>
      <c r="K250">
        <f t="shared" si="14"/>
        <v>-7.2408954587278949</v>
      </c>
      <c r="L250" s="76">
        <f t="shared" si="15"/>
        <v>7.2455792175970153</v>
      </c>
    </row>
    <row r="251" spans="9:12" x14ac:dyDescent="0.25">
      <c r="I251" s="84">
        <f t="shared" si="16"/>
        <v>24.900000000000002</v>
      </c>
      <c r="J251">
        <f t="shared" si="14"/>
        <v>0.24994832074239914</v>
      </c>
      <c r="K251">
        <f t="shared" si="14"/>
        <v>-7.2382643193896952</v>
      </c>
      <c r="L251" s="76">
        <f t="shared" si="15"/>
        <v>7.2425785822724711</v>
      </c>
    </row>
    <row r="252" spans="9:12" x14ac:dyDescent="0.25">
      <c r="I252" s="84">
        <f t="shared" si="16"/>
        <v>25</v>
      </c>
      <c r="J252">
        <f t="shared" si="14"/>
        <v>0.23941410032796817</v>
      </c>
      <c r="K252">
        <f t="shared" si="14"/>
        <v>-7.2356331800514937</v>
      </c>
      <c r="L252" s="76">
        <f t="shared" si="15"/>
        <v>7.2395929877098713</v>
      </c>
    </row>
    <row r="253" spans="9:12" x14ac:dyDescent="0.25">
      <c r="I253" s="84">
        <f t="shared" si="16"/>
        <v>25.1</v>
      </c>
      <c r="J253">
        <f t="shared" si="14"/>
        <v>0.22887987991353764</v>
      </c>
      <c r="K253">
        <f t="shared" si="14"/>
        <v>-7.233002040713294</v>
      </c>
      <c r="L253" s="76">
        <f t="shared" si="15"/>
        <v>7.2366224525252045</v>
      </c>
    </row>
    <row r="254" spans="9:12" x14ac:dyDescent="0.25">
      <c r="I254" s="84">
        <f t="shared" si="16"/>
        <v>25.200000000000003</v>
      </c>
      <c r="J254">
        <f t="shared" si="14"/>
        <v>0.21834565949910667</v>
      </c>
      <c r="K254">
        <f t="shared" si="14"/>
        <v>-7.2303709013750916</v>
      </c>
      <c r="L254" s="76">
        <f t="shared" si="15"/>
        <v>7.2336669952710535</v>
      </c>
    </row>
    <row r="255" spans="9:12" x14ac:dyDescent="0.25">
      <c r="I255" s="84">
        <f t="shared" si="16"/>
        <v>25.3</v>
      </c>
      <c r="J255">
        <f t="shared" si="14"/>
        <v>0.20781143908467659</v>
      </c>
      <c r="K255">
        <f t="shared" si="14"/>
        <v>-7.2277397620368928</v>
      </c>
      <c r="L255" s="76">
        <f t="shared" si="15"/>
        <v>7.2307266344360972</v>
      </c>
    </row>
    <row r="256" spans="9:12" x14ac:dyDescent="0.25">
      <c r="I256" s="84">
        <f t="shared" si="16"/>
        <v>25.400000000000002</v>
      </c>
      <c r="J256">
        <f t="shared" si="14"/>
        <v>0.19727721867024606</v>
      </c>
      <c r="K256">
        <f t="shared" si="14"/>
        <v>-7.2251086226986914</v>
      </c>
      <c r="L256" s="76">
        <f t="shared" si="15"/>
        <v>7.2278013884445693</v>
      </c>
    </row>
    <row r="257" spans="9:12" x14ac:dyDescent="0.25">
      <c r="I257" s="84">
        <f t="shared" si="16"/>
        <v>25.5</v>
      </c>
      <c r="J257">
        <f t="shared" si="14"/>
        <v>0.18674299825581553</v>
      </c>
      <c r="K257">
        <f t="shared" si="14"/>
        <v>-7.2224774833604917</v>
      </c>
      <c r="L257" s="76">
        <f t="shared" si="15"/>
        <v>7.2248912756557715</v>
      </c>
    </row>
    <row r="258" spans="9:12" x14ac:dyDescent="0.25">
      <c r="I258" s="84">
        <f t="shared" si="16"/>
        <v>25.6</v>
      </c>
      <c r="J258">
        <f t="shared" ref="J258:K321" si="17">D$29*($I258/1000)+D$18*(($I258/1000)-($D$8/1000))*(($I258/1000)&gt;($D$8/1000))+D$19*(($I258/1000)-($D$9/1000))*(($I258/1000)&gt;($D$9/1000))+D$20*(($I258/1000)-($D$10/1000))*(($I258/1000)&gt;($D$10/1000))+D$21*(($I258/1000)-($D$11/1000))*(($I258/1000)&gt;($D$11/1000))</f>
        <v>0.17620877784138456</v>
      </c>
      <c r="K258">
        <f t="shared" si="17"/>
        <v>-7.2198463440222902</v>
      </c>
      <c r="L258" s="76">
        <f t="shared" ref="L258:L321" si="18">SQRT((J258^2)+(K258^2))</f>
        <v>7.221996314363528</v>
      </c>
    </row>
    <row r="259" spans="9:12" x14ac:dyDescent="0.25">
      <c r="I259" s="84">
        <f t="shared" ref="I259:I322" si="19">IF((ROW(A257)*$F$2)&lt;=$D$5, ROW(A257)*$F$2,NA())</f>
        <v>25.700000000000003</v>
      </c>
      <c r="J259">
        <f t="shared" si="17"/>
        <v>0.16567455742695358</v>
      </c>
      <c r="K259">
        <f t="shared" si="17"/>
        <v>-7.2172152046840905</v>
      </c>
      <c r="L259" s="76">
        <f t="shared" si="18"/>
        <v>7.2191165227956962</v>
      </c>
    </row>
    <row r="260" spans="9:12" x14ac:dyDescent="0.25">
      <c r="I260" s="84">
        <f t="shared" si="19"/>
        <v>25.8</v>
      </c>
      <c r="J260">
        <f t="shared" si="17"/>
        <v>0.1551403370125235</v>
      </c>
      <c r="K260">
        <f t="shared" si="17"/>
        <v>-7.214584065345889</v>
      </c>
      <c r="L260" s="76">
        <f t="shared" si="18"/>
        <v>7.2162519191136321</v>
      </c>
    </row>
    <row r="261" spans="9:12" x14ac:dyDescent="0.25">
      <c r="I261" s="84">
        <f t="shared" si="19"/>
        <v>25.900000000000002</v>
      </c>
      <c r="J261">
        <f t="shared" si="17"/>
        <v>0.14460611659809297</v>
      </c>
      <c r="K261">
        <f t="shared" si="17"/>
        <v>-7.2119529260076893</v>
      </c>
      <c r="L261" s="76">
        <f t="shared" si="18"/>
        <v>7.2134025214116848</v>
      </c>
    </row>
    <row r="262" spans="9:12" x14ac:dyDescent="0.25">
      <c r="I262" s="84">
        <f t="shared" si="19"/>
        <v>26</v>
      </c>
      <c r="J262">
        <f t="shared" si="17"/>
        <v>0.13407189618366244</v>
      </c>
      <c r="K262">
        <f t="shared" si="17"/>
        <v>-7.2093217866694879</v>
      </c>
      <c r="L262" s="76">
        <f t="shared" si="18"/>
        <v>7.210568347716678</v>
      </c>
    </row>
    <row r="263" spans="9:12" x14ac:dyDescent="0.25">
      <c r="I263" s="84">
        <f t="shared" si="19"/>
        <v>26.1</v>
      </c>
      <c r="J263">
        <f t="shared" si="17"/>
        <v>0.12353767576923147</v>
      </c>
      <c r="K263">
        <f t="shared" si="17"/>
        <v>-7.2066906473312882</v>
      </c>
      <c r="L263" s="76">
        <f t="shared" si="18"/>
        <v>7.2077494159874007</v>
      </c>
    </row>
    <row r="264" spans="9:12" x14ac:dyDescent="0.25">
      <c r="I264" s="84">
        <f t="shared" si="19"/>
        <v>26.200000000000003</v>
      </c>
      <c r="J264">
        <f t="shared" si="17"/>
        <v>0.1130034553548005</v>
      </c>
      <c r="K264">
        <f t="shared" si="17"/>
        <v>-7.2040595079930867</v>
      </c>
      <c r="L264" s="76">
        <f t="shared" si="18"/>
        <v>7.2049457441140889</v>
      </c>
    </row>
    <row r="265" spans="9:12" x14ac:dyDescent="0.25">
      <c r="I265" s="84">
        <f t="shared" si="19"/>
        <v>26.3</v>
      </c>
      <c r="J265">
        <f t="shared" si="17"/>
        <v>0.10246923494037041</v>
      </c>
      <c r="K265">
        <f t="shared" si="17"/>
        <v>-7.201428368654887</v>
      </c>
      <c r="L265" s="76">
        <f t="shared" si="18"/>
        <v>7.2021573499179157</v>
      </c>
    </row>
    <row r="266" spans="9:12" x14ac:dyDescent="0.25">
      <c r="I266" s="84">
        <f t="shared" si="19"/>
        <v>26.400000000000002</v>
      </c>
      <c r="J266">
        <f t="shared" si="17"/>
        <v>9.1935014525939884E-2</v>
      </c>
      <c r="K266">
        <f t="shared" si="17"/>
        <v>-7.1987972293166855</v>
      </c>
      <c r="L266" s="76">
        <f t="shared" si="18"/>
        <v>7.199384251150474</v>
      </c>
    </row>
    <row r="267" spans="9:12" x14ac:dyDescent="0.25">
      <c r="I267" s="84">
        <f t="shared" si="19"/>
        <v>26.5</v>
      </c>
      <c r="J267">
        <f t="shared" si="17"/>
        <v>8.14007941115098E-2</v>
      </c>
      <c r="K267">
        <f t="shared" si="17"/>
        <v>-7.1961660899784858</v>
      </c>
      <c r="L267" s="76">
        <f t="shared" si="18"/>
        <v>7.1966264654932752</v>
      </c>
    </row>
    <row r="268" spans="9:12" x14ac:dyDescent="0.25">
      <c r="I268" s="84">
        <f t="shared" si="19"/>
        <v>26.6</v>
      </c>
      <c r="J268">
        <f t="shared" si="17"/>
        <v>7.0866573697078827E-2</v>
      </c>
      <c r="K268">
        <f t="shared" si="17"/>
        <v>-7.1935349506402844</v>
      </c>
      <c r="L268" s="76">
        <f t="shared" si="18"/>
        <v>7.1938840105572233</v>
      </c>
    </row>
    <row r="269" spans="9:12" x14ac:dyDescent="0.25">
      <c r="I269" s="84">
        <f t="shared" si="19"/>
        <v>26.700000000000003</v>
      </c>
      <c r="J269">
        <f t="shared" si="17"/>
        <v>6.0332353282648299E-2</v>
      </c>
      <c r="K269">
        <f t="shared" si="17"/>
        <v>-7.1909038113020847</v>
      </c>
      <c r="L269" s="76">
        <f t="shared" si="18"/>
        <v>7.1911569038821188</v>
      </c>
    </row>
    <row r="270" spans="9:12" x14ac:dyDescent="0.25">
      <c r="I270" s="84">
        <f t="shared" si="19"/>
        <v>26.8</v>
      </c>
      <c r="J270">
        <f t="shared" si="17"/>
        <v>4.9798132868217326E-2</v>
      </c>
      <c r="K270">
        <f t="shared" si="17"/>
        <v>-7.1882726719638832</v>
      </c>
      <c r="L270" s="76">
        <f t="shared" si="18"/>
        <v>7.1884451629361372</v>
      </c>
    </row>
    <row r="271" spans="9:12" x14ac:dyDescent="0.25">
      <c r="I271" s="84">
        <f t="shared" si="19"/>
        <v>26.900000000000002</v>
      </c>
      <c r="J271">
        <f t="shared" si="17"/>
        <v>3.9263912453786798E-2</v>
      </c>
      <c r="K271">
        <f t="shared" si="17"/>
        <v>-7.1856415326256835</v>
      </c>
      <c r="L271" s="76">
        <f t="shared" si="18"/>
        <v>7.1857488051153275</v>
      </c>
    </row>
    <row r="272" spans="9:12" x14ac:dyDescent="0.25">
      <c r="I272" s="84">
        <f t="shared" si="19"/>
        <v>27</v>
      </c>
      <c r="J272">
        <f t="shared" si="17"/>
        <v>2.8729692039356713E-2</v>
      </c>
      <c r="K272">
        <f t="shared" si="17"/>
        <v>-7.183010393287482</v>
      </c>
      <c r="L272" s="76">
        <f t="shared" si="18"/>
        <v>7.1830678477430983</v>
      </c>
    </row>
    <row r="273" spans="9:12" x14ac:dyDescent="0.25">
      <c r="I273" s="84">
        <f t="shared" si="19"/>
        <v>27.1</v>
      </c>
      <c r="J273">
        <f t="shared" si="17"/>
        <v>1.8195471624925741E-2</v>
      </c>
      <c r="K273">
        <f t="shared" si="17"/>
        <v>-7.1803792539492823</v>
      </c>
      <c r="L273" s="76">
        <f t="shared" si="18"/>
        <v>7.1804023080697164</v>
      </c>
    </row>
    <row r="274" spans="9:12" x14ac:dyDescent="0.25">
      <c r="I274" s="84">
        <f t="shared" si="19"/>
        <v>27.200000000000003</v>
      </c>
      <c r="J274">
        <f t="shared" si="17"/>
        <v>7.6612512104952124E-3</v>
      </c>
      <c r="K274">
        <f t="shared" si="17"/>
        <v>-7.1777481146110809</v>
      </c>
      <c r="L274" s="76">
        <f t="shared" si="18"/>
        <v>7.1777522032717904</v>
      </c>
    </row>
    <row r="275" spans="9:12" x14ac:dyDescent="0.25">
      <c r="I275" s="84">
        <f t="shared" si="19"/>
        <v>27.3</v>
      </c>
      <c r="J275">
        <f t="shared" si="17"/>
        <v>-2.8729692039357602E-3</v>
      </c>
      <c r="K275">
        <f t="shared" si="17"/>
        <v>-7.1751169752728812</v>
      </c>
      <c r="L275" s="76">
        <f t="shared" si="18"/>
        <v>7.1751175504517768</v>
      </c>
    </row>
    <row r="276" spans="9:12" x14ac:dyDescent="0.25">
      <c r="I276" s="84">
        <f t="shared" si="19"/>
        <v>27.400000000000002</v>
      </c>
      <c r="J276">
        <f t="shared" si="17"/>
        <v>-1.3407189618365845E-2</v>
      </c>
      <c r="K276">
        <f t="shared" si="17"/>
        <v>-7.1724858359346797</v>
      </c>
      <c r="L276" s="76">
        <f t="shared" si="18"/>
        <v>7.1724983666374627</v>
      </c>
    </row>
    <row r="277" spans="9:12" x14ac:dyDescent="0.25">
      <c r="I277" s="84">
        <f t="shared" si="19"/>
        <v>27.5</v>
      </c>
      <c r="J277">
        <f t="shared" si="17"/>
        <v>-2.3941410032796373E-2</v>
      </c>
      <c r="K277">
        <f t="shared" si="17"/>
        <v>-7.16985469659648</v>
      </c>
      <c r="L277" s="76">
        <f t="shared" si="18"/>
        <v>7.1698946687814704</v>
      </c>
    </row>
    <row r="278" spans="9:12" x14ac:dyDescent="0.25">
      <c r="I278" s="84">
        <f t="shared" si="19"/>
        <v>27.6</v>
      </c>
      <c r="J278">
        <f t="shared" si="17"/>
        <v>-3.4475630447227346E-2</v>
      </c>
      <c r="K278">
        <f t="shared" si="17"/>
        <v>-7.1672235572582785</v>
      </c>
      <c r="L278" s="76">
        <f t="shared" si="18"/>
        <v>7.1673064737607497</v>
      </c>
    </row>
    <row r="279" spans="9:12" x14ac:dyDescent="0.25">
      <c r="I279" s="84">
        <f t="shared" si="19"/>
        <v>27.700000000000003</v>
      </c>
      <c r="J279">
        <f t="shared" si="17"/>
        <v>-4.5009850861657874E-2</v>
      </c>
      <c r="K279">
        <f t="shared" si="17"/>
        <v>-7.1645924179200788</v>
      </c>
      <c r="L279" s="76">
        <f t="shared" si="18"/>
        <v>7.1647337983760755</v>
      </c>
    </row>
    <row r="280" spans="9:12" x14ac:dyDescent="0.25">
      <c r="I280" s="84">
        <f t="shared" si="19"/>
        <v>27.8</v>
      </c>
      <c r="J280">
        <f t="shared" si="17"/>
        <v>-5.5544071276088847E-2</v>
      </c>
      <c r="K280">
        <f t="shared" si="17"/>
        <v>-7.1619612785818774</v>
      </c>
      <c r="L280" s="76">
        <f t="shared" si="18"/>
        <v>7.1621766593515472</v>
      </c>
    </row>
    <row r="281" spans="9:12" x14ac:dyDescent="0.25">
      <c r="I281" s="84">
        <f t="shared" si="19"/>
        <v>27.900000000000002</v>
      </c>
      <c r="J281">
        <f t="shared" si="17"/>
        <v>-6.6078291690518931E-2</v>
      </c>
      <c r="K281">
        <f t="shared" si="17"/>
        <v>-7.1593301392436777</v>
      </c>
      <c r="L281" s="76">
        <f t="shared" si="18"/>
        <v>7.1596350733340897</v>
      </c>
    </row>
    <row r="282" spans="9:12" x14ac:dyDescent="0.25">
      <c r="I282" s="84">
        <f t="shared" si="19"/>
        <v>28</v>
      </c>
      <c r="J282">
        <f t="shared" si="17"/>
        <v>-7.661251210494946E-2</v>
      </c>
      <c r="K282">
        <f t="shared" si="17"/>
        <v>-7.1566989999054762</v>
      </c>
      <c r="L282" s="76">
        <f t="shared" si="18"/>
        <v>7.1571090568929492</v>
      </c>
    </row>
    <row r="283" spans="9:12" x14ac:dyDescent="0.25">
      <c r="I283" s="84">
        <f t="shared" si="19"/>
        <v>28.1</v>
      </c>
      <c r="J283">
        <f t="shared" si="17"/>
        <v>-8.7146732519379988E-2</v>
      </c>
      <c r="K283">
        <f t="shared" si="17"/>
        <v>-7.1540678605672765</v>
      </c>
      <c r="L283" s="76">
        <f t="shared" si="18"/>
        <v>7.1545986265192028</v>
      </c>
    </row>
    <row r="284" spans="9:12" x14ac:dyDescent="0.25">
      <c r="I284" s="84">
        <f t="shared" si="19"/>
        <v>28.200000000000003</v>
      </c>
      <c r="J284">
        <f t="shared" si="17"/>
        <v>-9.7680952933810961E-2</v>
      </c>
      <c r="K284">
        <f t="shared" si="17"/>
        <v>-7.1514367212290768</v>
      </c>
      <c r="L284" s="76">
        <f t="shared" si="18"/>
        <v>7.1521037986252507</v>
      </c>
    </row>
    <row r="285" spans="9:12" x14ac:dyDescent="0.25">
      <c r="I285" s="84">
        <f t="shared" si="19"/>
        <v>28.3</v>
      </c>
      <c r="J285">
        <f t="shared" si="17"/>
        <v>-0.10821517334824149</v>
      </c>
      <c r="K285">
        <f t="shared" si="17"/>
        <v>-7.1488055818908762</v>
      </c>
      <c r="L285" s="76">
        <f t="shared" si="18"/>
        <v>7.1496245895443309</v>
      </c>
    </row>
    <row r="286" spans="9:12" x14ac:dyDescent="0.25">
      <c r="I286" s="84">
        <f t="shared" si="19"/>
        <v>28.400000000000002</v>
      </c>
      <c r="J286">
        <f t="shared" si="17"/>
        <v>-0.11874939376267202</v>
      </c>
      <c r="K286">
        <f t="shared" si="17"/>
        <v>-7.1461744425526756</v>
      </c>
      <c r="L286" s="76">
        <f t="shared" si="18"/>
        <v>7.147161015530016</v>
      </c>
    </row>
    <row r="287" spans="9:12" x14ac:dyDescent="0.25">
      <c r="I287" s="84">
        <f t="shared" si="19"/>
        <v>28.5</v>
      </c>
      <c r="J287">
        <f t="shared" si="17"/>
        <v>-0.12928361417710255</v>
      </c>
      <c r="K287">
        <f t="shared" si="17"/>
        <v>-7.1435433032144751</v>
      </c>
      <c r="L287" s="76">
        <f t="shared" si="18"/>
        <v>7.1447130927557243</v>
      </c>
    </row>
    <row r="288" spans="9:12" x14ac:dyDescent="0.25">
      <c r="I288" s="84">
        <f t="shared" si="19"/>
        <v>28.6</v>
      </c>
      <c r="J288">
        <f t="shared" si="17"/>
        <v>-0.13981783459153307</v>
      </c>
      <c r="K288">
        <f t="shared" si="17"/>
        <v>-7.1409121638762745</v>
      </c>
      <c r="L288" s="76">
        <f t="shared" si="18"/>
        <v>7.1422808373142264</v>
      </c>
    </row>
    <row r="289" spans="9:12" x14ac:dyDescent="0.25">
      <c r="I289" s="84">
        <f t="shared" si="19"/>
        <v>28.700000000000003</v>
      </c>
      <c r="J289">
        <f t="shared" si="17"/>
        <v>-0.15035205500596405</v>
      </c>
      <c r="K289">
        <f t="shared" si="17"/>
        <v>-7.1382810245380739</v>
      </c>
      <c r="L289" s="76">
        <f t="shared" si="18"/>
        <v>7.1398642652171516</v>
      </c>
    </row>
    <row r="290" spans="9:12" x14ac:dyDescent="0.25">
      <c r="I290" s="84">
        <f t="shared" si="19"/>
        <v>28.8</v>
      </c>
      <c r="J290">
        <f t="shared" si="17"/>
        <v>-0.16088627542039413</v>
      </c>
      <c r="K290">
        <f t="shared" si="17"/>
        <v>-7.1356498851998733</v>
      </c>
      <c r="L290" s="76">
        <f t="shared" si="18"/>
        <v>7.1374633923945003</v>
      </c>
    </row>
    <row r="291" spans="9:12" x14ac:dyDescent="0.25">
      <c r="I291" s="84">
        <f t="shared" si="19"/>
        <v>28.900000000000002</v>
      </c>
      <c r="J291">
        <f t="shared" si="17"/>
        <v>-0.1714204958348251</v>
      </c>
      <c r="K291">
        <f t="shared" si="17"/>
        <v>-7.1330187458616727</v>
      </c>
      <c r="L291" s="76">
        <f t="shared" si="18"/>
        <v>7.1350782346941575</v>
      </c>
    </row>
    <row r="292" spans="9:12" x14ac:dyDescent="0.25">
      <c r="I292" s="84">
        <f t="shared" si="19"/>
        <v>29</v>
      </c>
      <c r="J292">
        <f t="shared" si="17"/>
        <v>-0.18195471624925563</v>
      </c>
      <c r="K292">
        <f t="shared" si="17"/>
        <v>-7.1303876065234721</v>
      </c>
      <c r="L292" s="76">
        <f t="shared" si="18"/>
        <v>7.1327088078813983</v>
      </c>
    </row>
    <row r="293" spans="9:12" x14ac:dyDescent="0.25">
      <c r="I293" s="84">
        <f t="shared" si="19"/>
        <v>29.1</v>
      </c>
      <c r="J293">
        <f t="shared" si="17"/>
        <v>-0.19248893666368616</v>
      </c>
      <c r="K293">
        <f t="shared" si="17"/>
        <v>-7.1277564671852716</v>
      </c>
      <c r="L293" s="76">
        <f t="shared" si="18"/>
        <v>7.1303551276384107</v>
      </c>
    </row>
    <row r="294" spans="9:12" x14ac:dyDescent="0.25">
      <c r="I294" s="84">
        <f t="shared" si="19"/>
        <v>29.200000000000003</v>
      </c>
      <c r="J294">
        <f t="shared" si="17"/>
        <v>-0.20302315707811669</v>
      </c>
      <c r="K294">
        <f t="shared" si="17"/>
        <v>-7.125125327847071</v>
      </c>
      <c r="L294" s="76">
        <f t="shared" si="18"/>
        <v>7.1280172095638061</v>
      </c>
    </row>
    <row r="295" spans="9:12" x14ac:dyDescent="0.25">
      <c r="I295" s="84">
        <f t="shared" si="19"/>
        <v>29.3</v>
      </c>
      <c r="J295">
        <f t="shared" si="17"/>
        <v>-0.21355737749254722</v>
      </c>
      <c r="K295">
        <f t="shared" si="17"/>
        <v>-7.1224941885088704</v>
      </c>
      <c r="L295" s="76">
        <f t="shared" si="18"/>
        <v>7.1256950691721386</v>
      </c>
    </row>
    <row r="296" spans="9:12" x14ac:dyDescent="0.25">
      <c r="I296" s="84">
        <f t="shared" si="19"/>
        <v>29.400000000000002</v>
      </c>
      <c r="J296">
        <f t="shared" si="17"/>
        <v>-0.22409159790697819</v>
      </c>
      <c r="K296">
        <f t="shared" si="17"/>
        <v>-7.1198630491706698</v>
      </c>
      <c r="L296" s="76">
        <f t="shared" si="18"/>
        <v>7.12338872189342</v>
      </c>
    </row>
    <row r="297" spans="9:12" x14ac:dyDescent="0.25">
      <c r="I297" s="84">
        <f t="shared" si="19"/>
        <v>29.5</v>
      </c>
      <c r="J297">
        <f t="shared" si="17"/>
        <v>-0.23462581832140783</v>
      </c>
      <c r="K297">
        <f t="shared" si="17"/>
        <v>-7.1172319098324692</v>
      </c>
      <c r="L297" s="76">
        <f t="shared" si="18"/>
        <v>7.121098183072645</v>
      </c>
    </row>
    <row r="298" spans="9:12" x14ac:dyDescent="0.25">
      <c r="I298" s="84">
        <f t="shared" si="19"/>
        <v>29.6</v>
      </c>
      <c r="J298">
        <f t="shared" si="17"/>
        <v>-0.2451600387358388</v>
      </c>
      <c r="K298">
        <f t="shared" si="17"/>
        <v>-7.1146007704942686</v>
      </c>
      <c r="L298" s="76">
        <f t="shared" si="18"/>
        <v>7.1188234679693103</v>
      </c>
    </row>
    <row r="299" spans="9:12" x14ac:dyDescent="0.25">
      <c r="I299" s="84">
        <f t="shared" si="19"/>
        <v>29.700000000000003</v>
      </c>
      <c r="J299">
        <f t="shared" si="17"/>
        <v>-0.25569425915027022</v>
      </c>
      <c r="K299">
        <f t="shared" si="17"/>
        <v>-7.1119696311560663</v>
      </c>
      <c r="L299" s="76">
        <f t="shared" si="18"/>
        <v>7.1165645917569353</v>
      </c>
    </row>
    <row r="300" spans="9:12" x14ac:dyDescent="0.25">
      <c r="I300" s="84">
        <f t="shared" si="19"/>
        <v>29.8</v>
      </c>
      <c r="J300">
        <f t="shared" si="17"/>
        <v>-0.26622847956470075</v>
      </c>
      <c r="K300">
        <f t="shared" si="17"/>
        <v>-7.1093384918178675</v>
      </c>
      <c r="L300" s="76">
        <f t="shared" si="18"/>
        <v>7.1143215695225983</v>
      </c>
    </row>
    <row r="301" spans="9:12" x14ac:dyDescent="0.25">
      <c r="I301" s="84">
        <f t="shared" si="19"/>
        <v>29.900000000000002</v>
      </c>
      <c r="J301">
        <f t="shared" si="17"/>
        <v>-0.27676269997913172</v>
      </c>
      <c r="K301">
        <f t="shared" si="17"/>
        <v>-7.1067073524796651</v>
      </c>
      <c r="L301" s="76">
        <f t="shared" si="18"/>
        <v>7.1120944162664399</v>
      </c>
    </row>
    <row r="302" spans="9:12" x14ac:dyDescent="0.25">
      <c r="I302" s="84">
        <f t="shared" si="19"/>
        <v>30</v>
      </c>
      <c r="J302">
        <f t="shared" si="17"/>
        <v>-0.28729692039356136</v>
      </c>
      <c r="K302">
        <f t="shared" si="17"/>
        <v>-7.1040762131414645</v>
      </c>
      <c r="L302" s="76">
        <f t="shared" si="18"/>
        <v>7.10988314690122</v>
      </c>
    </row>
    <row r="303" spans="9:12" x14ac:dyDescent="0.25">
      <c r="I303" s="84">
        <f t="shared" si="19"/>
        <v>30.1</v>
      </c>
      <c r="J303">
        <f t="shared" si="17"/>
        <v>-0.29783114080799233</v>
      </c>
      <c r="K303">
        <f t="shared" si="17"/>
        <v>-7.1014450738032657</v>
      </c>
      <c r="L303" s="76">
        <f t="shared" si="18"/>
        <v>7.1076877762518285</v>
      </c>
    </row>
    <row r="304" spans="9:12" x14ac:dyDescent="0.25">
      <c r="I304" s="84">
        <f t="shared" si="19"/>
        <v>30.200000000000003</v>
      </c>
      <c r="J304">
        <f t="shared" si="17"/>
        <v>-0.30836536122242242</v>
      </c>
      <c r="K304">
        <f t="shared" si="17"/>
        <v>-7.0988139344650651</v>
      </c>
      <c r="L304" s="76">
        <f t="shared" si="18"/>
        <v>7.1055083190548176</v>
      </c>
    </row>
    <row r="305" spans="9:12" x14ac:dyDescent="0.25">
      <c r="I305" s="84">
        <f t="shared" si="19"/>
        <v>30.3</v>
      </c>
      <c r="J305">
        <f t="shared" si="17"/>
        <v>-0.31889958163685383</v>
      </c>
      <c r="K305">
        <f t="shared" si="17"/>
        <v>-7.0961827951268628</v>
      </c>
      <c r="L305" s="76">
        <f t="shared" si="18"/>
        <v>7.1033447899579425</v>
      </c>
    </row>
    <row r="306" spans="9:12" x14ac:dyDescent="0.25">
      <c r="I306" s="84">
        <f t="shared" si="19"/>
        <v>30.400000000000002</v>
      </c>
      <c r="J306">
        <f t="shared" si="17"/>
        <v>-0.32943380205128481</v>
      </c>
      <c r="K306">
        <f t="shared" si="17"/>
        <v>-7.0935516557886622</v>
      </c>
      <c r="L306" s="76">
        <f t="shared" si="18"/>
        <v>7.1011972035197015</v>
      </c>
    </row>
    <row r="307" spans="9:12" x14ac:dyDescent="0.25">
      <c r="I307" s="84">
        <f t="shared" si="19"/>
        <v>30.5</v>
      </c>
      <c r="J307">
        <f t="shared" si="17"/>
        <v>-0.33996802246571445</v>
      </c>
      <c r="K307">
        <f t="shared" si="17"/>
        <v>-7.0909205164504634</v>
      </c>
      <c r="L307" s="76">
        <f t="shared" si="18"/>
        <v>7.0990655742088586</v>
      </c>
    </row>
    <row r="308" spans="9:12" x14ac:dyDescent="0.25">
      <c r="I308" s="84">
        <f t="shared" si="19"/>
        <v>30.6</v>
      </c>
      <c r="J308">
        <f t="shared" si="17"/>
        <v>-0.35050224288014542</v>
      </c>
      <c r="K308">
        <f t="shared" si="17"/>
        <v>-7.0882893771122628</v>
      </c>
      <c r="L308" s="76">
        <f t="shared" si="18"/>
        <v>7.0969499164039869</v>
      </c>
    </row>
    <row r="309" spans="9:12" x14ac:dyDescent="0.25">
      <c r="I309" s="84">
        <f t="shared" si="19"/>
        <v>30.700000000000003</v>
      </c>
      <c r="J309">
        <f t="shared" si="17"/>
        <v>-0.3610364632945755</v>
      </c>
      <c r="K309">
        <f t="shared" si="17"/>
        <v>-7.0856582377740658</v>
      </c>
      <c r="L309" s="76">
        <f t="shared" si="18"/>
        <v>7.0948502443930224</v>
      </c>
    </row>
    <row r="310" spans="9:12" x14ac:dyDescent="0.25">
      <c r="I310" s="84">
        <f t="shared" si="19"/>
        <v>30.8</v>
      </c>
      <c r="J310">
        <f t="shared" si="17"/>
        <v>-0.37157068370900692</v>
      </c>
      <c r="K310">
        <f t="shared" si="17"/>
        <v>-7.0830270984358599</v>
      </c>
      <c r="L310" s="76">
        <f t="shared" si="18"/>
        <v>7.0927665723727786</v>
      </c>
    </row>
    <row r="311" spans="9:12" x14ac:dyDescent="0.25">
      <c r="I311" s="84">
        <f t="shared" si="19"/>
        <v>30.900000000000002</v>
      </c>
      <c r="J311">
        <f t="shared" si="17"/>
        <v>-0.38210490412343789</v>
      </c>
      <c r="K311">
        <f t="shared" si="17"/>
        <v>-7.0803959590976611</v>
      </c>
      <c r="L311" s="76">
        <f t="shared" si="18"/>
        <v>7.0906989144485379</v>
      </c>
    </row>
    <row r="312" spans="9:12" x14ac:dyDescent="0.25">
      <c r="I312" s="84">
        <f t="shared" si="19"/>
        <v>31</v>
      </c>
      <c r="J312">
        <f t="shared" si="17"/>
        <v>-0.39263912453786753</v>
      </c>
      <c r="K312">
        <f t="shared" si="17"/>
        <v>-7.0777648197594605</v>
      </c>
      <c r="L312" s="76">
        <f t="shared" si="18"/>
        <v>7.0886472846335451</v>
      </c>
    </row>
    <row r="313" spans="9:12" x14ac:dyDescent="0.25">
      <c r="I313" s="84">
        <f t="shared" si="19"/>
        <v>31.1</v>
      </c>
      <c r="J313">
        <f t="shared" si="17"/>
        <v>-0.40317334495229851</v>
      </c>
      <c r="K313">
        <f t="shared" si="17"/>
        <v>-7.0751336804212581</v>
      </c>
      <c r="L313" s="76">
        <f t="shared" si="18"/>
        <v>7.0866116968485926</v>
      </c>
    </row>
    <row r="314" spans="9:12" x14ac:dyDescent="0.25">
      <c r="I314" s="84">
        <f t="shared" si="19"/>
        <v>31.200000000000003</v>
      </c>
      <c r="J314">
        <f t="shared" si="17"/>
        <v>-0.41370756536672859</v>
      </c>
      <c r="K314">
        <f t="shared" si="17"/>
        <v>-7.0725025410830611</v>
      </c>
      <c r="L314" s="76">
        <f t="shared" si="18"/>
        <v>7.0845921649215642</v>
      </c>
    </row>
    <row r="315" spans="9:12" x14ac:dyDescent="0.25">
      <c r="I315" s="84">
        <f t="shared" si="19"/>
        <v>31.3</v>
      </c>
      <c r="J315">
        <f t="shared" si="17"/>
        <v>-0.42424178578115956</v>
      </c>
      <c r="K315">
        <f t="shared" si="17"/>
        <v>-7.0698714017448587</v>
      </c>
      <c r="L315" s="76">
        <f t="shared" si="18"/>
        <v>7.0825887025869712</v>
      </c>
    </row>
    <row r="316" spans="9:12" x14ac:dyDescent="0.25">
      <c r="I316" s="84">
        <f t="shared" si="19"/>
        <v>31.400000000000002</v>
      </c>
      <c r="J316">
        <f t="shared" si="17"/>
        <v>-0.43477600619559054</v>
      </c>
      <c r="K316">
        <f t="shared" si="17"/>
        <v>-7.0672402624066581</v>
      </c>
      <c r="L316" s="76">
        <f t="shared" si="18"/>
        <v>7.0806013234855358</v>
      </c>
    </row>
    <row r="317" spans="9:12" x14ac:dyDescent="0.25">
      <c r="I317" s="84">
        <f t="shared" si="19"/>
        <v>31.5</v>
      </c>
      <c r="J317">
        <f t="shared" si="17"/>
        <v>-0.44531022661002062</v>
      </c>
      <c r="K317">
        <f t="shared" si="17"/>
        <v>-7.0646091230684576</v>
      </c>
      <c r="L317" s="76">
        <f t="shared" si="18"/>
        <v>7.0786300411637244</v>
      </c>
    </row>
    <row r="318" spans="9:12" x14ac:dyDescent="0.25">
      <c r="I318" s="84">
        <f t="shared" si="19"/>
        <v>31.6</v>
      </c>
      <c r="J318">
        <f t="shared" si="17"/>
        <v>-0.45584444702445159</v>
      </c>
      <c r="K318">
        <f t="shared" si="17"/>
        <v>-7.0619779837302552</v>
      </c>
      <c r="L318" s="76">
        <f t="shared" si="18"/>
        <v>7.0766748690733188</v>
      </c>
    </row>
    <row r="319" spans="9:12" x14ac:dyDescent="0.25">
      <c r="I319" s="84">
        <f t="shared" si="19"/>
        <v>31.700000000000003</v>
      </c>
      <c r="J319">
        <f t="shared" si="17"/>
        <v>-0.46637866743888257</v>
      </c>
      <c r="K319">
        <f t="shared" si="17"/>
        <v>-7.0593468443920564</v>
      </c>
      <c r="L319" s="76">
        <f t="shared" si="18"/>
        <v>7.0747358205709805</v>
      </c>
    </row>
    <row r="320" spans="9:12" x14ac:dyDescent="0.25">
      <c r="I320" s="84">
        <f t="shared" si="19"/>
        <v>31.8</v>
      </c>
      <c r="J320">
        <f t="shared" si="17"/>
        <v>-0.47691288785331265</v>
      </c>
      <c r="K320">
        <f t="shared" si="17"/>
        <v>-7.0567157050538558</v>
      </c>
      <c r="L320" s="76">
        <f t="shared" si="18"/>
        <v>7.072812908917804</v>
      </c>
    </row>
    <row r="321" spans="9:12" x14ac:dyDescent="0.25">
      <c r="I321" s="84">
        <f t="shared" si="19"/>
        <v>31.900000000000002</v>
      </c>
      <c r="J321">
        <f t="shared" si="17"/>
        <v>-0.48744710826774362</v>
      </c>
      <c r="K321">
        <f t="shared" si="17"/>
        <v>-7.0540845657156535</v>
      </c>
      <c r="L321" s="76">
        <f t="shared" si="18"/>
        <v>7.0709061472788894</v>
      </c>
    </row>
    <row r="322" spans="9:12" x14ac:dyDescent="0.25">
      <c r="I322" s="84">
        <f t="shared" si="19"/>
        <v>32</v>
      </c>
      <c r="J322">
        <f t="shared" ref="J322:K385" si="20">D$29*($I322/1000)+D$18*(($I322/1000)-($D$8/1000))*(($I322/1000)&gt;($D$8/1000))+D$19*(($I322/1000)-($D$9/1000))*(($I322/1000)&gt;($D$9/1000))+D$20*(($I322/1000)-($D$10/1000))*(($I322/1000)&gt;($D$10/1000))+D$21*(($I322/1000)-($D$11/1000))*(($I322/1000)&gt;($D$11/1000))</f>
        <v>-0.49798132868217371</v>
      </c>
      <c r="K322">
        <f t="shared" si="20"/>
        <v>-7.0514534263774529</v>
      </c>
      <c r="L322" s="76">
        <f t="shared" ref="L322:L385" si="21">SQRT((J322^2)+(K322^2))</f>
        <v>7.069015548722918</v>
      </c>
    </row>
    <row r="323" spans="9:12" x14ac:dyDescent="0.25">
      <c r="I323" s="84">
        <f t="shared" ref="I323:I386" si="22">IF((ROW(A321)*$F$2)&lt;=$D$5, ROW(A321)*$F$2,NA())</f>
        <v>32.1</v>
      </c>
      <c r="J323">
        <f t="shared" si="20"/>
        <v>-0.50851554909660468</v>
      </c>
      <c r="K323">
        <f t="shared" si="20"/>
        <v>-7.0488222870392558</v>
      </c>
      <c r="L323" s="76">
        <f t="shared" si="21"/>
        <v>7.067141126221717</v>
      </c>
    </row>
    <row r="324" spans="9:12" x14ac:dyDescent="0.25">
      <c r="I324" s="84">
        <f t="shared" si="22"/>
        <v>32.200000000000003</v>
      </c>
      <c r="J324">
        <f t="shared" si="20"/>
        <v>-0.51904976951103476</v>
      </c>
      <c r="K324">
        <f t="shared" si="20"/>
        <v>-7.0461911477010535</v>
      </c>
      <c r="L324" s="76">
        <f t="shared" si="21"/>
        <v>7.0652828926498161</v>
      </c>
    </row>
    <row r="325" spans="9:12" x14ac:dyDescent="0.25">
      <c r="I325" s="84">
        <f t="shared" si="22"/>
        <v>32.300000000000004</v>
      </c>
      <c r="J325">
        <f t="shared" si="20"/>
        <v>-0.52958398992546574</v>
      </c>
      <c r="K325">
        <f t="shared" si="20"/>
        <v>-7.0435600083628529</v>
      </c>
      <c r="L325" s="76">
        <f t="shared" si="21"/>
        <v>7.0634408607840617</v>
      </c>
    </row>
    <row r="326" spans="9:12" x14ac:dyDescent="0.25">
      <c r="I326" s="84">
        <f t="shared" si="22"/>
        <v>32.4</v>
      </c>
      <c r="J326">
        <f t="shared" si="20"/>
        <v>-0.54011821033989582</v>
      </c>
      <c r="K326">
        <f t="shared" si="20"/>
        <v>-7.0409288690246505</v>
      </c>
      <c r="L326" s="76">
        <f t="shared" si="21"/>
        <v>7.0616150433031617</v>
      </c>
    </row>
    <row r="327" spans="9:12" x14ac:dyDescent="0.25">
      <c r="I327" s="84">
        <f t="shared" si="22"/>
        <v>32.5</v>
      </c>
      <c r="J327">
        <f t="shared" si="20"/>
        <v>-0.55065243075432679</v>
      </c>
      <c r="K327">
        <f t="shared" si="20"/>
        <v>-7.0382977296864535</v>
      </c>
      <c r="L327" s="76">
        <f t="shared" si="21"/>
        <v>7.0598054527872884</v>
      </c>
    </row>
    <row r="328" spans="9:12" x14ac:dyDescent="0.25">
      <c r="I328" s="84">
        <f t="shared" si="22"/>
        <v>32.6</v>
      </c>
      <c r="J328">
        <f t="shared" si="20"/>
        <v>-0.56118665116875777</v>
      </c>
      <c r="K328">
        <f t="shared" si="20"/>
        <v>-7.0356665903482511</v>
      </c>
      <c r="L328" s="76">
        <f t="shared" si="21"/>
        <v>7.0580121017176358</v>
      </c>
    </row>
    <row r="329" spans="9:12" x14ac:dyDescent="0.25">
      <c r="I329" s="84">
        <f t="shared" si="22"/>
        <v>32.700000000000003</v>
      </c>
      <c r="J329">
        <f t="shared" si="20"/>
        <v>-0.57172087158318785</v>
      </c>
      <c r="K329">
        <f t="shared" si="20"/>
        <v>-7.0330354510100506</v>
      </c>
      <c r="L329" s="76">
        <f t="shared" si="21"/>
        <v>7.0562350024760363</v>
      </c>
    </row>
    <row r="330" spans="9:12" x14ac:dyDescent="0.25">
      <c r="I330" s="84">
        <f t="shared" si="22"/>
        <v>32.800000000000004</v>
      </c>
      <c r="J330">
        <f t="shared" si="20"/>
        <v>-0.58225509199761882</v>
      </c>
      <c r="K330">
        <f t="shared" si="20"/>
        <v>-7.0304043116718482</v>
      </c>
      <c r="L330" s="76">
        <f t="shared" si="21"/>
        <v>7.0544741673445275</v>
      </c>
    </row>
    <row r="331" spans="9:12" x14ac:dyDescent="0.25">
      <c r="I331" s="84">
        <f t="shared" si="22"/>
        <v>32.9</v>
      </c>
      <c r="J331">
        <f t="shared" si="20"/>
        <v>-0.59278931241204891</v>
      </c>
      <c r="K331">
        <f t="shared" si="20"/>
        <v>-7.0277731723336512</v>
      </c>
      <c r="L331" s="76">
        <f t="shared" si="21"/>
        <v>7.0527296085049613</v>
      </c>
    </row>
    <row r="332" spans="9:12" x14ac:dyDescent="0.25">
      <c r="I332" s="84">
        <f t="shared" si="22"/>
        <v>33</v>
      </c>
      <c r="J332">
        <f t="shared" si="20"/>
        <v>-0.60332353282647988</v>
      </c>
      <c r="K332">
        <f t="shared" si="20"/>
        <v>-7.0251420329954488</v>
      </c>
      <c r="L332" s="76">
        <f t="shared" si="21"/>
        <v>7.0510013380385663</v>
      </c>
    </row>
    <row r="333" spans="9:12" x14ac:dyDescent="0.25">
      <c r="I333" s="84">
        <f t="shared" si="22"/>
        <v>33.1</v>
      </c>
      <c r="J333">
        <f t="shared" si="20"/>
        <v>-0.61385775324091041</v>
      </c>
      <c r="K333">
        <f t="shared" si="20"/>
        <v>-7.0225108936572482</v>
      </c>
      <c r="L333" s="76">
        <f t="shared" si="21"/>
        <v>7.0492893679255859</v>
      </c>
    </row>
    <row r="334" spans="9:12" x14ac:dyDescent="0.25">
      <c r="I334" s="84">
        <f t="shared" si="22"/>
        <v>33.200000000000003</v>
      </c>
      <c r="J334">
        <f t="shared" si="20"/>
        <v>-0.62439197365534094</v>
      </c>
      <c r="K334">
        <f t="shared" si="20"/>
        <v>-7.0198797543190459</v>
      </c>
      <c r="L334" s="76">
        <f t="shared" si="21"/>
        <v>7.0475937100448434</v>
      </c>
    </row>
    <row r="335" spans="9:12" x14ac:dyDescent="0.25">
      <c r="I335" s="84">
        <f t="shared" si="22"/>
        <v>33.300000000000004</v>
      </c>
      <c r="J335">
        <f t="shared" si="20"/>
        <v>-0.63492619406977191</v>
      </c>
      <c r="K335">
        <f t="shared" si="20"/>
        <v>-7.0172486149808488</v>
      </c>
      <c r="L335" s="76">
        <f t="shared" si="21"/>
        <v>7.0459143761733696</v>
      </c>
    </row>
    <row r="336" spans="9:12" x14ac:dyDescent="0.25">
      <c r="I336" s="84">
        <f t="shared" si="22"/>
        <v>33.4</v>
      </c>
      <c r="J336">
        <f t="shared" si="20"/>
        <v>-0.64546041448420155</v>
      </c>
      <c r="K336">
        <f t="shared" si="20"/>
        <v>-7.0146174756426465</v>
      </c>
      <c r="L336" s="76">
        <f t="shared" si="21"/>
        <v>7.0442513779859759</v>
      </c>
    </row>
    <row r="337" spans="9:12" x14ac:dyDescent="0.25">
      <c r="I337" s="84">
        <f t="shared" si="22"/>
        <v>33.5</v>
      </c>
      <c r="J337">
        <f t="shared" si="20"/>
        <v>-0.65599463489863252</v>
      </c>
      <c r="K337">
        <f t="shared" si="20"/>
        <v>-7.0119863363044459</v>
      </c>
      <c r="L337" s="76">
        <f t="shared" si="21"/>
        <v>7.0426047270549006</v>
      </c>
    </row>
    <row r="338" spans="9:12" x14ac:dyDescent="0.25">
      <c r="I338" s="84">
        <f t="shared" si="22"/>
        <v>33.6</v>
      </c>
      <c r="J338">
        <f t="shared" si="20"/>
        <v>-0.6665288553130635</v>
      </c>
      <c r="K338">
        <f t="shared" si="20"/>
        <v>-7.0093551969662471</v>
      </c>
      <c r="L338" s="76">
        <f t="shared" si="21"/>
        <v>7.0409744348493897</v>
      </c>
    </row>
    <row r="339" spans="9:12" x14ac:dyDescent="0.25">
      <c r="I339" s="84">
        <f t="shared" si="22"/>
        <v>33.700000000000003</v>
      </c>
      <c r="J339">
        <f t="shared" si="20"/>
        <v>-0.67706307572749358</v>
      </c>
      <c r="K339">
        <f t="shared" si="20"/>
        <v>-7.0067240576280465</v>
      </c>
      <c r="L339" s="76">
        <f t="shared" si="21"/>
        <v>7.0393605127353158</v>
      </c>
    </row>
    <row r="340" spans="9:12" x14ac:dyDescent="0.25">
      <c r="I340" s="84">
        <f t="shared" si="22"/>
        <v>33.800000000000004</v>
      </c>
      <c r="J340">
        <f t="shared" si="20"/>
        <v>-0.68759729614192455</v>
      </c>
      <c r="K340">
        <f t="shared" si="20"/>
        <v>-7.0040929182898441</v>
      </c>
      <c r="L340" s="76">
        <f t="shared" si="21"/>
        <v>7.0377629719748045</v>
      </c>
    </row>
    <row r="341" spans="9:12" x14ac:dyDescent="0.25">
      <c r="I341" s="84">
        <f t="shared" si="22"/>
        <v>33.9</v>
      </c>
      <c r="J341">
        <f t="shared" si="20"/>
        <v>-0.69813151655635508</v>
      </c>
      <c r="K341">
        <f t="shared" si="20"/>
        <v>-7.0014617789516436</v>
      </c>
      <c r="L341" s="76">
        <f t="shared" si="21"/>
        <v>7.0361818237258476</v>
      </c>
    </row>
    <row r="342" spans="9:12" x14ac:dyDescent="0.25">
      <c r="I342" s="84">
        <f t="shared" si="22"/>
        <v>34</v>
      </c>
      <c r="J342">
        <f t="shared" si="20"/>
        <v>-0.70866573697078605</v>
      </c>
      <c r="K342">
        <f t="shared" si="20"/>
        <v>-6.9988306396134448</v>
      </c>
      <c r="L342" s="76">
        <f t="shared" si="21"/>
        <v>7.0346170790419205</v>
      </c>
    </row>
    <row r="343" spans="9:12" x14ac:dyDescent="0.25">
      <c r="I343" s="84">
        <f t="shared" si="22"/>
        <v>34.1</v>
      </c>
      <c r="J343">
        <f t="shared" si="20"/>
        <v>-0.71919995738521614</v>
      </c>
      <c r="K343">
        <f t="shared" si="20"/>
        <v>-6.9961995002752442</v>
      </c>
      <c r="L343" s="76">
        <f t="shared" si="21"/>
        <v>7.0330687488716102</v>
      </c>
    </row>
    <row r="344" spans="9:12" x14ac:dyDescent="0.25">
      <c r="I344" s="84">
        <f t="shared" si="22"/>
        <v>34.200000000000003</v>
      </c>
      <c r="J344">
        <f t="shared" si="20"/>
        <v>-0.72973417779964711</v>
      </c>
      <c r="K344">
        <f t="shared" si="20"/>
        <v>-6.9935683609370418</v>
      </c>
      <c r="L344" s="76">
        <f t="shared" si="21"/>
        <v>7.0315368440582429</v>
      </c>
    </row>
    <row r="345" spans="9:12" x14ac:dyDescent="0.25">
      <c r="I345" s="84">
        <f t="shared" si="22"/>
        <v>34.300000000000004</v>
      </c>
      <c r="J345">
        <f t="shared" si="20"/>
        <v>-0.74026839821407808</v>
      </c>
      <c r="K345">
        <f t="shared" si="20"/>
        <v>-6.9909372215988412</v>
      </c>
      <c r="L345" s="76">
        <f t="shared" si="21"/>
        <v>7.0300213753395209</v>
      </c>
    </row>
    <row r="346" spans="9:12" x14ac:dyDescent="0.25">
      <c r="I346" s="84">
        <f t="shared" si="22"/>
        <v>34.4</v>
      </c>
      <c r="J346">
        <f t="shared" si="20"/>
        <v>-0.75080261862850772</v>
      </c>
      <c r="K346">
        <f t="shared" si="20"/>
        <v>-6.9883060822606424</v>
      </c>
      <c r="L346" s="76">
        <f t="shared" si="21"/>
        <v>7.0285223533471468</v>
      </c>
    </row>
    <row r="347" spans="9:12" x14ac:dyDescent="0.25">
      <c r="I347" s="84">
        <f t="shared" si="22"/>
        <v>34.5</v>
      </c>
      <c r="J347">
        <f t="shared" si="20"/>
        <v>-0.7613368390429387</v>
      </c>
      <c r="K347">
        <f t="shared" si="20"/>
        <v>-6.9856749429224418</v>
      </c>
      <c r="L347" s="76">
        <f t="shared" si="21"/>
        <v>7.0270397886064622</v>
      </c>
    </row>
    <row r="348" spans="9:12" x14ac:dyDescent="0.25">
      <c r="I348" s="84">
        <f t="shared" si="22"/>
        <v>34.6</v>
      </c>
      <c r="J348">
        <f t="shared" si="20"/>
        <v>-0.77187105945736878</v>
      </c>
      <c r="K348">
        <f t="shared" si="20"/>
        <v>-6.9830438035842395</v>
      </c>
      <c r="L348" s="76">
        <f t="shared" si="21"/>
        <v>7.0255736915360929</v>
      </c>
    </row>
    <row r="349" spans="9:12" x14ac:dyDescent="0.25">
      <c r="I349" s="84">
        <f t="shared" si="22"/>
        <v>34.700000000000003</v>
      </c>
      <c r="J349">
        <f t="shared" si="20"/>
        <v>-0.78240527987179975</v>
      </c>
      <c r="K349">
        <f t="shared" si="20"/>
        <v>-6.9804126642460389</v>
      </c>
      <c r="L349" s="76">
        <f t="shared" si="21"/>
        <v>7.0241240724475924</v>
      </c>
    </row>
    <row r="350" spans="9:12" x14ac:dyDescent="0.25">
      <c r="I350" s="84">
        <f t="shared" si="22"/>
        <v>34.800000000000004</v>
      </c>
      <c r="J350">
        <f t="shared" si="20"/>
        <v>-0.79293950028623073</v>
      </c>
      <c r="K350">
        <f t="shared" si="20"/>
        <v>-6.9777815249078401</v>
      </c>
      <c r="L350" s="76">
        <f t="shared" si="21"/>
        <v>7.0226909415450827</v>
      </c>
    </row>
    <row r="351" spans="9:12" x14ac:dyDescent="0.25">
      <c r="I351" s="84">
        <f t="shared" si="22"/>
        <v>34.9</v>
      </c>
      <c r="J351">
        <f t="shared" si="20"/>
        <v>-0.80347372070066125</v>
      </c>
      <c r="K351">
        <f t="shared" si="20"/>
        <v>-6.9751503855696395</v>
      </c>
      <c r="L351" s="76">
        <f t="shared" si="21"/>
        <v>7.0212743089249017</v>
      </c>
    </row>
    <row r="352" spans="9:12" x14ac:dyDescent="0.25">
      <c r="I352" s="84">
        <f t="shared" si="22"/>
        <v>35</v>
      </c>
      <c r="J352">
        <f t="shared" si="20"/>
        <v>-0.81400794111509223</v>
      </c>
      <c r="K352">
        <f t="shared" si="20"/>
        <v>-6.9725192462314372</v>
      </c>
      <c r="L352" s="76">
        <f t="shared" si="21"/>
        <v>7.019874184575265</v>
      </c>
    </row>
    <row r="353" spans="9:12" x14ac:dyDescent="0.25">
      <c r="I353" s="84">
        <f t="shared" si="22"/>
        <v>35.1</v>
      </c>
      <c r="J353">
        <f t="shared" si="20"/>
        <v>-0.82454216152952231</v>
      </c>
      <c r="K353">
        <f t="shared" si="20"/>
        <v>-6.9698881068932366</v>
      </c>
      <c r="L353" s="76">
        <f t="shared" si="21"/>
        <v>7.0184905783759204</v>
      </c>
    </row>
    <row r="354" spans="9:12" x14ac:dyDescent="0.25">
      <c r="I354" s="84">
        <f t="shared" si="22"/>
        <v>35.200000000000003</v>
      </c>
      <c r="J354">
        <f t="shared" si="20"/>
        <v>-0.83507638194395284</v>
      </c>
      <c r="K354">
        <f t="shared" si="20"/>
        <v>-6.9672569675550378</v>
      </c>
      <c r="L354" s="76">
        <f t="shared" si="21"/>
        <v>7.0171235000978021</v>
      </c>
    </row>
    <row r="355" spans="9:12" x14ac:dyDescent="0.25">
      <c r="I355" s="84">
        <f t="shared" si="22"/>
        <v>35.300000000000004</v>
      </c>
      <c r="J355">
        <f t="shared" si="20"/>
        <v>-0.84561060235838381</v>
      </c>
      <c r="K355">
        <f t="shared" si="20"/>
        <v>-6.9646258282168372</v>
      </c>
      <c r="L355" s="76">
        <f t="shared" si="21"/>
        <v>7.0157729594026899</v>
      </c>
    </row>
    <row r="356" spans="9:12" x14ac:dyDescent="0.25">
      <c r="I356" s="84">
        <f t="shared" si="22"/>
        <v>35.4</v>
      </c>
      <c r="J356">
        <f t="shared" si="20"/>
        <v>-0.8561448227728139</v>
      </c>
      <c r="K356">
        <f t="shared" si="20"/>
        <v>-6.9619946888786348</v>
      </c>
      <c r="L356" s="76">
        <f t="shared" si="21"/>
        <v>7.014438965842885</v>
      </c>
    </row>
    <row r="357" spans="9:12" x14ac:dyDescent="0.25">
      <c r="I357" s="84">
        <f t="shared" si="22"/>
        <v>35.5</v>
      </c>
      <c r="J357">
        <f t="shared" si="20"/>
        <v>-0.86667904318724354</v>
      </c>
      <c r="K357">
        <f t="shared" si="20"/>
        <v>-6.9593635495404342</v>
      </c>
      <c r="L357" s="76">
        <f t="shared" si="21"/>
        <v>7.0131215288608812</v>
      </c>
    </row>
    <row r="358" spans="9:12" x14ac:dyDescent="0.25">
      <c r="I358" s="84">
        <f t="shared" si="22"/>
        <v>35.6</v>
      </c>
      <c r="J358">
        <f t="shared" si="20"/>
        <v>-0.87721326360167451</v>
      </c>
      <c r="K358">
        <f t="shared" si="20"/>
        <v>-6.9567324102022372</v>
      </c>
      <c r="L358" s="76">
        <f t="shared" si="21"/>
        <v>7.0118206577890261</v>
      </c>
    </row>
    <row r="359" spans="9:12" x14ac:dyDescent="0.25">
      <c r="I359" s="84">
        <f t="shared" si="22"/>
        <v>35.700000000000003</v>
      </c>
      <c r="J359">
        <f t="shared" si="20"/>
        <v>-0.88774748401610548</v>
      </c>
      <c r="K359">
        <f t="shared" si="20"/>
        <v>-6.9541012708640348</v>
      </c>
      <c r="L359" s="76">
        <f t="shared" si="21"/>
        <v>7.0105363618491925</v>
      </c>
    </row>
    <row r="360" spans="9:12" x14ac:dyDescent="0.25">
      <c r="I360" s="84">
        <f t="shared" si="22"/>
        <v>35.800000000000004</v>
      </c>
      <c r="J360">
        <f t="shared" si="20"/>
        <v>-0.89828170443053645</v>
      </c>
      <c r="K360">
        <f t="shared" si="20"/>
        <v>-6.9514701315258325</v>
      </c>
      <c r="L360" s="76">
        <f t="shared" si="21"/>
        <v>7.0092686501524826</v>
      </c>
    </row>
    <row r="361" spans="9:12" x14ac:dyDescent="0.25">
      <c r="I361" s="84">
        <f t="shared" si="22"/>
        <v>35.9</v>
      </c>
      <c r="J361">
        <f t="shared" si="20"/>
        <v>-0.90881592484496743</v>
      </c>
      <c r="K361">
        <f t="shared" si="20"/>
        <v>-6.9488389921876319</v>
      </c>
      <c r="L361" s="76">
        <f t="shared" si="21"/>
        <v>7.0080175316988926</v>
      </c>
    </row>
    <row r="362" spans="9:12" x14ac:dyDescent="0.25">
      <c r="I362" s="84">
        <f t="shared" si="22"/>
        <v>36</v>
      </c>
      <c r="J362">
        <f t="shared" si="20"/>
        <v>-0.91935014525939707</v>
      </c>
      <c r="K362">
        <f t="shared" si="20"/>
        <v>-6.9462078528494349</v>
      </c>
      <c r="L362" s="76">
        <f t="shared" si="21"/>
        <v>7.0067830153770023</v>
      </c>
    </row>
    <row r="363" spans="9:12" x14ac:dyDescent="0.25">
      <c r="I363" s="84">
        <f t="shared" si="22"/>
        <v>36.1</v>
      </c>
      <c r="J363">
        <f t="shared" si="20"/>
        <v>-0.91278335850754411</v>
      </c>
      <c r="K363">
        <f t="shared" si="20"/>
        <v>-6.896592082471936</v>
      </c>
      <c r="L363" s="76">
        <f t="shared" si="21"/>
        <v>6.9567345652671637</v>
      </c>
    </row>
    <row r="364" spans="9:12" x14ac:dyDescent="0.25">
      <c r="I364" s="84">
        <f t="shared" si="22"/>
        <v>36.200000000000003</v>
      </c>
      <c r="J364">
        <f t="shared" si="20"/>
        <v>-0.90621657175569115</v>
      </c>
      <c r="K364">
        <f t="shared" si="20"/>
        <v>-6.846976312094438</v>
      </c>
      <c r="L364" s="76">
        <f t="shared" si="21"/>
        <v>6.906686115157326</v>
      </c>
    </row>
    <row r="365" spans="9:12" x14ac:dyDescent="0.25">
      <c r="I365" s="84">
        <f t="shared" si="22"/>
        <v>36.300000000000004</v>
      </c>
      <c r="J365">
        <f t="shared" si="20"/>
        <v>-0.89964978500383819</v>
      </c>
      <c r="K365">
        <f t="shared" si="20"/>
        <v>-6.7973605417169392</v>
      </c>
      <c r="L365" s="76">
        <f t="shared" si="21"/>
        <v>6.8566376650474874</v>
      </c>
    </row>
    <row r="366" spans="9:12" x14ac:dyDescent="0.25">
      <c r="I366" s="84">
        <f t="shared" si="22"/>
        <v>36.4</v>
      </c>
      <c r="J366">
        <f t="shared" si="20"/>
        <v>-0.89308299825198556</v>
      </c>
      <c r="K366">
        <f t="shared" si="20"/>
        <v>-6.7477447713394492</v>
      </c>
      <c r="L366" s="76">
        <f t="shared" si="21"/>
        <v>6.8065892149376577</v>
      </c>
    </row>
    <row r="367" spans="9:12" x14ac:dyDescent="0.25">
      <c r="I367" s="84">
        <f t="shared" si="22"/>
        <v>36.5</v>
      </c>
      <c r="J367">
        <f t="shared" si="20"/>
        <v>-0.88651621150013249</v>
      </c>
      <c r="K367">
        <f t="shared" si="20"/>
        <v>-6.698129000961953</v>
      </c>
      <c r="L367" s="76">
        <f t="shared" si="21"/>
        <v>6.7565407648278217</v>
      </c>
    </row>
    <row r="368" spans="9:12" x14ac:dyDescent="0.25">
      <c r="I368" s="84">
        <f t="shared" si="22"/>
        <v>36.6</v>
      </c>
      <c r="J368">
        <f t="shared" si="20"/>
        <v>-0.87994942474827953</v>
      </c>
      <c r="K368">
        <f t="shared" si="20"/>
        <v>-6.6485132305844559</v>
      </c>
      <c r="L368" s="76">
        <f t="shared" si="21"/>
        <v>6.706492314717984</v>
      </c>
    </row>
    <row r="369" spans="9:12" x14ac:dyDescent="0.25">
      <c r="I369" s="84">
        <f t="shared" si="22"/>
        <v>36.700000000000003</v>
      </c>
      <c r="J369">
        <f t="shared" si="20"/>
        <v>-0.87338263799642657</v>
      </c>
      <c r="K369">
        <f t="shared" si="20"/>
        <v>-6.5988974602069561</v>
      </c>
      <c r="L369" s="76">
        <f t="shared" si="21"/>
        <v>6.6564438646081445</v>
      </c>
    </row>
    <row r="370" spans="9:12" x14ac:dyDescent="0.25">
      <c r="I370" s="84">
        <f t="shared" si="22"/>
        <v>36.800000000000004</v>
      </c>
      <c r="J370">
        <f t="shared" si="20"/>
        <v>-0.86681585124457361</v>
      </c>
      <c r="K370">
        <f t="shared" si="20"/>
        <v>-6.5492816898294626</v>
      </c>
      <c r="L370" s="76">
        <f t="shared" si="21"/>
        <v>6.6063954144983112</v>
      </c>
    </row>
    <row r="371" spans="9:12" x14ac:dyDescent="0.25">
      <c r="I371" s="84">
        <f t="shared" si="22"/>
        <v>36.9</v>
      </c>
      <c r="J371">
        <f t="shared" si="20"/>
        <v>-0.86024906449272165</v>
      </c>
      <c r="K371">
        <f t="shared" si="20"/>
        <v>-6.4996659194519699</v>
      </c>
      <c r="L371" s="76">
        <f t="shared" si="21"/>
        <v>6.5563469643884789</v>
      </c>
    </row>
    <row r="372" spans="9:12" x14ac:dyDescent="0.25">
      <c r="I372" s="84">
        <f t="shared" si="22"/>
        <v>37</v>
      </c>
      <c r="J372">
        <f t="shared" si="20"/>
        <v>-0.8536822777408688</v>
      </c>
      <c r="K372">
        <f t="shared" si="20"/>
        <v>-6.4500501490744728</v>
      </c>
      <c r="L372" s="76">
        <f t="shared" si="21"/>
        <v>6.506298514278642</v>
      </c>
    </row>
    <row r="373" spans="9:12" x14ac:dyDescent="0.25">
      <c r="I373" s="84">
        <f t="shared" si="22"/>
        <v>37.1</v>
      </c>
      <c r="J373">
        <f t="shared" si="20"/>
        <v>-0.84711549098901573</v>
      </c>
      <c r="K373">
        <f t="shared" si="20"/>
        <v>-6.4004343786969731</v>
      </c>
      <c r="L373" s="76">
        <f t="shared" si="21"/>
        <v>6.4562500641688025</v>
      </c>
    </row>
    <row r="374" spans="9:12" x14ac:dyDescent="0.25">
      <c r="I374" s="84">
        <f t="shared" si="22"/>
        <v>37.200000000000003</v>
      </c>
      <c r="J374">
        <f t="shared" si="20"/>
        <v>-0.84054870423716288</v>
      </c>
      <c r="K374">
        <f t="shared" si="20"/>
        <v>-6.3508186083194795</v>
      </c>
      <c r="L374" s="76">
        <f t="shared" si="21"/>
        <v>6.4062016140589693</v>
      </c>
    </row>
    <row r="375" spans="9:12" x14ac:dyDescent="0.25">
      <c r="I375" s="84">
        <f t="shared" si="22"/>
        <v>37.300000000000004</v>
      </c>
      <c r="J375">
        <f t="shared" si="20"/>
        <v>-0.83398191748530992</v>
      </c>
      <c r="K375">
        <f t="shared" si="20"/>
        <v>-6.3012028379419807</v>
      </c>
      <c r="L375" s="76">
        <f t="shared" si="21"/>
        <v>6.3561531639491307</v>
      </c>
    </row>
    <row r="376" spans="9:12" x14ac:dyDescent="0.25">
      <c r="I376" s="84">
        <f t="shared" si="22"/>
        <v>37.4</v>
      </c>
      <c r="J376">
        <f t="shared" si="20"/>
        <v>-0.82741513073345707</v>
      </c>
      <c r="K376">
        <f t="shared" si="20"/>
        <v>-6.2515870675644898</v>
      </c>
      <c r="L376" s="76">
        <f t="shared" si="21"/>
        <v>6.3061047138393</v>
      </c>
    </row>
    <row r="377" spans="9:12" x14ac:dyDescent="0.25">
      <c r="I377" s="84">
        <f t="shared" si="22"/>
        <v>37.5</v>
      </c>
      <c r="J377">
        <f t="shared" si="20"/>
        <v>-0.82084834398160411</v>
      </c>
      <c r="K377">
        <f t="shared" si="20"/>
        <v>-6.2019712971869909</v>
      </c>
      <c r="L377" s="76">
        <f t="shared" si="21"/>
        <v>6.2560562637294614</v>
      </c>
    </row>
    <row r="378" spans="9:12" x14ac:dyDescent="0.25">
      <c r="I378" s="84">
        <f t="shared" si="22"/>
        <v>37.6</v>
      </c>
      <c r="J378">
        <f t="shared" si="20"/>
        <v>-0.81428155722975115</v>
      </c>
      <c r="K378">
        <f t="shared" si="20"/>
        <v>-6.1523555268094965</v>
      </c>
      <c r="L378" s="76">
        <f t="shared" si="21"/>
        <v>6.2060078136196273</v>
      </c>
    </row>
    <row r="379" spans="9:12" x14ac:dyDescent="0.25">
      <c r="I379" s="84">
        <f t="shared" si="22"/>
        <v>37.700000000000003</v>
      </c>
      <c r="J379">
        <f t="shared" si="20"/>
        <v>-0.80771477047789819</v>
      </c>
      <c r="K379">
        <f t="shared" si="20"/>
        <v>-6.1027397564319976</v>
      </c>
      <c r="L379" s="76">
        <f t="shared" si="21"/>
        <v>6.1559593635097887</v>
      </c>
    </row>
    <row r="380" spans="9:12" x14ac:dyDescent="0.25">
      <c r="I380" s="84">
        <f t="shared" si="22"/>
        <v>37.800000000000004</v>
      </c>
      <c r="J380">
        <f t="shared" si="20"/>
        <v>-0.80114798372604534</v>
      </c>
      <c r="K380">
        <f t="shared" si="20"/>
        <v>-6.0531239860545005</v>
      </c>
      <c r="L380" s="76">
        <f t="shared" si="21"/>
        <v>6.1059109133999518</v>
      </c>
    </row>
    <row r="381" spans="9:12" x14ac:dyDescent="0.25">
      <c r="I381" s="84">
        <f t="shared" si="22"/>
        <v>37.9</v>
      </c>
      <c r="J381">
        <f t="shared" si="20"/>
        <v>-0.79458119697419338</v>
      </c>
      <c r="K381">
        <f t="shared" si="20"/>
        <v>-6.0035082156770079</v>
      </c>
      <c r="L381" s="76">
        <f t="shared" si="21"/>
        <v>6.0558624632901195</v>
      </c>
    </row>
    <row r="382" spans="9:12" x14ac:dyDescent="0.25">
      <c r="I382" s="84">
        <f t="shared" si="22"/>
        <v>38</v>
      </c>
      <c r="J382">
        <f t="shared" si="20"/>
        <v>-0.78801441022234042</v>
      </c>
      <c r="K382">
        <f t="shared" si="20"/>
        <v>-5.9538924452995143</v>
      </c>
      <c r="L382" s="76">
        <f t="shared" si="21"/>
        <v>6.0058140131802862</v>
      </c>
    </row>
    <row r="383" spans="9:12" x14ac:dyDescent="0.25">
      <c r="I383" s="84">
        <f t="shared" si="22"/>
        <v>38.1</v>
      </c>
      <c r="J383">
        <f t="shared" si="20"/>
        <v>-0.78144762347048746</v>
      </c>
      <c r="K383">
        <f t="shared" si="20"/>
        <v>-5.9042766749220146</v>
      </c>
      <c r="L383" s="76">
        <f t="shared" si="21"/>
        <v>5.9557655630704467</v>
      </c>
    </row>
    <row r="384" spans="9:12" x14ac:dyDescent="0.25">
      <c r="I384" s="84">
        <f t="shared" si="22"/>
        <v>38.200000000000003</v>
      </c>
      <c r="J384">
        <f t="shared" si="20"/>
        <v>-0.7748808367186345</v>
      </c>
      <c r="K384">
        <f t="shared" si="20"/>
        <v>-5.8546609045445175</v>
      </c>
      <c r="L384" s="76">
        <f t="shared" si="21"/>
        <v>5.9057171129606099</v>
      </c>
    </row>
    <row r="385" spans="9:12" x14ac:dyDescent="0.25">
      <c r="I385" s="84">
        <f t="shared" si="22"/>
        <v>38.300000000000004</v>
      </c>
      <c r="J385">
        <f t="shared" si="20"/>
        <v>-0.76831404996678154</v>
      </c>
      <c r="K385">
        <f t="shared" si="20"/>
        <v>-5.8050451341670186</v>
      </c>
      <c r="L385" s="76">
        <f t="shared" si="21"/>
        <v>5.8556686628507713</v>
      </c>
    </row>
    <row r="386" spans="9:12" x14ac:dyDescent="0.25">
      <c r="I386" s="84">
        <f t="shared" si="22"/>
        <v>38.400000000000006</v>
      </c>
      <c r="J386">
        <f t="shared" ref="J386:K449" si="23">D$29*($I386/1000)+D$18*(($I386/1000)-($D$8/1000))*(($I386/1000)&gt;($D$8/1000))+D$19*(($I386/1000)-($D$9/1000))*(($I386/1000)&gt;($D$9/1000))+D$20*(($I386/1000)-($D$10/1000))*(($I386/1000)&gt;($D$10/1000))+D$21*(($I386/1000)-($D$11/1000))*(($I386/1000)&gt;($D$11/1000))</f>
        <v>-0.76174726321492847</v>
      </c>
      <c r="K386">
        <f t="shared" si="23"/>
        <v>-5.7554293637895277</v>
      </c>
      <c r="L386" s="76">
        <f t="shared" ref="L386:L449" si="24">SQRT((J386^2)+(K386^2))</f>
        <v>5.8056202127409406</v>
      </c>
    </row>
    <row r="387" spans="9:12" x14ac:dyDescent="0.25">
      <c r="I387" s="84">
        <f t="shared" ref="I387:I450" si="25">IF((ROW(A385)*$F$2)&lt;=$D$5, ROW(A385)*$F$2,NA())</f>
        <v>38.5</v>
      </c>
      <c r="J387">
        <f t="shared" si="23"/>
        <v>-0.75518047646307584</v>
      </c>
      <c r="K387">
        <f t="shared" si="23"/>
        <v>-5.7058135934120315</v>
      </c>
      <c r="L387" s="76">
        <f t="shared" si="24"/>
        <v>5.7555717626311047</v>
      </c>
    </row>
    <row r="388" spans="9:12" x14ac:dyDescent="0.25">
      <c r="I388" s="84">
        <f t="shared" si="25"/>
        <v>38.6</v>
      </c>
      <c r="J388">
        <f t="shared" si="23"/>
        <v>-0.74861368971122277</v>
      </c>
      <c r="K388">
        <f t="shared" si="23"/>
        <v>-5.6561978230345344</v>
      </c>
      <c r="L388" s="76">
        <f t="shared" si="24"/>
        <v>5.7055233125212679</v>
      </c>
    </row>
    <row r="389" spans="9:12" x14ac:dyDescent="0.25">
      <c r="I389" s="84">
        <f t="shared" si="25"/>
        <v>38.700000000000003</v>
      </c>
      <c r="J389">
        <f t="shared" si="23"/>
        <v>-0.74204690295936993</v>
      </c>
      <c r="K389">
        <f t="shared" si="23"/>
        <v>-5.6065820526570356</v>
      </c>
      <c r="L389" s="76">
        <f t="shared" si="24"/>
        <v>5.6554748624114293</v>
      </c>
    </row>
    <row r="390" spans="9:12" x14ac:dyDescent="0.25">
      <c r="I390" s="84">
        <f t="shared" si="25"/>
        <v>38.800000000000004</v>
      </c>
      <c r="J390">
        <f t="shared" si="23"/>
        <v>-0.73548011620751774</v>
      </c>
      <c r="K390">
        <f t="shared" si="23"/>
        <v>-5.5569662822795447</v>
      </c>
      <c r="L390" s="76">
        <f t="shared" si="24"/>
        <v>5.6054264123015987</v>
      </c>
    </row>
    <row r="391" spans="9:12" x14ac:dyDescent="0.25">
      <c r="I391" s="84">
        <f t="shared" si="25"/>
        <v>38.900000000000006</v>
      </c>
      <c r="J391">
        <f t="shared" si="23"/>
        <v>-0.72891332945566467</v>
      </c>
      <c r="K391">
        <f t="shared" si="23"/>
        <v>-5.5073505119020458</v>
      </c>
      <c r="L391" s="76">
        <f t="shared" si="24"/>
        <v>5.5553779621917592</v>
      </c>
    </row>
    <row r="392" spans="9:12" x14ac:dyDescent="0.25">
      <c r="I392" s="84">
        <f t="shared" si="25"/>
        <v>39</v>
      </c>
      <c r="J392">
        <f t="shared" si="23"/>
        <v>-0.72234654270381204</v>
      </c>
      <c r="K392">
        <f t="shared" si="23"/>
        <v>-5.4577347415245523</v>
      </c>
      <c r="L392" s="76">
        <f t="shared" si="24"/>
        <v>5.5053295120819268</v>
      </c>
    </row>
    <row r="393" spans="9:12" x14ac:dyDescent="0.25">
      <c r="I393" s="84">
        <f t="shared" si="25"/>
        <v>39.1</v>
      </c>
      <c r="J393">
        <f t="shared" si="23"/>
        <v>-0.71577975595195864</v>
      </c>
      <c r="K393">
        <f t="shared" si="23"/>
        <v>-5.4081189711470525</v>
      </c>
      <c r="L393" s="76">
        <f t="shared" si="24"/>
        <v>5.4552810619720864</v>
      </c>
    </row>
    <row r="394" spans="9:12" x14ac:dyDescent="0.25">
      <c r="I394" s="84">
        <f t="shared" si="25"/>
        <v>39.200000000000003</v>
      </c>
      <c r="J394">
        <f t="shared" si="23"/>
        <v>-0.70921296920010568</v>
      </c>
      <c r="K394">
        <f t="shared" si="23"/>
        <v>-5.358503200769559</v>
      </c>
      <c r="L394" s="76">
        <f t="shared" si="24"/>
        <v>5.4052326118622531</v>
      </c>
    </row>
    <row r="395" spans="9:12" x14ac:dyDescent="0.25">
      <c r="I395" s="84">
        <f t="shared" si="25"/>
        <v>39.300000000000004</v>
      </c>
      <c r="J395">
        <f t="shared" si="23"/>
        <v>-0.70264618244825305</v>
      </c>
      <c r="K395">
        <f t="shared" si="23"/>
        <v>-5.3088874303920628</v>
      </c>
      <c r="L395" s="76">
        <f t="shared" si="24"/>
        <v>5.3551841617524172</v>
      </c>
    </row>
    <row r="396" spans="9:12" x14ac:dyDescent="0.25">
      <c r="I396" s="84">
        <f t="shared" si="25"/>
        <v>39.400000000000006</v>
      </c>
      <c r="J396">
        <f t="shared" si="23"/>
        <v>-0.69607939569640009</v>
      </c>
      <c r="K396">
        <f t="shared" si="23"/>
        <v>-5.2592716600145657</v>
      </c>
      <c r="L396" s="76">
        <f t="shared" si="24"/>
        <v>5.3051357116425804</v>
      </c>
    </row>
    <row r="397" spans="9:12" x14ac:dyDescent="0.25">
      <c r="I397" s="84">
        <f t="shared" si="25"/>
        <v>39.5</v>
      </c>
      <c r="J397">
        <f t="shared" si="23"/>
        <v>-0.68951260894454702</v>
      </c>
      <c r="K397">
        <f t="shared" si="23"/>
        <v>-5.2096558896370713</v>
      </c>
      <c r="L397" s="76">
        <f t="shared" si="24"/>
        <v>5.2550872615327462</v>
      </c>
    </row>
    <row r="398" spans="9:12" x14ac:dyDescent="0.25">
      <c r="I398" s="84">
        <f t="shared" si="25"/>
        <v>39.6</v>
      </c>
      <c r="J398">
        <f t="shared" si="23"/>
        <v>-0.68294582219269406</v>
      </c>
      <c r="K398">
        <f t="shared" si="23"/>
        <v>-5.160040119259576</v>
      </c>
      <c r="L398" s="76">
        <f t="shared" si="24"/>
        <v>5.2050388114229111</v>
      </c>
    </row>
    <row r="399" spans="9:12" x14ac:dyDescent="0.25">
      <c r="I399" s="84">
        <f t="shared" si="25"/>
        <v>39.700000000000003</v>
      </c>
      <c r="J399">
        <f t="shared" si="23"/>
        <v>-0.6763790354408411</v>
      </c>
      <c r="K399">
        <f t="shared" si="23"/>
        <v>-5.1104243488820771</v>
      </c>
      <c r="L399" s="76">
        <f t="shared" si="24"/>
        <v>5.1549903613130725</v>
      </c>
    </row>
    <row r="400" spans="9:12" x14ac:dyDescent="0.25">
      <c r="I400" s="84">
        <f t="shared" si="25"/>
        <v>39.800000000000004</v>
      </c>
      <c r="J400">
        <f t="shared" si="23"/>
        <v>-0.66981224868898936</v>
      </c>
      <c r="K400">
        <f t="shared" si="23"/>
        <v>-5.0608085785045827</v>
      </c>
      <c r="L400" s="76">
        <f t="shared" si="24"/>
        <v>5.1049419112032384</v>
      </c>
    </row>
    <row r="401" spans="9:12" x14ac:dyDescent="0.25">
      <c r="I401" s="84">
        <f t="shared" si="25"/>
        <v>39.900000000000006</v>
      </c>
      <c r="J401">
        <f t="shared" si="23"/>
        <v>-0.6632454619371364</v>
      </c>
      <c r="K401">
        <f t="shared" si="23"/>
        <v>-5.0111928081270873</v>
      </c>
      <c r="L401" s="76">
        <f t="shared" si="24"/>
        <v>5.0548934610934033</v>
      </c>
    </row>
    <row r="402" spans="9:12" x14ac:dyDescent="0.25">
      <c r="I402" s="84">
        <f t="shared" si="25"/>
        <v>40</v>
      </c>
      <c r="J402">
        <f t="shared" si="23"/>
        <v>-0.65667867518528333</v>
      </c>
      <c r="K402">
        <f t="shared" si="23"/>
        <v>-4.9615770377495929</v>
      </c>
      <c r="L402" s="76">
        <f t="shared" si="24"/>
        <v>5.0048450109835692</v>
      </c>
    </row>
    <row r="403" spans="9:12" x14ac:dyDescent="0.25">
      <c r="I403" s="84">
        <f t="shared" si="25"/>
        <v>40.1</v>
      </c>
      <c r="J403">
        <f t="shared" si="23"/>
        <v>-0.65011188843343037</v>
      </c>
      <c r="K403">
        <f t="shared" si="23"/>
        <v>-4.911961267372094</v>
      </c>
      <c r="L403" s="76">
        <f t="shared" si="24"/>
        <v>4.9547965608737305</v>
      </c>
    </row>
    <row r="404" spans="9:12" x14ac:dyDescent="0.25">
      <c r="I404" s="84">
        <f t="shared" si="25"/>
        <v>40.200000000000003</v>
      </c>
      <c r="J404">
        <f t="shared" si="23"/>
        <v>-0.6435451016815773</v>
      </c>
      <c r="K404">
        <f t="shared" si="23"/>
        <v>-4.8623454969945996</v>
      </c>
      <c r="L404" s="76">
        <f t="shared" si="24"/>
        <v>4.9047481107638964</v>
      </c>
    </row>
    <row r="405" spans="9:12" x14ac:dyDescent="0.25">
      <c r="I405" s="84">
        <f t="shared" si="25"/>
        <v>40.300000000000004</v>
      </c>
      <c r="J405">
        <f t="shared" si="23"/>
        <v>-0.63697831492972479</v>
      </c>
      <c r="K405">
        <f t="shared" si="23"/>
        <v>-4.8127297266171061</v>
      </c>
      <c r="L405" s="76">
        <f t="shared" si="24"/>
        <v>4.8546996606540631</v>
      </c>
    </row>
    <row r="406" spans="9:12" x14ac:dyDescent="0.25">
      <c r="I406" s="84">
        <f t="shared" si="25"/>
        <v>40.400000000000006</v>
      </c>
      <c r="J406">
        <f t="shared" si="23"/>
        <v>-0.63041152817787138</v>
      </c>
      <c r="K406">
        <f t="shared" si="23"/>
        <v>-4.7631139562396072</v>
      </c>
      <c r="L406" s="76">
        <f t="shared" si="24"/>
        <v>4.8046512105442245</v>
      </c>
    </row>
    <row r="407" spans="9:12" x14ac:dyDescent="0.25">
      <c r="I407" s="84">
        <f t="shared" si="25"/>
        <v>40.5</v>
      </c>
      <c r="J407">
        <f t="shared" si="23"/>
        <v>-0.6238447414260192</v>
      </c>
      <c r="K407">
        <f t="shared" si="23"/>
        <v>-4.7134981858621128</v>
      </c>
      <c r="L407" s="76">
        <f t="shared" si="24"/>
        <v>4.7546027604343903</v>
      </c>
    </row>
    <row r="408" spans="9:12" x14ac:dyDescent="0.25">
      <c r="I408" s="84">
        <f t="shared" si="25"/>
        <v>40.6</v>
      </c>
      <c r="J408">
        <f t="shared" si="23"/>
        <v>-0.6172779546741658</v>
      </c>
      <c r="K408">
        <f t="shared" si="23"/>
        <v>-4.6638824154846139</v>
      </c>
      <c r="L408" s="76">
        <f t="shared" si="24"/>
        <v>4.7045543103245517</v>
      </c>
    </row>
    <row r="409" spans="9:12" x14ac:dyDescent="0.25">
      <c r="I409" s="84">
        <f t="shared" si="25"/>
        <v>40.700000000000003</v>
      </c>
      <c r="J409">
        <f t="shared" si="23"/>
        <v>-0.6107111679223135</v>
      </c>
      <c r="K409">
        <f t="shared" si="23"/>
        <v>-4.614266645107123</v>
      </c>
      <c r="L409" s="76">
        <f t="shared" si="24"/>
        <v>4.6545058602147211</v>
      </c>
    </row>
    <row r="410" spans="9:12" x14ac:dyDescent="0.25">
      <c r="I410" s="84">
        <f t="shared" si="25"/>
        <v>40.800000000000004</v>
      </c>
      <c r="J410">
        <f t="shared" si="23"/>
        <v>-0.60414438117046099</v>
      </c>
      <c r="K410">
        <f t="shared" si="23"/>
        <v>-4.5646508747296242</v>
      </c>
      <c r="L410" s="76">
        <f t="shared" si="24"/>
        <v>4.6044574101048825</v>
      </c>
    </row>
    <row r="411" spans="9:12" x14ac:dyDescent="0.25">
      <c r="I411" s="84">
        <f t="shared" si="25"/>
        <v>40.900000000000006</v>
      </c>
      <c r="J411">
        <f t="shared" si="23"/>
        <v>-0.59757759441860758</v>
      </c>
      <c r="K411">
        <f t="shared" si="23"/>
        <v>-4.5150351043521262</v>
      </c>
      <c r="L411" s="76">
        <f t="shared" si="24"/>
        <v>4.5544089599950448</v>
      </c>
    </row>
    <row r="412" spans="9:12" x14ac:dyDescent="0.25">
      <c r="I412" s="84">
        <f t="shared" si="25"/>
        <v>41</v>
      </c>
      <c r="J412">
        <f t="shared" si="23"/>
        <v>-0.59101080766675451</v>
      </c>
      <c r="K412">
        <f t="shared" si="23"/>
        <v>-4.4654193339746309</v>
      </c>
      <c r="L412" s="76">
        <f t="shared" si="24"/>
        <v>4.5043605098852098</v>
      </c>
    </row>
    <row r="413" spans="9:12" x14ac:dyDescent="0.25">
      <c r="I413" s="84">
        <f t="shared" si="25"/>
        <v>41.1</v>
      </c>
      <c r="J413">
        <f t="shared" si="23"/>
        <v>-0.584444020914902</v>
      </c>
      <c r="K413">
        <f t="shared" si="23"/>
        <v>-4.4158035635971373</v>
      </c>
      <c r="L413" s="76">
        <f t="shared" si="24"/>
        <v>4.4543120597753765</v>
      </c>
    </row>
    <row r="414" spans="9:12" x14ac:dyDescent="0.25">
      <c r="I414" s="84">
        <f t="shared" si="25"/>
        <v>41.2</v>
      </c>
      <c r="J414">
        <f t="shared" si="23"/>
        <v>-0.57787723416304893</v>
      </c>
      <c r="K414">
        <f t="shared" si="23"/>
        <v>-4.3661877932196411</v>
      </c>
      <c r="L414" s="76">
        <f t="shared" si="24"/>
        <v>4.4042636096655405</v>
      </c>
    </row>
    <row r="415" spans="9:12" x14ac:dyDescent="0.25">
      <c r="I415" s="84">
        <f t="shared" si="25"/>
        <v>41.300000000000004</v>
      </c>
      <c r="J415">
        <f t="shared" si="23"/>
        <v>-0.57131044741119641</v>
      </c>
      <c r="K415">
        <f t="shared" si="23"/>
        <v>-4.316572022842144</v>
      </c>
      <c r="L415" s="76">
        <f t="shared" si="24"/>
        <v>4.3542151595557028</v>
      </c>
    </row>
    <row r="416" spans="9:12" x14ac:dyDescent="0.25">
      <c r="I416" s="84">
        <f t="shared" si="25"/>
        <v>41.400000000000006</v>
      </c>
      <c r="J416">
        <f t="shared" si="23"/>
        <v>-0.56474366065934301</v>
      </c>
      <c r="K416">
        <f t="shared" si="23"/>
        <v>-4.2669562524646452</v>
      </c>
      <c r="L416" s="76">
        <f t="shared" si="24"/>
        <v>4.3041667094458651</v>
      </c>
    </row>
    <row r="417" spans="9:12" x14ac:dyDescent="0.25">
      <c r="I417" s="84">
        <f t="shared" si="25"/>
        <v>41.5</v>
      </c>
      <c r="J417">
        <f t="shared" si="23"/>
        <v>-0.55817687390748993</v>
      </c>
      <c r="K417">
        <f t="shared" si="23"/>
        <v>-4.2173404820871543</v>
      </c>
      <c r="L417" s="76">
        <f t="shared" si="24"/>
        <v>4.2541182593360336</v>
      </c>
    </row>
    <row r="418" spans="9:12" x14ac:dyDescent="0.25">
      <c r="I418" s="84">
        <f t="shared" si="25"/>
        <v>41.6</v>
      </c>
      <c r="J418">
        <f t="shared" si="23"/>
        <v>-0.55161008715563864</v>
      </c>
      <c r="K418">
        <f t="shared" si="23"/>
        <v>-4.1677247117096581</v>
      </c>
      <c r="L418" s="76">
        <f t="shared" si="24"/>
        <v>4.2040698092261986</v>
      </c>
    </row>
    <row r="419" spans="9:12" x14ac:dyDescent="0.25">
      <c r="I419" s="84">
        <f t="shared" si="25"/>
        <v>41.7</v>
      </c>
      <c r="J419">
        <f t="shared" si="23"/>
        <v>-0.54504330040378524</v>
      </c>
      <c r="K419">
        <f t="shared" si="23"/>
        <v>-4.118108941332161</v>
      </c>
      <c r="L419" s="76">
        <f t="shared" si="24"/>
        <v>4.1540213591163617</v>
      </c>
    </row>
    <row r="420" spans="9:12" x14ac:dyDescent="0.25">
      <c r="I420" s="84">
        <f t="shared" si="25"/>
        <v>41.800000000000004</v>
      </c>
      <c r="J420">
        <f t="shared" si="23"/>
        <v>-0.53847651365193272</v>
      </c>
      <c r="K420">
        <f t="shared" si="23"/>
        <v>-4.0684931709546621</v>
      </c>
      <c r="L420" s="76">
        <f t="shared" si="24"/>
        <v>4.1039729090065231</v>
      </c>
    </row>
    <row r="421" spans="9:12" x14ac:dyDescent="0.25">
      <c r="I421" s="84">
        <f t="shared" si="25"/>
        <v>41.900000000000006</v>
      </c>
      <c r="J421">
        <f t="shared" si="23"/>
        <v>-0.5319097269000792</v>
      </c>
      <c r="K421">
        <f t="shared" si="23"/>
        <v>-4.0188774005771677</v>
      </c>
      <c r="L421" s="76">
        <f t="shared" si="24"/>
        <v>4.0539244588966881</v>
      </c>
    </row>
    <row r="422" spans="9:12" x14ac:dyDescent="0.25">
      <c r="I422" s="84">
        <f t="shared" si="25"/>
        <v>42</v>
      </c>
      <c r="J422">
        <f t="shared" si="23"/>
        <v>-0.52534294014822613</v>
      </c>
      <c r="K422">
        <f t="shared" si="23"/>
        <v>-3.9692616301996724</v>
      </c>
      <c r="L422" s="76">
        <f t="shared" si="24"/>
        <v>4.0038760087868539</v>
      </c>
    </row>
    <row r="423" spans="9:12" x14ac:dyDescent="0.25">
      <c r="I423" s="84">
        <f t="shared" si="25"/>
        <v>42.1</v>
      </c>
      <c r="J423">
        <f t="shared" si="23"/>
        <v>-0.51877615339637395</v>
      </c>
      <c r="K423">
        <f t="shared" si="23"/>
        <v>-3.9196458598221779</v>
      </c>
      <c r="L423" s="76">
        <f t="shared" si="24"/>
        <v>3.9538275586770193</v>
      </c>
    </row>
    <row r="424" spans="9:12" x14ac:dyDescent="0.25">
      <c r="I424" s="84">
        <f t="shared" si="25"/>
        <v>42.2</v>
      </c>
      <c r="J424">
        <f t="shared" si="23"/>
        <v>-0.51220936664452066</v>
      </c>
      <c r="K424">
        <f t="shared" si="23"/>
        <v>-3.8700300894446791</v>
      </c>
      <c r="L424" s="76">
        <f t="shared" si="24"/>
        <v>3.9037791085671807</v>
      </c>
    </row>
    <row r="425" spans="9:12" x14ac:dyDescent="0.25">
      <c r="I425" s="84">
        <f t="shared" si="25"/>
        <v>42.300000000000004</v>
      </c>
      <c r="J425">
        <f t="shared" si="23"/>
        <v>-0.50564257989266803</v>
      </c>
      <c r="K425">
        <f t="shared" si="23"/>
        <v>-3.8204143190671851</v>
      </c>
      <c r="L425" s="76">
        <f t="shared" si="24"/>
        <v>3.853730658457347</v>
      </c>
    </row>
    <row r="426" spans="9:12" x14ac:dyDescent="0.25">
      <c r="I426" s="84">
        <f t="shared" si="25"/>
        <v>42.400000000000006</v>
      </c>
      <c r="J426">
        <f t="shared" si="23"/>
        <v>-0.49907579314081474</v>
      </c>
      <c r="K426">
        <f t="shared" si="23"/>
        <v>-3.770798548689688</v>
      </c>
      <c r="L426" s="76">
        <f t="shared" si="24"/>
        <v>3.8036822083475101</v>
      </c>
    </row>
    <row r="427" spans="9:12" x14ac:dyDescent="0.25">
      <c r="I427" s="84">
        <f t="shared" si="25"/>
        <v>42.5</v>
      </c>
      <c r="J427">
        <f t="shared" si="23"/>
        <v>-0.49250900638896167</v>
      </c>
      <c r="K427">
        <f t="shared" si="23"/>
        <v>-3.7211827783121918</v>
      </c>
      <c r="L427" s="76">
        <f t="shared" si="24"/>
        <v>3.7536337582376742</v>
      </c>
    </row>
    <row r="428" spans="9:12" x14ac:dyDescent="0.25">
      <c r="I428" s="84">
        <f t="shared" si="25"/>
        <v>42.6</v>
      </c>
      <c r="J428">
        <f t="shared" si="23"/>
        <v>-0.48594221963711037</v>
      </c>
      <c r="K428">
        <f t="shared" si="23"/>
        <v>-3.671567007934696</v>
      </c>
      <c r="L428" s="76">
        <f t="shared" si="24"/>
        <v>3.7035853081278387</v>
      </c>
    </row>
    <row r="429" spans="9:12" x14ac:dyDescent="0.25">
      <c r="I429" s="84">
        <f t="shared" si="25"/>
        <v>42.7</v>
      </c>
      <c r="J429">
        <f t="shared" si="23"/>
        <v>-0.47937543288525686</v>
      </c>
      <c r="K429">
        <f t="shared" si="23"/>
        <v>-3.6219512375572007</v>
      </c>
      <c r="L429" s="76">
        <f t="shared" si="24"/>
        <v>3.6535368580180037</v>
      </c>
    </row>
    <row r="430" spans="9:12" x14ac:dyDescent="0.25">
      <c r="I430" s="84">
        <f t="shared" si="25"/>
        <v>42.800000000000004</v>
      </c>
      <c r="J430">
        <f t="shared" si="23"/>
        <v>-0.47280864613340445</v>
      </c>
      <c r="K430">
        <f t="shared" si="23"/>
        <v>-3.572335467179705</v>
      </c>
      <c r="L430" s="76">
        <f t="shared" si="24"/>
        <v>3.6034884079081682</v>
      </c>
    </row>
    <row r="431" spans="9:12" x14ac:dyDescent="0.25">
      <c r="I431" s="84">
        <f t="shared" si="25"/>
        <v>42.900000000000006</v>
      </c>
      <c r="J431">
        <f t="shared" si="23"/>
        <v>-0.46624185938155094</v>
      </c>
      <c r="K431">
        <f t="shared" si="23"/>
        <v>-3.5227196968022056</v>
      </c>
      <c r="L431" s="76">
        <f t="shared" si="24"/>
        <v>3.5534399577983291</v>
      </c>
    </row>
    <row r="432" spans="9:12" x14ac:dyDescent="0.25">
      <c r="I432" s="84">
        <f t="shared" si="25"/>
        <v>43</v>
      </c>
      <c r="J432">
        <f t="shared" si="23"/>
        <v>-0.45967507262969809</v>
      </c>
      <c r="K432">
        <f t="shared" si="23"/>
        <v>-3.4731039264247134</v>
      </c>
      <c r="L432" s="76">
        <f t="shared" si="24"/>
        <v>3.5033915076884967</v>
      </c>
    </row>
    <row r="433" spans="9:12" x14ac:dyDescent="0.25">
      <c r="I433" s="84">
        <f t="shared" si="25"/>
        <v>43.1</v>
      </c>
      <c r="J433">
        <f t="shared" si="23"/>
        <v>-0.4531082858778448</v>
      </c>
      <c r="K433">
        <f t="shared" si="23"/>
        <v>-3.4234881560472177</v>
      </c>
      <c r="L433" s="76">
        <f t="shared" si="24"/>
        <v>3.4533430575786617</v>
      </c>
    </row>
    <row r="434" spans="9:12" x14ac:dyDescent="0.25">
      <c r="I434" s="84">
        <f t="shared" si="25"/>
        <v>43.2</v>
      </c>
      <c r="J434">
        <f t="shared" si="23"/>
        <v>-0.44654149912599217</v>
      </c>
      <c r="K434">
        <f t="shared" si="23"/>
        <v>-3.3738723856697219</v>
      </c>
      <c r="L434" s="76">
        <f t="shared" si="24"/>
        <v>3.4032946074688257</v>
      </c>
    </row>
    <row r="435" spans="9:12" x14ac:dyDescent="0.25">
      <c r="I435" s="84">
        <f t="shared" si="25"/>
        <v>43.300000000000004</v>
      </c>
      <c r="J435">
        <f t="shared" si="23"/>
        <v>-0.43997471237413888</v>
      </c>
      <c r="K435">
        <f t="shared" si="23"/>
        <v>-3.324256615292223</v>
      </c>
      <c r="L435" s="76">
        <f t="shared" si="24"/>
        <v>3.3532461573589871</v>
      </c>
    </row>
    <row r="436" spans="9:12" x14ac:dyDescent="0.25">
      <c r="I436" s="84">
        <f t="shared" si="25"/>
        <v>43.400000000000006</v>
      </c>
      <c r="J436">
        <f t="shared" si="23"/>
        <v>-0.43340792562228647</v>
      </c>
      <c r="K436">
        <f t="shared" si="23"/>
        <v>-3.2746408449147237</v>
      </c>
      <c r="L436" s="76">
        <f t="shared" si="24"/>
        <v>3.3031977072491481</v>
      </c>
    </row>
    <row r="437" spans="9:12" x14ac:dyDescent="0.25">
      <c r="I437" s="84">
        <f t="shared" si="25"/>
        <v>43.5</v>
      </c>
      <c r="J437">
        <f t="shared" si="23"/>
        <v>-0.42684113887043451</v>
      </c>
      <c r="K437">
        <f t="shared" si="23"/>
        <v>-3.2250250745372382</v>
      </c>
      <c r="L437" s="76">
        <f t="shared" si="24"/>
        <v>3.2531492571393228</v>
      </c>
    </row>
    <row r="438" spans="9:12" x14ac:dyDescent="0.25">
      <c r="I438" s="84">
        <f t="shared" si="25"/>
        <v>43.6</v>
      </c>
      <c r="J438">
        <f t="shared" si="23"/>
        <v>-0.420274352118581</v>
      </c>
      <c r="K438">
        <f t="shared" si="23"/>
        <v>-3.1754093041597393</v>
      </c>
      <c r="L438" s="76">
        <f t="shared" si="24"/>
        <v>3.2031008070294842</v>
      </c>
    </row>
    <row r="439" spans="9:12" x14ac:dyDescent="0.25">
      <c r="I439" s="84">
        <f t="shared" si="25"/>
        <v>43.7</v>
      </c>
      <c r="J439">
        <f t="shared" si="23"/>
        <v>-0.41370756536672859</v>
      </c>
      <c r="K439">
        <f t="shared" si="23"/>
        <v>-3.12579353378224</v>
      </c>
      <c r="L439" s="76">
        <f t="shared" si="24"/>
        <v>3.1530523569196451</v>
      </c>
    </row>
    <row r="440" spans="9:12" x14ac:dyDescent="0.25">
      <c r="I440" s="84">
        <f t="shared" si="25"/>
        <v>43.800000000000004</v>
      </c>
      <c r="J440">
        <f t="shared" si="23"/>
        <v>-0.40714077861487508</v>
      </c>
      <c r="K440">
        <f t="shared" si="23"/>
        <v>-3.0761777634047411</v>
      </c>
      <c r="L440" s="76">
        <f t="shared" si="24"/>
        <v>3.1030039068098065</v>
      </c>
    </row>
    <row r="441" spans="9:12" x14ac:dyDescent="0.25">
      <c r="I441" s="84">
        <f t="shared" si="25"/>
        <v>43.900000000000006</v>
      </c>
      <c r="J441">
        <f t="shared" si="23"/>
        <v>-0.40057399186302267</v>
      </c>
      <c r="K441">
        <f t="shared" si="23"/>
        <v>-3.0265619930272454</v>
      </c>
      <c r="L441" s="76">
        <f t="shared" si="24"/>
        <v>3.0529554566999706</v>
      </c>
    </row>
    <row r="442" spans="9:12" x14ac:dyDescent="0.25">
      <c r="I442" s="84">
        <f t="shared" si="25"/>
        <v>44</v>
      </c>
      <c r="J442">
        <f t="shared" si="23"/>
        <v>-0.39400720511116982</v>
      </c>
      <c r="K442">
        <f t="shared" si="23"/>
        <v>-2.9769462226497563</v>
      </c>
      <c r="L442" s="76">
        <f t="shared" si="24"/>
        <v>3.0029070065901422</v>
      </c>
    </row>
    <row r="443" spans="9:12" x14ac:dyDescent="0.25">
      <c r="I443" s="84">
        <f t="shared" si="25"/>
        <v>44.1</v>
      </c>
      <c r="J443">
        <f t="shared" si="23"/>
        <v>-0.38744041835931653</v>
      </c>
      <c r="K443">
        <f t="shared" si="23"/>
        <v>-2.9273304522722574</v>
      </c>
      <c r="L443" s="76">
        <f t="shared" si="24"/>
        <v>2.9528585564803036</v>
      </c>
    </row>
    <row r="444" spans="9:12" x14ac:dyDescent="0.25">
      <c r="I444" s="84">
        <f t="shared" si="25"/>
        <v>44.2</v>
      </c>
      <c r="J444">
        <f t="shared" si="23"/>
        <v>-0.3808736316074639</v>
      </c>
      <c r="K444">
        <f t="shared" si="23"/>
        <v>-2.8777146818947581</v>
      </c>
      <c r="L444" s="76">
        <f t="shared" si="24"/>
        <v>2.9028101063704645</v>
      </c>
    </row>
    <row r="445" spans="9:12" x14ac:dyDescent="0.25">
      <c r="I445" s="84">
        <f t="shared" si="25"/>
        <v>44.300000000000004</v>
      </c>
      <c r="J445">
        <f t="shared" si="23"/>
        <v>-0.37430684485561061</v>
      </c>
      <c r="K445">
        <f t="shared" si="23"/>
        <v>-2.8280989115172623</v>
      </c>
      <c r="L445" s="76">
        <f t="shared" si="24"/>
        <v>2.8527616562606286</v>
      </c>
    </row>
    <row r="446" spans="9:12" x14ac:dyDescent="0.25">
      <c r="I446" s="84">
        <f t="shared" si="25"/>
        <v>44.400000000000006</v>
      </c>
      <c r="J446">
        <f t="shared" si="23"/>
        <v>-0.36774005810375798</v>
      </c>
      <c r="K446">
        <f t="shared" si="23"/>
        <v>-2.778483141139767</v>
      </c>
      <c r="L446" s="76">
        <f t="shared" si="24"/>
        <v>2.802713206150794</v>
      </c>
    </row>
    <row r="447" spans="9:12" x14ac:dyDescent="0.25">
      <c r="I447" s="84">
        <f t="shared" si="25"/>
        <v>44.5</v>
      </c>
      <c r="J447">
        <f t="shared" si="23"/>
        <v>-0.36117327135190602</v>
      </c>
      <c r="K447">
        <f t="shared" si="23"/>
        <v>-2.7288673707622744</v>
      </c>
      <c r="L447" s="76">
        <f t="shared" si="24"/>
        <v>2.7526647560409616</v>
      </c>
    </row>
    <row r="448" spans="9:12" x14ac:dyDescent="0.25">
      <c r="I448" s="84">
        <f t="shared" si="25"/>
        <v>44.6</v>
      </c>
      <c r="J448">
        <f t="shared" si="23"/>
        <v>-0.35460648460005273</v>
      </c>
      <c r="K448">
        <f t="shared" si="23"/>
        <v>-2.6792516003847755</v>
      </c>
      <c r="L448" s="76">
        <f t="shared" si="24"/>
        <v>2.7026163059311226</v>
      </c>
    </row>
    <row r="449" spans="9:12" x14ac:dyDescent="0.25">
      <c r="I449" s="84">
        <f t="shared" si="25"/>
        <v>44.7</v>
      </c>
      <c r="J449">
        <f t="shared" si="23"/>
        <v>-0.34803969784820032</v>
      </c>
      <c r="K449">
        <f t="shared" si="23"/>
        <v>-2.6296358300072828</v>
      </c>
      <c r="L449" s="76">
        <f t="shared" si="24"/>
        <v>2.6525678558212902</v>
      </c>
    </row>
    <row r="450" spans="9:12" x14ac:dyDescent="0.25">
      <c r="I450" s="84">
        <f t="shared" si="25"/>
        <v>44.800000000000004</v>
      </c>
      <c r="J450">
        <f t="shared" ref="J450:K513" si="26">D$29*($I450/1000)+D$18*(($I450/1000)-($D$8/1000))*(($I450/1000)&gt;($D$8/1000))+D$19*(($I450/1000)-($D$9/1000))*(($I450/1000)&gt;($D$9/1000))+D$20*(($I450/1000)-($D$10/1000))*(($I450/1000)&gt;($D$10/1000))+D$21*(($I450/1000)-($D$11/1000))*(($I450/1000)&gt;($D$11/1000))</f>
        <v>-0.34147291109634681</v>
      </c>
      <c r="K450">
        <f t="shared" si="26"/>
        <v>-2.580020059629784</v>
      </c>
      <c r="L450" s="76">
        <f t="shared" ref="L450:L513" si="27">SQRT((J450^2)+(K450^2))</f>
        <v>2.6025194057114516</v>
      </c>
    </row>
    <row r="451" spans="9:12" x14ac:dyDescent="0.25">
      <c r="I451" s="84">
        <f t="shared" ref="I451:I514" si="28">IF((ROW(A449)*$F$2)&lt;=$D$5, ROW(A449)*$F$2,NA())</f>
        <v>44.900000000000006</v>
      </c>
      <c r="J451">
        <f t="shared" si="26"/>
        <v>-0.33490612434449374</v>
      </c>
      <c r="K451">
        <f t="shared" si="26"/>
        <v>-2.5304042892522887</v>
      </c>
      <c r="L451" s="76">
        <f t="shared" si="27"/>
        <v>2.5524709556016165</v>
      </c>
    </row>
    <row r="452" spans="9:12" x14ac:dyDescent="0.25">
      <c r="I452" s="84">
        <f t="shared" si="28"/>
        <v>45</v>
      </c>
      <c r="J452">
        <f t="shared" si="26"/>
        <v>-0.32833933759264156</v>
      </c>
      <c r="K452">
        <f t="shared" si="26"/>
        <v>-2.4807885188747925</v>
      </c>
      <c r="L452" s="76">
        <f t="shared" si="27"/>
        <v>2.5024225054917806</v>
      </c>
    </row>
    <row r="453" spans="9:12" x14ac:dyDescent="0.25">
      <c r="I453" s="84">
        <f t="shared" si="28"/>
        <v>45.1</v>
      </c>
      <c r="J453">
        <f t="shared" si="26"/>
        <v>-0.32177255084078804</v>
      </c>
      <c r="K453">
        <f t="shared" si="26"/>
        <v>-2.4311727484973007</v>
      </c>
      <c r="L453" s="76">
        <f t="shared" si="27"/>
        <v>2.4523740553819491</v>
      </c>
    </row>
    <row r="454" spans="9:12" x14ac:dyDescent="0.25">
      <c r="I454" s="84">
        <f t="shared" si="28"/>
        <v>45.2</v>
      </c>
      <c r="J454">
        <f t="shared" si="26"/>
        <v>-0.31520576408893564</v>
      </c>
      <c r="K454">
        <f t="shared" si="26"/>
        <v>-2.3815569781198009</v>
      </c>
      <c r="L454" s="76">
        <f t="shared" si="27"/>
        <v>2.4023256052721096</v>
      </c>
    </row>
    <row r="455" spans="9:12" x14ac:dyDescent="0.25">
      <c r="I455" s="84">
        <f t="shared" si="28"/>
        <v>45.300000000000004</v>
      </c>
      <c r="J455">
        <f t="shared" si="26"/>
        <v>-0.30863897733708212</v>
      </c>
      <c r="K455">
        <f t="shared" si="26"/>
        <v>-2.3319412077423021</v>
      </c>
      <c r="L455" s="76">
        <f t="shared" si="27"/>
        <v>2.352277155162271</v>
      </c>
    </row>
    <row r="456" spans="9:12" x14ac:dyDescent="0.25">
      <c r="I456" s="84">
        <f t="shared" si="28"/>
        <v>45.400000000000006</v>
      </c>
      <c r="J456">
        <f t="shared" si="26"/>
        <v>-0.30207219058522905</v>
      </c>
      <c r="K456">
        <f t="shared" si="26"/>
        <v>-2.2823254373648094</v>
      </c>
      <c r="L456" s="76">
        <f t="shared" si="27"/>
        <v>2.3022287050524386</v>
      </c>
    </row>
    <row r="457" spans="9:12" x14ac:dyDescent="0.25">
      <c r="I457" s="84">
        <f t="shared" si="28"/>
        <v>45.5</v>
      </c>
      <c r="J457">
        <f t="shared" si="26"/>
        <v>-0.29550540383337776</v>
      </c>
      <c r="K457">
        <f t="shared" si="26"/>
        <v>-2.2327096669873177</v>
      </c>
      <c r="L457" s="76">
        <f t="shared" si="27"/>
        <v>2.2521802549426071</v>
      </c>
    </row>
    <row r="458" spans="9:12" x14ac:dyDescent="0.25">
      <c r="I458" s="84">
        <f t="shared" si="28"/>
        <v>45.6</v>
      </c>
      <c r="J458">
        <f t="shared" si="26"/>
        <v>-0.28893861708152446</v>
      </c>
      <c r="K458">
        <f t="shared" si="26"/>
        <v>-2.1830938966098188</v>
      </c>
      <c r="L458" s="76">
        <f t="shared" si="27"/>
        <v>2.202131804832768</v>
      </c>
    </row>
    <row r="459" spans="9:12" x14ac:dyDescent="0.25">
      <c r="I459" s="84">
        <f t="shared" si="28"/>
        <v>45.7</v>
      </c>
      <c r="J459">
        <f t="shared" si="26"/>
        <v>-0.28237183032967184</v>
      </c>
      <c r="K459">
        <f t="shared" si="26"/>
        <v>-2.133478126232319</v>
      </c>
      <c r="L459" s="76">
        <f t="shared" si="27"/>
        <v>2.152083354722929</v>
      </c>
    </row>
    <row r="460" spans="9:12" x14ac:dyDescent="0.25">
      <c r="I460" s="84">
        <f t="shared" si="28"/>
        <v>45.800000000000004</v>
      </c>
      <c r="J460">
        <f t="shared" si="26"/>
        <v>-0.27580504357781854</v>
      </c>
      <c r="K460">
        <f t="shared" si="26"/>
        <v>-2.0838623558548237</v>
      </c>
      <c r="L460" s="76">
        <f t="shared" si="27"/>
        <v>2.1020349046130939</v>
      </c>
    </row>
    <row r="461" spans="9:12" x14ac:dyDescent="0.25">
      <c r="I461" s="84">
        <f t="shared" si="28"/>
        <v>45.900000000000006</v>
      </c>
      <c r="J461">
        <f t="shared" si="26"/>
        <v>-0.26923825682596547</v>
      </c>
      <c r="K461">
        <f t="shared" si="26"/>
        <v>-2.0342465854773311</v>
      </c>
      <c r="L461" s="76">
        <f t="shared" si="27"/>
        <v>2.0519864545032616</v>
      </c>
    </row>
    <row r="462" spans="9:12" x14ac:dyDescent="0.25">
      <c r="I462" s="84">
        <f t="shared" si="28"/>
        <v>46</v>
      </c>
      <c r="J462">
        <f t="shared" si="26"/>
        <v>-0.26267147007411329</v>
      </c>
      <c r="K462">
        <f t="shared" si="26"/>
        <v>-1.9846308150998357</v>
      </c>
      <c r="L462" s="76">
        <f t="shared" si="27"/>
        <v>2.0019380043934265</v>
      </c>
    </row>
    <row r="463" spans="9:12" x14ac:dyDescent="0.25">
      <c r="I463" s="84">
        <f t="shared" si="28"/>
        <v>46.1</v>
      </c>
      <c r="J463">
        <f t="shared" si="26"/>
        <v>-0.25610468332225977</v>
      </c>
      <c r="K463">
        <f t="shared" si="26"/>
        <v>-1.935015044722336</v>
      </c>
      <c r="L463" s="76">
        <f t="shared" si="27"/>
        <v>1.9518895542835868</v>
      </c>
    </row>
    <row r="464" spans="9:12" x14ac:dyDescent="0.25">
      <c r="I464" s="84">
        <f t="shared" si="28"/>
        <v>46.2</v>
      </c>
      <c r="J464">
        <f t="shared" si="26"/>
        <v>-0.24953789657040737</v>
      </c>
      <c r="K464">
        <f t="shared" si="26"/>
        <v>-1.8853992743448407</v>
      </c>
      <c r="L464" s="76">
        <f t="shared" si="27"/>
        <v>1.9018411041737517</v>
      </c>
    </row>
    <row r="465" spans="9:12" x14ac:dyDescent="0.25">
      <c r="I465" s="84">
        <f t="shared" si="28"/>
        <v>46.300000000000004</v>
      </c>
      <c r="J465">
        <f t="shared" si="26"/>
        <v>-0.2429711098185543</v>
      </c>
      <c r="K465">
        <f t="shared" si="26"/>
        <v>-1.835783503967348</v>
      </c>
      <c r="L465" s="76">
        <f t="shared" si="27"/>
        <v>1.8517926540639194</v>
      </c>
    </row>
    <row r="466" spans="9:12" x14ac:dyDescent="0.25">
      <c r="I466" s="84">
        <f t="shared" si="28"/>
        <v>46.400000000000006</v>
      </c>
      <c r="J466">
        <f t="shared" si="26"/>
        <v>-0.23640432306670078</v>
      </c>
      <c r="K466">
        <f t="shared" si="26"/>
        <v>-1.7861677335898491</v>
      </c>
      <c r="L466" s="76">
        <f t="shared" si="27"/>
        <v>1.8017442039540805</v>
      </c>
    </row>
    <row r="467" spans="9:12" x14ac:dyDescent="0.25">
      <c r="I467" s="84">
        <f t="shared" si="28"/>
        <v>46.5</v>
      </c>
      <c r="J467">
        <f t="shared" si="26"/>
        <v>-0.22983753631484949</v>
      </c>
      <c r="K467">
        <f t="shared" si="26"/>
        <v>-1.7365519632123538</v>
      </c>
      <c r="L467" s="76">
        <f t="shared" si="27"/>
        <v>1.7516957538442457</v>
      </c>
    </row>
    <row r="468" spans="9:12" x14ac:dyDescent="0.25">
      <c r="I468" s="84">
        <f t="shared" si="28"/>
        <v>46.6</v>
      </c>
      <c r="J468">
        <f t="shared" si="26"/>
        <v>-0.22327074956299597</v>
      </c>
      <c r="K468">
        <f t="shared" si="26"/>
        <v>-1.6869361928348576</v>
      </c>
      <c r="L468" s="76">
        <f t="shared" si="27"/>
        <v>1.7016473037344095</v>
      </c>
    </row>
    <row r="469" spans="9:12" x14ac:dyDescent="0.25">
      <c r="I469" s="84">
        <f t="shared" si="28"/>
        <v>46.7</v>
      </c>
      <c r="J469">
        <f t="shared" si="26"/>
        <v>-0.21670396281114268</v>
      </c>
      <c r="K469">
        <f t="shared" si="26"/>
        <v>-1.6373204224573623</v>
      </c>
      <c r="L469" s="76">
        <f t="shared" si="27"/>
        <v>1.6515988536245745</v>
      </c>
    </row>
    <row r="470" spans="9:12" x14ac:dyDescent="0.25">
      <c r="I470" s="84">
        <f t="shared" si="28"/>
        <v>46.800000000000004</v>
      </c>
      <c r="J470">
        <f t="shared" si="26"/>
        <v>-0.2101371760592905</v>
      </c>
      <c r="K470">
        <f t="shared" si="26"/>
        <v>-1.5877046520798661</v>
      </c>
      <c r="L470" s="76">
        <f t="shared" si="27"/>
        <v>1.6015504035147385</v>
      </c>
    </row>
    <row r="471" spans="9:12" x14ac:dyDescent="0.25">
      <c r="I471" s="84">
        <f t="shared" si="28"/>
        <v>46.900000000000006</v>
      </c>
      <c r="J471">
        <f t="shared" si="26"/>
        <v>-0.20357038930743698</v>
      </c>
      <c r="K471">
        <f t="shared" si="26"/>
        <v>-1.5380888817023672</v>
      </c>
      <c r="L471" s="76">
        <f t="shared" si="27"/>
        <v>1.5515019534048999</v>
      </c>
    </row>
    <row r="472" spans="9:12" x14ac:dyDescent="0.25">
      <c r="I472" s="84">
        <f t="shared" si="28"/>
        <v>47</v>
      </c>
      <c r="J472">
        <f t="shared" si="26"/>
        <v>-0.19700360255558391</v>
      </c>
      <c r="K472">
        <f t="shared" si="26"/>
        <v>-1.4884731113248746</v>
      </c>
      <c r="L472" s="76">
        <f t="shared" si="27"/>
        <v>1.5014535032950675</v>
      </c>
    </row>
    <row r="473" spans="9:12" x14ac:dyDescent="0.25">
      <c r="I473" s="84">
        <f t="shared" si="28"/>
        <v>47.1</v>
      </c>
      <c r="J473">
        <f t="shared" si="26"/>
        <v>-0.19043681580373151</v>
      </c>
      <c r="K473">
        <f t="shared" si="26"/>
        <v>-1.4388573409473793</v>
      </c>
      <c r="L473" s="76">
        <f t="shared" si="27"/>
        <v>1.4514050531852323</v>
      </c>
    </row>
    <row r="474" spans="9:12" x14ac:dyDescent="0.25">
      <c r="I474" s="84">
        <f t="shared" si="28"/>
        <v>47.2</v>
      </c>
      <c r="J474">
        <f t="shared" si="26"/>
        <v>-0.18387002905187799</v>
      </c>
      <c r="K474">
        <f t="shared" si="26"/>
        <v>-1.3892415705698804</v>
      </c>
      <c r="L474" s="76">
        <f t="shared" si="27"/>
        <v>1.4013566030753937</v>
      </c>
    </row>
    <row r="475" spans="9:12" x14ac:dyDescent="0.25">
      <c r="I475" s="84">
        <f t="shared" si="28"/>
        <v>47.300000000000004</v>
      </c>
      <c r="J475">
        <f t="shared" si="26"/>
        <v>-0.17730324230002581</v>
      </c>
      <c r="K475">
        <f t="shared" si="26"/>
        <v>-1.3396258001923842</v>
      </c>
      <c r="L475" s="76">
        <f t="shared" si="27"/>
        <v>1.3513081529655577</v>
      </c>
    </row>
    <row r="476" spans="9:12" x14ac:dyDescent="0.25">
      <c r="I476" s="84">
        <f t="shared" si="28"/>
        <v>47.400000000000006</v>
      </c>
      <c r="J476">
        <f t="shared" si="26"/>
        <v>-0.17073645554817252</v>
      </c>
      <c r="K476">
        <f t="shared" si="26"/>
        <v>-1.2900100298148889</v>
      </c>
      <c r="L476" s="76">
        <f t="shared" si="27"/>
        <v>1.3012597028557227</v>
      </c>
    </row>
    <row r="477" spans="9:12" x14ac:dyDescent="0.25">
      <c r="I477" s="84">
        <f t="shared" si="28"/>
        <v>47.5</v>
      </c>
      <c r="J477">
        <f t="shared" si="26"/>
        <v>-0.16416966879632033</v>
      </c>
      <c r="K477">
        <f t="shared" si="26"/>
        <v>-1.2403942594373962</v>
      </c>
      <c r="L477" s="76">
        <f t="shared" si="27"/>
        <v>1.2512112527458903</v>
      </c>
    </row>
    <row r="478" spans="9:12" x14ac:dyDescent="0.25">
      <c r="I478" s="84">
        <f t="shared" si="28"/>
        <v>47.6</v>
      </c>
      <c r="J478">
        <f t="shared" si="26"/>
        <v>-0.15760288204446771</v>
      </c>
      <c r="K478">
        <f t="shared" si="26"/>
        <v>-1.1907784890598974</v>
      </c>
      <c r="L478" s="76">
        <f t="shared" si="27"/>
        <v>1.2011628026360517</v>
      </c>
    </row>
    <row r="479" spans="9:12" x14ac:dyDescent="0.25">
      <c r="I479" s="84">
        <f t="shared" si="28"/>
        <v>47.7</v>
      </c>
      <c r="J479">
        <f t="shared" si="26"/>
        <v>-0.15103609529261419</v>
      </c>
      <c r="K479">
        <f t="shared" si="26"/>
        <v>-1.1411627186823985</v>
      </c>
      <c r="L479" s="76">
        <f t="shared" si="27"/>
        <v>1.1511143525262131</v>
      </c>
    </row>
    <row r="480" spans="9:12" x14ac:dyDescent="0.25">
      <c r="I480" s="84">
        <f t="shared" si="28"/>
        <v>47.800000000000004</v>
      </c>
      <c r="J480">
        <f t="shared" si="26"/>
        <v>-0.14446930854076223</v>
      </c>
      <c r="K480">
        <f t="shared" si="26"/>
        <v>-1.0915469483049058</v>
      </c>
      <c r="L480" s="76">
        <f t="shared" si="27"/>
        <v>1.1010659024163807</v>
      </c>
    </row>
    <row r="481" spans="9:12" x14ac:dyDescent="0.25">
      <c r="I481" s="84">
        <f t="shared" si="28"/>
        <v>47.900000000000006</v>
      </c>
      <c r="J481">
        <f t="shared" si="26"/>
        <v>-0.13790252178890894</v>
      </c>
      <c r="K481">
        <f t="shared" si="26"/>
        <v>-1.0419311779274105</v>
      </c>
      <c r="L481" s="76">
        <f t="shared" si="27"/>
        <v>1.0510174523065454</v>
      </c>
    </row>
    <row r="482" spans="9:12" x14ac:dyDescent="0.25">
      <c r="I482" s="84">
        <f t="shared" si="28"/>
        <v>48</v>
      </c>
      <c r="J482">
        <f t="shared" si="26"/>
        <v>-0.13133573503705565</v>
      </c>
      <c r="K482">
        <f t="shared" si="26"/>
        <v>-0.99231540754991432</v>
      </c>
      <c r="L482" s="76">
        <f t="shared" si="27"/>
        <v>1.0009690021967095</v>
      </c>
    </row>
    <row r="483" spans="9:12" x14ac:dyDescent="0.25">
      <c r="I483" s="84">
        <f t="shared" si="28"/>
        <v>48.1</v>
      </c>
      <c r="J483">
        <f t="shared" si="26"/>
        <v>-0.12476894828520324</v>
      </c>
      <c r="K483">
        <f t="shared" si="26"/>
        <v>-0.94269963717241545</v>
      </c>
      <c r="L483" s="76">
        <f t="shared" si="27"/>
        <v>0.95092055208687098</v>
      </c>
    </row>
    <row r="484" spans="9:12" x14ac:dyDescent="0.25">
      <c r="I484" s="84">
        <f t="shared" si="28"/>
        <v>48.2</v>
      </c>
      <c r="J484">
        <f t="shared" si="26"/>
        <v>-0.11820216153334995</v>
      </c>
      <c r="K484">
        <f t="shared" si="26"/>
        <v>-0.89308386679492635</v>
      </c>
      <c r="L484" s="76">
        <f t="shared" si="27"/>
        <v>0.90087210197704193</v>
      </c>
    </row>
    <row r="485" spans="9:12" x14ac:dyDescent="0.25">
      <c r="I485" s="84">
        <f t="shared" si="28"/>
        <v>48.300000000000004</v>
      </c>
      <c r="J485">
        <f t="shared" si="26"/>
        <v>-0.11163537478149754</v>
      </c>
      <c r="K485">
        <f t="shared" si="26"/>
        <v>-0.84346809641742748</v>
      </c>
      <c r="L485" s="76">
        <f t="shared" si="27"/>
        <v>0.85082365186720332</v>
      </c>
    </row>
    <row r="486" spans="9:12" x14ac:dyDescent="0.25">
      <c r="I486" s="84">
        <f t="shared" si="28"/>
        <v>48.400000000000006</v>
      </c>
      <c r="J486">
        <f t="shared" si="26"/>
        <v>-0.10506858802964425</v>
      </c>
      <c r="K486">
        <f t="shared" si="26"/>
        <v>-0.79385232603992861</v>
      </c>
      <c r="L486" s="76">
        <f t="shared" si="27"/>
        <v>0.80077520175736472</v>
      </c>
    </row>
    <row r="487" spans="9:12" x14ac:dyDescent="0.25">
      <c r="I487" s="84">
        <f t="shared" si="28"/>
        <v>48.5</v>
      </c>
      <c r="J487">
        <f t="shared" si="26"/>
        <v>-9.8501801277791845E-2</v>
      </c>
      <c r="K487">
        <f t="shared" si="26"/>
        <v>-0.74423655566243241</v>
      </c>
      <c r="L487" s="76">
        <f t="shared" si="27"/>
        <v>0.75072675164752878</v>
      </c>
    </row>
    <row r="488" spans="9:12" x14ac:dyDescent="0.25">
      <c r="I488" s="84">
        <f t="shared" si="28"/>
        <v>48.6</v>
      </c>
      <c r="J488">
        <f t="shared" si="26"/>
        <v>-9.193501452593944E-2</v>
      </c>
      <c r="K488">
        <f t="shared" si="26"/>
        <v>-0.69462078528493709</v>
      </c>
      <c r="L488" s="76">
        <f t="shared" si="27"/>
        <v>0.70067830153769384</v>
      </c>
    </row>
    <row r="489" spans="9:12" x14ac:dyDescent="0.25">
      <c r="I489" s="84">
        <f t="shared" si="28"/>
        <v>48.7</v>
      </c>
      <c r="J489">
        <f t="shared" si="26"/>
        <v>-8.5368227774086147E-2</v>
      </c>
      <c r="K489">
        <f t="shared" si="26"/>
        <v>-0.64500501490744444</v>
      </c>
      <c r="L489" s="76">
        <f t="shared" si="27"/>
        <v>0.65062985142786134</v>
      </c>
    </row>
    <row r="490" spans="9:12" x14ac:dyDescent="0.25">
      <c r="I490" s="84">
        <f t="shared" si="28"/>
        <v>48.800000000000004</v>
      </c>
      <c r="J490">
        <f t="shared" si="26"/>
        <v>-7.8801441022232854E-2</v>
      </c>
      <c r="K490">
        <f t="shared" si="26"/>
        <v>-0.59538924452994557</v>
      </c>
      <c r="L490" s="76">
        <f t="shared" si="27"/>
        <v>0.60058140131802262</v>
      </c>
    </row>
    <row r="491" spans="9:12" x14ac:dyDescent="0.25">
      <c r="I491" s="84">
        <f t="shared" si="28"/>
        <v>48.900000000000006</v>
      </c>
      <c r="J491">
        <f t="shared" si="26"/>
        <v>-7.223465427038045E-2</v>
      </c>
      <c r="K491">
        <f t="shared" si="26"/>
        <v>-0.5457734741524467</v>
      </c>
      <c r="L491" s="76">
        <f t="shared" si="27"/>
        <v>0.55053295120818413</v>
      </c>
    </row>
    <row r="492" spans="9:12" x14ac:dyDescent="0.25">
      <c r="I492" s="84">
        <f t="shared" si="28"/>
        <v>49</v>
      </c>
      <c r="J492">
        <f t="shared" si="26"/>
        <v>-6.5667867518527157E-2</v>
      </c>
      <c r="K492">
        <f t="shared" si="26"/>
        <v>-0.4961577037749576</v>
      </c>
      <c r="L492" s="76">
        <f t="shared" si="27"/>
        <v>0.50048450109835507</v>
      </c>
    </row>
    <row r="493" spans="9:12" x14ac:dyDescent="0.25">
      <c r="I493" s="84">
        <f t="shared" si="28"/>
        <v>49.1</v>
      </c>
      <c r="J493">
        <f t="shared" si="26"/>
        <v>-5.9101080766674752E-2</v>
      </c>
      <c r="K493">
        <f t="shared" si="26"/>
        <v>-0.44654193339745873</v>
      </c>
      <c r="L493" s="76">
        <f t="shared" si="27"/>
        <v>0.45043605098851652</v>
      </c>
    </row>
    <row r="494" spans="9:12" x14ac:dyDescent="0.25">
      <c r="I494" s="84">
        <f t="shared" si="28"/>
        <v>49.2</v>
      </c>
      <c r="J494">
        <f t="shared" si="26"/>
        <v>-5.2534294014821903E-2</v>
      </c>
      <c r="K494">
        <f t="shared" si="26"/>
        <v>-0.39692616301996253</v>
      </c>
      <c r="L494" s="76">
        <f t="shared" si="27"/>
        <v>0.40038760087868058</v>
      </c>
    </row>
    <row r="495" spans="9:12" x14ac:dyDescent="0.25">
      <c r="I495" s="84">
        <f t="shared" si="28"/>
        <v>49.300000000000004</v>
      </c>
      <c r="J495">
        <f t="shared" si="26"/>
        <v>-4.5967507262968166E-2</v>
      </c>
      <c r="K495">
        <f t="shared" si="26"/>
        <v>-0.34731039264246366</v>
      </c>
      <c r="L495" s="76">
        <f t="shared" si="27"/>
        <v>0.35033915076884187</v>
      </c>
    </row>
    <row r="496" spans="9:12" x14ac:dyDescent="0.25">
      <c r="I496" s="84">
        <f t="shared" si="28"/>
        <v>49.400000000000006</v>
      </c>
      <c r="J496">
        <f t="shared" si="26"/>
        <v>-3.9400720511115761E-2</v>
      </c>
      <c r="K496">
        <f t="shared" si="26"/>
        <v>-0.2976946222649719</v>
      </c>
      <c r="L496" s="76">
        <f t="shared" si="27"/>
        <v>0.30029070065901037</v>
      </c>
    </row>
    <row r="497" spans="9:12" x14ac:dyDescent="0.25">
      <c r="I497" s="84">
        <f t="shared" si="28"/>
        <v>49.5</v>
      </c>
      <c r="J497">
        <f t="shared" si="26"/>
        <v>-3.28339337592638E-2</v>
      </c>
      <c r="K497">
        <f t="shared" si="26"/>
        <v>-0.24807885188747569</v>
      </c>
      <c r="L497" s="76">
        <f t="shared" si="27"/>
        <v>0.25024225054917448</v>
      </c>
    </row>
    <row r="498" spans="9:12" x14ac:dyDescent="0.25">
      <c r="I498" s="84">
        <f t="shared" si="28"/>
        <v>49.6</v>
      </c>
      <c r="J498">
        <f t="shared" si="26"/>
        <v>-2.6267147007410507E-2</v>
      </c>
      <c r="K498">
        <f t="shared" si="26"/>
        <v>-0.19846308150997949</v>
      </c>
      <c r="L498" s="76">
        <f t="shared" si="27"/>
        <v>0.20019380043933846</v>
      </c>
    </row>
    <row r="499" spans="9:12" x14ac:dyDescent="0.25">
      <c r="I499" s="84">
        <f t="shared" si="28"/>
        <v>49.7</v>
      </c>
      <c r="J499">
        <f t="shared" si="26"/>
        <v>-1.9700360255558103E-2</v>
      </c>
      <c r="K499">
        <f t="shared" si="26"/>
        <v>-0.14884731113248062</v>
      </c>
      <c r="L499" s="76">
        <f t="shared" si="27"/>
        <v>0.15014535032949991</v>
      </c>
    </row>
    <row r="500" spans="9:12" x14ac:dyDescent="0.25">
      <c r="I500" s="84">
        <f t="shared" si="28"/>
        <v>49.800000000000004</v>
      </c>
      <c r="J500">
        <f t="shared" si="26"/>
        <v>-1.313357350370481E-2</v>
      </c>
      <c r="K500">
        <f t="shared" si="26"/>
        <v>-9.9231540754988856E-2</v>
      </c>
      <c r="L500" s="76">
        <f t="shared" si="27"/>
        <v>0.1000969002196683</v>
      </c>
    </row>
    <row r="501" spans="9:12" x14ac:dyDescent="0.25">
      <c r="I501" s="84">
        <f t="shared" si="28"/>
        <v>49.900000000000006</v>
      </c>
      <c r="J501">
        <f t="shared" si="26"/>
        <v>-6.5667867518519607E-3</v>
      </c>
      <c r="K501">
        <f t="shared" si="26"/>
        <v>-4.9615770377489987E-2</v>
      </c>
      <c r="L501" s="76">
        <f t="shared" si="27"/>
        <v>5.0048450109829688E-2</v>
      </c>
    </row>
    <row r="502" spans="9:12" x14ac:dyDescent="0.25">
      <c r="I502" s="84">
        <f t="shared" si="28"/>
        <v>50</v>
      </c>
      <c r="J502">
        <f t="shared" si="26"/>
        <v>8.8817841970012523E-16</v>
      </c>
      <c r="K502">
        <f t="shared" si="26"/>
        <v>6.2172489379008766E-15</v>
      </c>
      <c r="L502" s="76">
        <f t="shared" si="27"/>
        <v>6.2803698347351005E-15</v>
      </c>
    </row>
    <row r="503" spans="9:12" x14ac:dyDescent="0.25">
      <c r="I503" s="84" t="e">
        <f t="shared" si="28"/>
        <v>#N/A</v>
      </c>
      <c r="J503" t="e">
        <f t="shared" si="26"/>
        <v>#N/A</v>
      </c>
      <c r="K503" t="e">
        <f t="shared" si="26"/>
        <v>#N/A</v>
      </c>
      <c r="L503" s="76" t="e">
        <f t="shared" si="27"/>
        <v>#N/A</v>
      </c>
    </row>
    <row r="504" spans="9:12" x14ac:dyDescent="0.25">
      <c r="I504" s="84" t="e">
        <f t="shared" si="28"/>
        <v>#N/A</v>
      </c>
      <c r="J504" t="e">
        <f t="shared" si="26"/>
        <v>#N/A</v>
      </c>
      <c r="K504" t="e">
        <f t="shared" si="26"/>
        <v>#N/A</v>
      </c>
      <c r="L504" s="76" t="e">
        <f t="shared" si="27"/>
        <v>#N/A</v>
      </c>
    </row>
    <row r="505" spans="9:12" x14ac:dyDescent="0.25">
      <c r="I505" s="84" t="e">
        <f t="shared" si="28"/>
        <v>#N/A</v>
      </c>
      <c r="J505" t="e">
        <f t="shared" si="26"/>
        <v>#N/A</v>
      </c>
      <c r="K505" t="e">
        <f t="shared" si="26"/>
        <v>#N/A</v>
      </c>
      <c r="L505" s="76" t="e">
        <f t="shared" si="27"/>
        <v>#N/A</v>
      </c>
    </row>
    <row r="506" spans="9:12" x14ac:dyDescent="0.25">
      <c r="I506" s="84" t="e">
        <f t="shared" si="28"/>
        <v>#N/A</v>
      </c>
      <c r="J506" t="e">
        <f t="shared" si="26"/>
        <v>#N/A</v>
      </c>
      <c r="K506" t="e">
        <f t="shared" si="26"/>
        <v>#N/A</v>
      </c>
      <c r="L506" s="76" t="e">
        <f t="shared" si="27"/>
        <v>#N/A</v>
      </c>
    </row>
    <row r="507" spans="9:12" x14ac:dyDescent="0.25">
      <c r="I507" s="84" t="e">
        <f t="shared" si="28"/>
        <v>#N/A</v>
      </c>
      <c r="J507" t="e">
        <f t="shared" si="26"/>
        <v>#N/A</v>
      </c>
      <c r="K507" t="e">
        <f t="shared" si="26"/>
        <v>#N/A</v>
      </c>
      <c r="L507" s="76" t="e">
        <f t="shared" si="27"/>
        <v>#N/A</v>
      </c>
    </row>
    <row r="508" spans="9:12" x14ac:dyDescent="0.25">
      <c r="I508" s="84" t="e">
        <f t="shared" si="28"/>
        <v>#N/A</v>
      </c>
      <c r="J508" t="e">
        <f t="shared" si="26"/>
        <v>#N/A</v>
      </c>
      <c r="K508" t="e">
        <f t="shared" si="26"/>
        <v>#N/A</v>
      </c>
      <c r="L508" s="76" t="e">
        <f t="shared" si="27"/>
        <v>#N/A</v>
      </c>
    </row>
    <row r="509" spans="9:12" x14ac:dyDescent="0.25">
      <c r="I509" s="84" t="e">
        <f t="shared" si="28"/>
        <v>#N/A</v>
      </c>
      <c r="J509" t="e">
        <f t="shared" si="26"/>
        <v>#N/A</v>
      </c>
      <c r="K509" t="e">
        <f t="shared" si="26"/>
        <v>#N/A</v>
      </c>
      <c r="L509" s="76" t="e">
        <f t="shared" si="27"/>
        <v>#N/A</v>
      </c>
    </row>
    <row r="510" spans="9:12" x14ac:dyDescent="0.25">
      <c r="I510" s="84" t="e">
        <f t="shared" si="28"/>
        <v>#N/A</v>
      </c>
      <c r="J510" t="e">
        <f t="shared" si="26"/>
        <v>#N/A</v>
      </c>
      <c r="K510" t="e">
        <f t="shared" si="26"/>
        <v>#N/A</v>
      </c>
      <c r="L510" s="76" t="e">
        <f t="shared" si="27"/>
        <v>#N/A</v>
      </c>
    </row>
    <row r="511" spans="9:12" x14ac:dyDescent="0.25">
      <c r="I511" s="84" t="e">
        <f t="shared" si="28"/>
        <v>#N/A</v>
      </c>
      <c r="J511" t="e">
        <f t="shared" si="26"/>
        <v>#N/A</v>
      </c>
      <c r="K511" t="e">
        <f t="shared" si="26"/>
        <v>#N/A</v>
      </c>
      <c r="L511" s="76" t="e">
        <f t="shared" si="27"/>
        <v>#N/A</v>
      </c>
    </row>
    <row r="512" spans="9:12" x14ac:dyDescent="0.25">
      <c r="I512" s="84" t="e">
        <f t="shared" si="28"/>
        <v>#N/A</v>
      </c>
      <c r="J512" t="e">
        <f t="shared" si="26"/>
        <v>#N/A</v>
      </c>
      <c r="K512" t="e">
        <f t="shared" si="26"/>
        <v>#N/A</v>
      </c>
      <c r="L512" s="76" t="e">
        <f t="shared" si="27"/>
        <v>#N/A</v>
      </c>
    </row>
    <row r="513" spans="9:12" x14ac:dyDescent="0.25">
      <c r="I513" s="84" t="e">
        <f t="shared" si="28"/>
        <v>#N/A</v>
      </c>
      <c r="J513" t="e">
        <f t="shared" si="26"/>
        <v>#N/A</v>
      </c>
      <c r="K513" t="e">
        <f t="shared" si="26"/>
        <v>#N/A</v>
      </c>
      <c r="L513" s="76" t="e">
        <f t="shared" si="27"/>
        <v>#N/A</v>
      </c>
    </row>
    <row r="514" spans="9:12" x14ac:dyDescent="0.25">
      <c r="I514" s="84" t="e">
        <f t="shared" si="28"/>
        <v>#N/A</v>
      </c>
      <c r="J514" t="e">
        <f t="shared" ref="J514:K577" si="29">D$29*($I514/1000)+D$18*(($I514/1000)-($D$8/1000))*(($I514/1000)&gt;($D$8/1000))+D$19*(($I514/1000)-($D$9/1000))*(($I514/1000)&gt;($D$9/1000))+D$20*(($I514/1000)-($D$10/1000))*(($I514/1000)&gt;($D$10/1000))+D$21*(($I514/1000)-($D$11/1000))*(($I514/1000)&gt;($D$11/1000))</f>
        <v>#N/A</v>
      </c>
      <c r="K514" t="e">
        <f t="shared" si="29"/>
        <v>#N/A</v>
      </c>
      <c r="L514" s="76" t="e">
        <f t="shared" ref="L514:L577" si="30">SQRT((J514^2)+(K514^2))</f>
        <v>#N/A</v>
      </c>
    </row>
    <row r="515" spans="9:12" x14ac:dyDescent="0.25">
      <c r="I515" s="84" t="e">
        <f t="shared" ref="I515:I578" si="31">IF((ROW(A513)*$F$2)&lt;=$D$5, ROW(A513)*$F$2,NA())</f>
        <v>#N/A</v>
      </c>
      <c r="J515" t="e">
        <f t="shared" si="29"/>
        <v>#N/A</v>
      </c>
      <c r="K515" t="e">
        <f t="shared" si="29"/>
        <v>#N/A</v>
      </c>
      <c r="L515" s="76" t="e">
        <f t="shared" si="30"/>
        <v>#N/A</v>
      </c>
    </row>
    <row r="516" spans="9:12" x14ac:dyDescent="0.25">
      <c r="I516" s="84" t="e">
        <f t="shared" si="31"/>
        <v>#N/A</v>
      </c>
      <c r="J516" t="e">
        <f t="shared" si="29"/>
        <v>#N/A</v>
      </c>
      <c r="K516" t="e">
        <f t="shared" si="29"/>
        <v>#N/A</v>
      </c>
      <c r="L516" s="76" t="e">
        <f t="shared" si="30"/>
        <v>#N/A</v>
      </c>
    </row>
    <row r="517" spans="9:12" x14ac:dyDescent="0.25">
      <c r="I517" s="84" t="e">
        <f t="shared" si="31"/>
        <v>#N/A</v>
      </c>
      <c r="J517" t="e">
        <f t="shared" si="29"/>
        <v>#N/A</v>
      </c>
      <c r="K517" t="e">
        <f t="shared" si="29"/>
        <v>#N/A</v>
      </c>
      <c r="L517" s="76" t="e">
        <f t="shared" si="30"/>
        <v>#N/A</v>
      </c>
    </row>
    <row r="518" spans="9:12" x14ac:dyDescent="0.25">
      <c r="I518" s="84" t="e">
        <f t="shared" si="31"/>
        <v>#N/A</v>
      </c>
      <c r="J518" t="e">
        <f t="shared" si="29"/>
        <v>#N/A</v>
      </c>
      <c r="K518" t="e">
        <f t="shared" si="29"/>
        <v>#N/A</v>
      </c>
      <c r="L518" s="76" t="e">
        <f t="shared" si="30"/>
        <v>#N/A</v>
      </c>
    </row>
    <row r="519" spans="9:12" x14ac:dyDescent="0.25">
      <c r="I519" s="84" t="e">
        <f t="shared" si="31"/>
        <v>#N/A</v>
      </c>
      <c r="J519" t="e">
        <f t="shared" si="29"/>
        <v>#N/A</v>
      </c>
      <c r="K519" t="e">
        <f t="shared" si="29"/>
        <v>#N/A</v>
      </c>
      <c r="L519" s="76" t="e">
        <f t="shared" si="30"/>
        <v>#N/A</v>
      </c>
    </row>
    <row r="520" spans="9:12" x14ac:dyDescent="0.25">
      <c r="I520" s="84" t="e">
        <f t="shared" si="31"/>
        <v>#N/A</v>
      </c>
      <c r="J520" t="e">
        <f t="shared" si="29"/>
        <v>#N/A</v>
      </c>
      <c r="K520" t="e">
        <f t="shared" si="29"/>
        <v>#N/A</v>
      </c>
      <c r="L520" s="76" t="e">
        <f t="shared" si="30"/>
        <v>#N/A</v>
      </c>
    </row>
    <row r="521" spans="9:12" x14ac:dyDescent="0.25">
      <c r="I521" s="84" t="e">
        <f t="shared" si="31"/>
        <v>#N/A</v>
      </c>
      <c r="J521" t="e">
        <f t="shared" si="29"/>
        <v>#N/A</v>
      </c>
      <c r="K521" t="e">
        <f t="shared" si="29"/>
        <v>#N/A</v>
      </c>
      <c r="L521" s="76" t="e">
        <f t="shared" si="30"/>
        <v>#N/A</v>
      </c>
    </row>
    <row r="522" spans="9:12" x14ac:dyDescent="0.25">
      <c r="I522" s="84" t="e">
        <f t="shared" si="31"/>
        <v>#N/A</v>
      </c>
      <c r="J522" t="e">
        <f t="shared" si="29"/>
        <v>#N/A</v>
      </c>
      <c r="K522" t="e">
        <f t="shared" si="29"/>
        <v>#N/A</v>
      </c>
      <c r="L522" s="76" t="e">
        <f t="shared" si="30"/>
        <v>#N/A</v>
      </c>
    </row>
    <row r="523" spans="9:12" x14ac:dyDescent="0.25">
      <c r="I523" s="84" t="e">
        <f t="shared" si="31"/>
        <v>#N/A</v>
      </c>
      <c r="J523" t="e">
        <f t="shared" si="29"/>
        <v>#N/A</v>
      </c>
      <c r="K523" t="e">
        <f t="shared" si="29"/>
        <v>#N/A</v>
      </c>
      <c r="L523" s="76" t="e">
        <f t="shared" si="30"/>
        <v>#N/A</v>
      </c>
    </row>
    <row r="524" spans="9:12" x14ac:dyDescent="0.25">
      <c r="I524" s="84" t="e">
        <f t="shared" si="31"/>
        <v>#N/A</v>
      </c>
      <c r="J524" t="e">
        <f t="shared" si="29"/>
        <v>#N/A</v>
      </c>
      <c r="K524" t="e">
        <f t="shared" si="29"/>
        <v>#N/A</v>
      </c>
      <c r="L524" s="76" t="e">
        <f t="shared" si="30"/>
        <v>#N/A</v>
      </c>
    </row>
    <row r="525" spans="9:12" x14ac:dyDescent="0.25">
      <c r="I525" s="84" t="e">
        <f t="shared" si="31"/>
        <v>#N/A</v>
      </c>
      <c r="J525" t="e">
        <f t="shared" si="29"/>
        <v>#N/A</v>
      </c>
      <c r="K525" t="e">
        <f t="shared" si="29"/>
        <v>#N/A</v>
      </c>
      <c r="L525" s="76" t="e">
        <f t="shared" si="30"/>
        <v>#N/A</v>
      </c>
    </row>
    <row r="526" spans="9:12" x14ac:dyDescent="0.25">
      <c r="I526" s="84" t="e">
        <f t="shared" si="31"/>
        <v>#N/A</v>
      </c>
      <c r="J526" t="e">
        <f t="shared" si="29"/>
        <v>#N/A</v>
      </c>
      <c r="K526" t="e">
        <f t="shared" si="29"/>
        <v>#N/A</v>
      </c>
      <c r="L526" s="76" t="e">
        <f t="shared" si="30"/>
        <v>#N/A</v>
      </c>
    </row>
    <row r="527" spans="9:12" x14ac:dyDescent="0.25">
      <c r="I527" s="84" t="e">
        <f t="shared" si="31"/>
        <v>#N/A</v>
      </c>
      <c r="J527" t="e">
        <f t="shared" si="29"/>
        <v>#N/A</v>
      </c>
      <c r="K527" t="e">
        <f t="shared" si="29"/>
        <v>#N/A</v>
      </c>
      <c r="L527" s="76" t="e">
        <f t="shared" si="30"/>
        <v>#N/A</v>
      </c>
    </row>
    <row r="528" spans="9:12" x14ac:dyDescent="0.25">
      <c r="I528" s="84" t="e">
        <f t="shared" si="31"/>
        <v>#N/A</v>
      </c>
      <c r="J528" t="e">
        <f t="shared" si="29"/>
        <v>#N/A</v>
      </c>
      <c r="K528" t="e">
        <f t="shared" si="29"/>
        <v>#N/A</v>
      </c>
      <c r="L528" s="76" t="e">
        <f t="shared" si="30"/>
        <v>#N/A</v>
      </c>
    </row>
    <row r="529" spans="9:12" x14ac:dyDescent="0.25">
      <c r="I529" s="84" t="e">
        <f t="shared" si="31"/>
        <v>#N/A</v>
      </c>
      <c r="J529" t="e">
        <f t="shared" si="29"/>
        <v>#N/A</v>
      </c>
      <c r="K529" t="e">
        <f t="shared" si="29"/>
        <v>#N/A</v>
      </c>
      <c r="L529" s="76" t="e">
        <f t="shared" si="30"/>
        <v>#N/A</v>
      </c>
    </row>
    <row r="530" spans="9:12" x14ac:dyDescent="0.25">
      <c r="I530" s="84" t="e">
        <f t="shared" si="31"/>
        <v>#N/A</v>
      </c>
      <c r="J530" t="e">
        <f t="shared" si="29"/>
        <v>#N/A</v>
      </c>
      <c r="K530" t="e">
        <f t="shared" si="29"/>
        <v>#N/A</v>
      </c>
      <c r="L530" s="76" t="e">
        <f t="shared" si="30"/>
        <v>#N/A</v>
      </c>
    </row>
    <row r="531" spans="9:12" x14ac:dyDescent="0.25">
      <c r="I531" s="84" t="e">
        <f t="shared" si="31"/>
        <v>#N/A</v>
      </c>
      <c r="J531" t="e">
        <f t="shared" si="29"/>
        <v>#N/A</v>
      </c>
      <c r="K531" t="e">
        <f t="shared" si="29"/>
        <v>#N/A</v>
      </c>
      <c r="L531" s="76" t="e">
        <f t="shared" si="30"/>
        <v>#N/A</v>
      </c>
    </row>
    <row r="532" spans="9:12" x14ac:dyDescent="0.25">
      <c r="I532" s="84" t="e">
        <f t="shared" si="31"/>
        <v>#N/A</v>
      </c>
      <c r="J532" t="e">
        <f t="shared" si="29"/>
        <v>#N/A</v>
      </c>
      <c r="K532" t="e">
        <f t="shared" si="29"/>
        <v>#N/A</v>
      </c>
      <c r="L532" s="76" t="e">
        <f t="shared" si="30"/>
        <v>#N/A</v>
      </c>
    </row>
    <row r="533" spans="9:12" x14ac:dyDescent="0.25">
      <c r="I533" s="84" t="e">
        <f t="shared" si="31"/>
        <v>#N/A</v>
      </c>
      <c r="J533" t="e">
        <f t="shared" si="29"/>
        <v>#N/A</v>
      </c>
      <c r="K533" t="e">
        <f t="shared" si="29"/>
        <v>#N/A</v>
      </c>
      <c r="L533" s="76" t="e">
        <f t="shared" si="30"/>
        <v>#N/A</v>
      </c>
    </row>
    <row r="534" spans="9:12" x14ac:dyDescent="0.25">
      <c r="I534" s="84" t="e">
        <f t="shared" si="31"/>
        <v>#N/A</v>
      </c>
      <c r="J534" t="e">
        <f t="shared" si="29"/>
        <v>#N/A</v>
      </c>
      <c r="K534" t="e">
        <f t="shared" si="29"/>
        <v>#N/A</v>
      </c>
      <c r="L534" s="76" t="e">
        <f t="shared" si="30"/>
        <v>#N/A</v>
      </c>
    </row>
    <row r="535" spans="9:12" x14ac:dyDescent="0.25">
      <c r="I535" s="84" t="e">
        <f t="shared" si="31"/>
        <v>#N/A</v>
      </c>
      <c r="J535" t="e">
        <f t="shared" si="29"/>
        <v>#N/A</v>
      </c>
      <c r="K535" t="e">
        <f t="shared" si="29"/>
        <v>#N/A</v>
      </c>
      <c r="L535" s="76" t="e">
        <f t="shared" si="30"/>
        <v>#N/A</v>
      </c>
    </row>
    <row r="536" spans="9:12" x14ac:dyDescent="0.25">
      <c r="I536" s="84" t="e">
        <f t="shared" si="31"/>
        <v>#N/A</v>
      </c>
      <c r="J536" t="e">
        <f t="shared" si="29"/>
        <v>#N/A</v>
      </c>
      <c r="K536" t="e">
        <f t="shared" si="29"/>
        <v>#N/A</v>
      </c>
      <c r="L536" s="76" t="e">
        <f t="shared" si="30"/>
        <v>#N/A</v>
      </c>
    </row>
    <row r="537" spans="9:12" x14ac:dyDescent="0.25">
      <c r="I537" s="84" t="e">
        <f t="shared" si="31"/>
        <v>#N/A</v>
      </c>
      <c r="J537" t="e">
        <f t="shared" si="29"/>
        <v>#N/A</v>
      </c>
      <c r="K537" t="e">
        <f t="shared" si="29"/>
        <v>#N/A</v>
      </c>
      <c r="L537" s="76" t="e">
        <f t="shared" si="30"/>
        <v>#N/A</v>
      </c>
    </row>
    <row r="538" spans="9:12" x14ac:dyDescent="0.25">
      <c r="I538" s="84" t="e">
        <f t="shared" si="31"/>
        <v>#N/A</v>
      </c>
      <c r="J538" t="e">
        <f t="shared" si="29"/>
        <v>#N/A</v>
      </c>
      <c r="K538" t="e">
        <f t="shared" si="29"/>
        <v>#N/A</v>
      </c>
      <c r="L538" s="76" t="e">
        <f t="shared" si="30"/>
        <v>#N/A</v>
      </c>
    </row>
    <row r="539" spans="9:12" x14ac:dyDescent="0.25">
      <c r="I539" s="84" t="e">
        <f t="shared" si="31"/>
        <v>#N/A</v>
      </c>
      <c r="J539" t="e">
        <f t="shared" si="29"/>
        <v>#N/A</v>
      </c>
      <c r="K539" t="e">
        <f t="shared" si="29"/>
        <v>#N/A</v>
      </c>
      <c r="L539" s="76" t="e">
        <f t="shared" si="30"/>
        <v>#N/A</v>
      </c>
    </row>
    <row r="540" spans="9:12" x14ac:dyDescent="0.25">
      <c r="I540" s="84" t="e">
        <f t="shared" si="31"/>
        <v>#N/A</v>
      </c>
      <c r="J540" t="e">
        <f t="shared" si="29"/>
        <v>#N/A</v>
      </c>
      <c r="K540" t="e">
        <f t="shared" si="29"/>
        <v>#N/A</v>
      </c>
      <c r="L540" s="76" t="e">
        <f t="shared" si="30"/>
        <v>#N/A</v>
      </c>
    </row>
    <row r="541" spans="9:12" x14ac:dyDescent="0.25">
      <c r="I541" s="84" t="e">
        <f t="shared" si="31"/>
        <v>#N/A</v>
      </c>
      <c r="J541" t="e">
        <f t="shared" si="29"/>
        <v>#N/A</v>
      </c>
      <c r="K541" t="e">
        <f t="shared" si="29"/>
        <v>#N/A</v>
      </c>
      <c r="L541" s="76" t="e">
        <f t="shared" si="30"/>
        <v>#N/A</v>
      </c>
    </row>
    <row r="542" spans="9:12" x14ac:dyDescent="0.25">
      <c r="I542" s="84" t="e">
        <f t="shared" si="31"/>
        <v>#N/A</v>
      </c>
      <c r="J542" t="e">
        <f t="shared" si="29"/>
        <v>#N/A</v>
      </c>
      <c r="K542" t="e">
        <f t="shared" si="29"/>
        <v>#N/A</v>
      </c>
      <c r="L542" s="76" t="e">
        <f t="shared" si="30"/>
        <v>#N/A</v>
      </c>
    </row>
    <row r="543" spans="9:12" x14ac:dyDescent="0.25">
      <c r="I543" s="84" t="e">
        <f t="shared" si="31"/>
        <v>#N/A</v>
      </c>
      <c r="J543" t="e">
        <f t="shared" si="29"/>
        <v>#N/A</v>
      </c>
      <c r="K543" t="e">
        <f t="shared" si="29"/>
        <v>#N/A</v>
      </c>
      <c r="L543" s="76" t="e">
        <f t="shared" si="30"/>
        <v>#N/A</v>
      </c>
    </row>
    <row r="544" spans="9:12" x14ac:dyDescent="0.25">
      <c r="I544" s="84" t="e">
        <f t="shared" si="31"/>
        <v>#N/A</v>
      </c>
      <c r="J544" t="e">
        <f t="shared" si="29"/>
        <v>#N/A</v>
      </c>
      <c r="K544" t="e">
        <f t="shared" si="29"/>
        <v>#N/A</v>
      </c>
      <c r="L544" s="76" t="e">
        <f t="shared" si="30"/>
        <v>#N/A</v>
      </c>
    </row>
    <row r="545" spans="9:12" x14ac:dyDescent="0.25">
      <c r="I545" s="84" t="e">
        <f t="shared" si="31"/>
        <v>#N/A</v>
      </c>
      <c r="J545" t="e">
        <f t="shared" si="29"/>
        <v>#N/A</v>
      </c>
      <c r="K545" t="e">
        <f t="shared" si="29"/>
        <v>#N/A</v>
      </c>
      <c r="L545" s="76" t="e">
        <f t="shared" si="30"/>
        <v>#N/A</v>
      </c>
    </row>
    <row r="546" spans="9:12" x14ac:dyDescent="0.25">
      <c r="I546" s="84" t="e">
        <f t="shared" si="31"/>
        <v>#N/A</v>
      </c>
      <c r="J546" t="e">
        <f t="shared" si="29"/>
        <v>#N/A</v>
      </c>
      <c r="K546" t="e">
        <f t="shared" si="29"/>
        <v>#N/A</v>
      </c>
      <c r="L546" s="76" t="e">
        <f t="shared" si="30"/>
        <v>#N/A</v>
      </c>
    </row>
    <row r="547" spans="9:12" x14ac:dyDescent="0.25">
      <c r="I547" s="84" t="e">
        <f t="shared" si="31"/>
        <v>#N/A</v>
      </c>
      <c r="J547" t="e">
        <f t="shared" si="29"/>
        <v>#N/A</v>
      </c>
      <c r="K547" t="e">
        <f t="shared" si="29"/>
        <v>#N/A</v>
      </c>
      <c r="L547" s="76" t="e">
        <f t="shared" si="30"/>
        <v>#N/A</v>
      </c>
    </row>
    <row r="548" spans="9:12" x14ac:dyDescent="0.25">
      <c r="I548" s="84" t="e">
        <f t="shared" si="31"/>
        <v>#N/A</v>
      </c>
      <c r="J548" t="e">
        <f t="shared" si="29"/>
        <v>#N/A</v>
      </c>
      <c r="K548" t="e">
        <f t="shared" si="29"/>
        <v>#N/A</v>
      </c>
      <c r="L548" s="76" t="e">
        <f t="shared" si="30"/>
        <v>#N/A</v>
      </c>
    </row>
    <row r="549" spans="9:12" x14ac:dyDescent="0.25">
      <c r="I549" s="84" t="e">
        <f t="shared" si="31"/>
        <v>#N/A</v>
      </c>
      <c r="J549" t="e">
        <f t="shared" si="29"/>
        <v>#N/A</v>
      </c>
      <c r="K549" t="e">
        <f t="shared" si="29"/>
        <v>#N/A</v>
      </c>
      <c r="L549" s="76" t="e">
        <f t="shared" si="30"/>
        <v>#N/A</v>
      </c>
    </row>
    <row r="550" spans="9:12" x14ac:dyDescent="0.25">
      <c r="I550" s="84" t="e">
        <f t="shared" si="31"/>
        <v>#N/A</v>
      </c>
      <c r="J550" t="e">
        <f t="shared" si="29"/>
        <v>#N/A</v>
      </c>
      <c r="K550" t="e">
        <f t="shared" si="29"/>
        <v>#N/A</v>
      </c>
      <c r="L550" s="76" t="e">
        <f t="shared" si="30"/>
        <v>#N/A</v>
      </c>
    </row>
    <row r="551" spans="9:12" x14ac:dyDescent="0.25">
      <c r="I551" s="84" t="e">
        <f t="shared" si="31"/>
        <v>#N/A</v>
      </c>
      <c r="J551" t="e">
        <f t="shared" si="29"/>
        <v>#N/A</v>
      </c>
      <c r="K551" t="e">
        <f t="shared" si="29"/>
        <v>#N/A</v>
      </c>
      <c r="L551" s="76" t="e">
        <f t="shared" si="30"/>
        <v>#N/A</v>
      </c>
    </row>
    <row r="552" spans="9:12" x14ac:dyDescent="0.25">
      <c r="I552" s="84" t="e">
        <f t="shared" si="31"/>
        <v>#N/A</v>
      </c>
      <c r="J552" t="e">
        <f t="shared" si="29"/>
        <v>#N/A</v>
      </c>
      <c r="K552" t="e">
        <f t="shared" si="29"/>
        <v>#N/A</v>
      </c>
      <c r="L552" s="76" t="e">
        <f t="shared" si="30"/>
        <v>#N/A</v>
      </c>
    </row>
    <row r="553" spans="9:12" x14ac:dyDescent="0.25">
      <c r="I553" s="84" t="e">
        <f t="shared" si="31"/>
        <v>#N/A</v>
      </c>
      <c r="J553" t="e">
        <f t="shared" si="29"/>
        <v>#N/A</v>
      </c>
      <c r="K553" t="e">
        <f t="shared" si="29"/>
        <v>#N/A</v>
      </c>
      <c r="L553" s="76" t="e">
        <f t="shared" si="30"/>
        <v>#N/A</v>
      </c>
    </row>
    <row r="554" spans="9:12" x14ac:dyDescent="0.25">
      <c r="I554" s="84" t="e">
        <f t="shared" si="31"/>
        <v>#N/A</v>
      </c>
      <c r="J554" t="e">
        <f t="shared" si="29"/>
        <v>#N/A</v>
      </c>
      <c r="K554" t="e">
        <f t="shared" si="29"/>
        <v>#N/A</v>
      </c>
      <c r="L554" s="76" t="e">
        <f t="shared" si="30"/>
        <v>#N/A</v>
      </c>
    </row>
    <row r="555" spans="9:12" x14ac:dyDescent="0.25">
      <c r="I555" s="84" t="e">
        <f t="shared" si="31"/>
        <v>#N/A</v>
      </c>
      <c r="J555" t="e">
        <f t="shared" si="29"/>
        <v>#N/A</v>
      </c>
      <c r="K555" t="e">
        <f t="shared" si="29"/>
        <v>#N/A</v>
      </c>
      <c r="L555" s="76" t="e">
        <f t="shared" si="30"/>
        <v>#N/A</v>
      </c>
    </row>
    <row r="556" spans="9:12" x14ac:dyDescent="0.25">
      <c r="I556" s="84" t="e">
        <f t="shared" si="31"/>
        <v>#N/A</v>
      </c>
      <c r="J556" t="e">
        <f t="shared" si="29"/>
        <v>#N/A</v>
      </c>
      <c r="K556" t="e">
        <f t="shared" si="29"/>
        <v>#N/A</v>
      </c>
      <c r="L556" s="76" t="e">
        <f t="shared" si="30"/>
        <v>#N/A</v>
      </c>
    </row>
    <row r="557" spans="9:12" x14ac:dyDescent="0.25">
      <c r="I557" s="84" t="e">
        <f t="shared" si="31"/>
        <v>#N/A</v>
      </c>
      <c r="J557" t="e">
        <f t="shared" si="29"/>
        <v>#N/A</v>
      </c>
      <c r="K557" t="e">
        <f t="shared" si="29"/>
        <v>#N/A</v>
      </c>
      <c r="L557" s="76" t="e">
        <f t="shared" si="30"/>
        <v>#N/A</v>
      </c>
    </row>
    <row r="558" spans="9:12" x14ac:dyDescent="0.25">
      <c r="I558" s="84" t="e">
        <f t="shared" si="31"/>
        <v>#N/A</v>
      </c>
      <c r="J558" t="e">
        <f t="shared" si="29"/>
        <v>#N/A</v>
      </c>
      <c r="K558" t="e">
        <f t="shared" si="29"/>
        <v>#N/A</v>
      </c>
      <c r="L558" s="76" t="e">
        <f t="shared" si="30"/>
        <v>#N/A</v>
      </c>
    </row>
    <row r="559" spans="9:12" x14ac:dyDescent="0.25">
      <c r="I559" s="84" t="e">
        <f t="shared" si="31"/>
        <v>#N/A</v>
      </c>
      <c r="J559" t="e">
        <f t="shared" si="29"/>
        <v>#N/A</v>
      </c>
      <c r="K559" t="e">
        <f t="shared" si="29"/>
        <v>#N/A</v>
      </c>
      <c r="L559" s="76" t="e">
        <f t="shared" si="30"/>
        <v>#N/A</v>
      </c>
    </row>
    <row r="560" spans="9:12" x14ac:dyDescent="0.25">
      <c r="I560" s="84" t="e">
        <f t="shared" si="31"/>
        <v>#N/A</v>
      </c>
      <c r="J560" t="e">
        <f t="shared" si="29"/>
        <v>#N/A</v>
      </c>
      <c r="K560" t="e">
        <f t="shared" si="29"/>
        <v>#N/A</v>
      </c>
      <c r="L560" s="76" t="e">
        <f t="shared" si="30"/>
        <v>#N/A</v>
      </c>
    </row>
    <row r="561" spans="9:12" x14ac:dyDescent="0.25">
      <c r="I561" s="84" t="e">
        <f t="shared" si="31"/>
        <v>#N/A</v>
      </c>
      <c r="J561" t="e">
        <f t="shared" si="29"/>
        <v>#N/A</v>
      </c>
      <c r="K561" t="e">
        <f t="shared" si="29"/>
        <v>#N/A</v>
      </c>
      <c r="L561" s="76" t="e">
        <f t="shared" si="30"/>
        <v>#N/A</v>
      </c>
    </row>
    <row r="562" spans="9:12" x14ac:dyDescent="0.25">
      <c r="I562" s="84" t="e">
        <f t="shared" si="31"/>
        <v>#N/A</v>
      </c>
      <c r="J562" t="e">
        <f t="shared" si="29"/>
        <v>#N/A</v>
      </c>
      <c r="K562" t="e">
        <f t="shared" si="29"/>
        <v>#N/A</v>
      </c>
      <c r="L562" s="76" t="e">
        <f t="shared" si="30"/>
        <v>#N/A</v>
      </c>
    </row>
    <row r="563" spans="9:12" x14ac:dyDescent="0.25">
      <c r="I563" s="84" t="e">
        <f t="shared" si="31"/>
        <v>#N/A</v>
      </c>
      <c r="J563" t="e">
        <f t="shared" si="29"/>
        <v>#N/A</v>
      </c>
      <c r="K563" t="e">
        <f t="shared" si="29"/>
        <v>#N/A</v>
      </c>
      <c r="L563" s="76" t="e">
        <f t="shared" si="30"/>
        <v>#N/A</v>
      </c>
    </row>
    <row r="564" spans="9:12" x14ac:dyDescent="0.25">
      <c r="I564" s="84" t="e">
        <f t="shared" si="31"/>
        <v>#N/A</v>
      </c>
      <c r="J564" t="e">
        <f t="shared" si="29"/>
        <v>#N/A</v>
      </c>
      <c r="K564" t="e">
        <f t="shared" si="29"/>
        <v>#N/A</v>
      </c>
      <c r="L564" s="76" t="e">
        <f t="shared" si="30"/>
        <v>#N/A</v>
      </c>
    </row>
    <row r="565" spans="9:12" x14ac:dyDescent="0.25">
      <c r="I565" s="84" t="e">
        <f t="shared" si="31"/>
        <v>#N/A</v>
      </c>
      <c r="J565" t="e">
        <f t="shared" si="29"/>
        <v>#N/A</v>
      </c>
      <c r="K565" t="e">
        <f t="shared" si="29"/>
        <v>#N/A</v>
      </c>
      <c r="L565" s="76" t="e">
        <f t="shared" si="30"/>
        <v>#N/A</v>
      </c>
    </row>
    <row r="566" spans="9:12" x14ac:dyDescent="0.25">
      <c r="I566" s="84" t="e">
        <f t="shared" si="31"/>
        <v>#N/A</v>
      </c>
      <c r="J566" t="e">
        <f t="shared" si="29"/>
        <v>#N/A</v>
      </c>
      <c r="K566" t="e">
        <f t="shared" si="29"/>
        <v>#N/A</v>
      </c>
      <c r="L566" s="76" t="e">
        <f t="shared" si="30"/>
        <v>#N/A</v>
      </c>
    </row>
    <row r="567" spans="9:12" x14ac:dyDescent="0.25">
      <c r="I567" s="84" t="e">
        <f t="shared" si="31"/>
        <v>#N/A</v>
      </c>
      <c r="J567" t="e">
        <f t="shared" si="29"/>
        <v>#N/A</v>
      </c>
      <c r="K567" t="e">
        <f t="shared" si="29"/>
        <v>#N/A</v>
      </c>
      <c r="L567" s="76" t="e">
        <f t="shared" si="30"/>
        <v>#N/A</v>
      </c>
    </row>
    <row r="568" spans="9:12" x14ac:dyDescent="0.25">
      <c r="I568" s="84" t="e">
        <f t="shared" si="31"/>
        <v>#N/A</v>
      </c>
      <c r="J568" t="e">
        <f t="shared" si="29"/>
        <v>#N/A</v>
      </c>
      <c r="K568" t="e">
        <f t="shared" si="29"/>
        <v>#N/A</v>
      </c>
      <c r="L568" s="76" t="e">
        <f t="shared" si="30"/>
        <v>#N/A</v>
      </c>
    </row>
    <row r="569" spans="9:12" x14ac:dyDescent="0.25">
      <c r="I569" s="84" t="e">
        <f t="shared" si="31"/>
        <v>#N/A</v>
      </c>
      <c r="J569" t="e">
        <f t="shared" si="29"/>
        <v>#N/A</v>
      </c>
      <c r="K569" t="e">
        <f t="shared" si="29"/>
        <v>#N/A</v>
      </c>
      <c r="L569" s="76" t="e">
        <f t="shared" si="30"/>
        <v>#N/A</v>
      </c>
    </row>
    <row r="570" spans="9:12" x14ac:dyDescent="0.25">
      <c r="I570" s="84" t="e">
        <f t="shared" si="31"/>
        <v>#N/A</v>
      </c>
      <c r="J570" t="e">
        <f t="shared" si="29"/>
        <v>#N/A</v>
      </c>
      <c r="K570" t="e">
        <f t="shared" si="29"/>
        <v>#N/A</v>
      </c>
      <c r="L570" s="76" t="e">
        <f t="shared" si="30"/>
        <v>#N/A</v>
      </c>
    </row>
    <row r="571" spans="9:12" x14ac:dyDescent="0.25">
      <c r="I571" s="84" t="e">
        <f t="shared" si="31"/>
        <v>#N/A</v>
      </c>
      <c r="J571" t="e">
        <f t="shared" si="29"/>
        <v>#N/A</v>
      </c>
      <c r="K571" t="e">
        <f t="shared" si="29"/>
        <v>#N/A</v>
      </c>
      <c r="L571" s="76" t="e">
        <f t="shared" si="30"/>
        <v>#N/A</v>
      </c>
    </row>
    <row r="572" spans="9:12" x14ac:dyDescent="0.25">
      <c r="I572" s="84" t="e">
        <f t="shared" si="31"/>
        <v>#N/A</v>
      </c>
      <c r="J572" t="e">
        <f t="shared" si="29"/>
        <v>#N/A</v>
      </c>
      <c r="K572" t="e">
        <f t="shared" si="29"/>
        <v>#N/A</v>
      </c>
      <c r="L572" s="76" t="e">
        <f t="shared" si="30"/>
        <v>#N/A</v>
      </c>
    </row>
    <row r="573" spans="9:12" x14ac:dyDescent="0.25">
      <c r="I573" s="84" t="e">
        <f t="shared" si="31"/>
        <v>#N/A</v>
      </c>
      <c r="J573" t="e">
        <f t="shared" si="29"/>
        <v>#N/A</v>
      </c>
      <c r="K573" t="e">
        <f t="shared" si="29"/>
        <v>#N/A</v>
      </c>
      <c r="L573" s="76" t="e">
        <f t="shared" si="30"/>
        <v>#N/A</v>
      </c>
    </row>
    <row r="574" spans="9:12" x14ac:dyDescent="0.25">
      <c r="I574" s="84" t="e">
        <f t="shared" si="31"/>
        <v>#N/A</v>
      </c>
      <c r="J574" t="e">
        <f t="shared" si="29"/>
        <v>#N/A</v>
      </c>
      <c r="K574" t="e">
        <f t="shared" si="29"/>
        <v>#N/A</v>
      </c>
      <c r="L574" s="76" t="e">
        <f t="shared" si="30"/>
        <v>#N/A</v>
      </c>
    </row>
    <row r="575" spans="9:12" x14ac:dyDescent="0.25">
      <c r="I575" s="84" t="e">
        <f t="shared" si="31"/>
        <v>#N/A</v>
      </c>
      <c r="J575" t="e">
        <f t="shared" si="29"/>
        <v>#N/A</v>
      </c>
      <c r="K575" t="e">
        <f t="shared" si="29"/>
        <v>#N/A</v>
      </c>
      <c r="L575" s="76" t="e">
        <f t="shared" si="30"/>
        <v>#N/A</v>
      </c>
    </row>
    <row r="576" spans="9:12" x14ac:dyDescent="0.25">
      <c r="I576" s="84" t="e">
        <f t="shared" si="31"/>
        <v>#N/A</v>
      </c>
      <c r="J576" t="e">
        <f t="shared" si="29"/>
        <v>#N/A</v>
      </c>
      <c r="K576" t="e">
        <f t="shared" si="29"/>
        <v>#N/A</v>
      </c>
      <c r="L576" s="76" t="e">
        <f t="shared" si="30"/>
        <v>#N/A</v>
      </c>
    </row>
    <row r="577" spans="9:12" x14ac:dyDescent="0.25">
      <c r="I577" s="84" t="e">
        <f t="shared" si="31"/>
        <v>#N/A</v>
      </c>
      <c r="J577" t="e">
        <f t="shared" si="29"/>
        <v>#N/A</v>
      </c>
      <c r="K577" t="e">
        <f t="shared" si="29"/>
        <v>#N/A</v>
      </c>
      <c r="L577" s="76" t="e">
        <f t="shared" si="30"/>
        <v>#N/A</v>
      </c>
    </row>
    <row r="578" spans="9:12" x14ac:dyDescent="0.25">
      <c r="I578" s="84" t="e">
        <f t="shared" si="31"/>
        <v>#N/A</v>
      </c>
      <c r="J578" t="e">
        <f t="shared" ref="J578:K641" si="32">D$29*($I578/1000)+D$18*(($I578/1000)-($D$8/1000))*(($I578/1000)&gt;($D$8/1000))+D$19*(($I578/1000)-($D$9/1000))*(($I578/1000)&gt;($D$9/1000))+D$20*(($I578/1000)-($D$10/1000))*(($I578/1000)&gt;($D$10/1000))+D$21*(($I578/1000)-($D$11/1000))*(($I578/1000)&gt;($D$11/1000))</f>
        <v>#N/A</v>
      </c>
      <c r="K578" t="e">
        <f t="shared" si="32"/>
        <v>#N/A</v>
      </c>
      <c r="L578" s="76" t="e">
        <f t="shared" ref="L578:L641" si="33">SQRT((J578^2)+(K578^2))</f>
        <v>#N/A</v>
      </c>
    </row>
    <row r="579" spans="9:12" x14ac:dyDescent="0.25">
      <c r="I579" s="84" t="e">
        <f t="shared" ref="I579:I642" si="34">IF((ROW(A577)*$F$2)&lt;=$D$5, ROW(A577)*$F$2,NA())</f>
        <v>#N/A</v>
      </c>
      <c r="J579" t="e">
        <f t="shared" si="32"/>
        <v>#N/A</v>
      </c>
      <c r="K579" t="e">
        <f t="shared" si="32"/>
        <v>#N/A</v>
      </c>
      <c r="L579" s="76" t="e">
        <f t="shared" si="33"/>
        <v>#N/A</v>
      </c>
    </row>
    <row r="580" spans="9:12" x14ac:dyDescent="0.25">
      <c r="I580" s="84" t="e">
        <f t="shared" si="34"/>
        <v>#N/A</v>
      </c>
      <c r="J580" t="e">
        <f t="shared" si="32"/>
        <v>#N/A</v>
      </c>
      <c r="K580" t="e">
        <f t="shared" si="32"/>
        <v>#N/A</v>
      </c>
      <c r="L580" s="76" t="e">
        <f t="shared" si="33"/>
        <v>#N/A</v>
      </c>
    </row>
    <row r="581" spans="9:12" x14ac:dyDescent="0.25">
      <c r="I581" s="84" t="e">
        <f t="shared" si="34"/>
        <v>#N/A</v>
      </c>
      <c r="J581" t="e">
        <f t="shared" si="32"/>
        <v>#N/A</v>
      </c>
      <c r="K581" t="e">
        <f t="shared" si="32"/>
        <v>#N/A</v>
      </c>
      <c r="L581" s="76" t="e">
        <f t="shared" si="33"/>
        <v>#N/A</v>
      </c>
    </row>
    <row r="582" spans="9:12" x14ac:dyDescent="0.25">
      <c r="I582" s="84" t="e">
        <f t="shared" si="34"/>
        <v>#N/A</v>
      </c>
      <c r="J582" t="e">
        <f t="shared" si="32"/>
        <v>#N/A</v>
      </c>
      <c r="K582" t="e">
        <f t="shared" si="32"/>
        <v>#N/A</v>
      </c>
      <c r="L582" s="76" t="e">
        <f t="shared" si="33"/>
        <v>#N/A</v>
      </c>
    </row>
    <row r="583" spans="9:12" x14ac:dyDescent="0.25">
      <c r="I583" s="84" t="e">
        <f t="shared" si="34"/>
        <v>#N/A</v>
      </c>
      <c r="J583" t="e">
        <f t="shared" si="32"/>
        <v>#N/A</v>
      </c>
      <c r="K583" t="e">
        <f t="shared" si="32"/>
        <v>#N/A</v>
      </c>
      <c r="L583" s="76" t="e">
        <f t="shared" si="33"/>
        <v>#N/A</v>
      </c>
    </row>
    <row r="584" spans="9:12" x14ac:dyDescent="0.25">
      <c r="I584" s="84" t="e">
        <f t="shared" si="34"/>
        <v>#N/A</v>
      </c>
      <c r="J584" t="e">
        <f t="shared" si="32"/>
        <v>#N/A</v>
      </c>
      <c r="K584" t="e">
        <f t="shared" si="32"/>
        <v>#N/A</v>
      </c>
      <c r="L584" s="76" t="e">
        <f t="shared" si="33"/>
        <v>#N/A</v>
      </c>
    </row>
    <row r="585" spans="9:12" x14ac:dyDescent="0.25">
      <c r="I585" s="84" t="e">
        <f t="shared" si="34"/>
        <v>#N/A</v>
      </c>
      <c r="J585" t="e">
        <f t="shared" si="32"/>
        <v>#N/A</v>
      </c>
      <c r="K585" t="e">
        <f t="shared" si="32"/>
        <v>#N/A</v>
      </c>
      <c r="L585" s="76" t="e">
        <f t="shared" si="33"/>
        <v>#N/A</v>
      </c>
    </row>
    <row r="586" spans="9:12" x14ac:dyDescent="0.25">
      <c r="I586" s="84" t="e">
        <f t="shared" si="34"/>
        <v>#N/A</v>
      </c>
      <c r="J586" t="e">
        <f t="shared" si="32"/>
        <v>#N/A</v>
      </c>
      <c r="K586" t="e">
        <f t="shared" si="32"/>
        <v>#N/A</v>
      </c>
      <c r="L586" s="76" t="e">
        <f t="shared" si="33"/>
        <v>#N/A</v>
      </c>
    </row>
    <row r="587" spans="9:12" x14ac:dyDescent="0.25">
      <c r="I587" s="84" t="e">
        <f t="shared" si="34"/>
        <v>#N/A</v>
      </c>
      <c r="J587" t="e">
        <f t="shared" si="32"/>
        <v>#N/A</v>
      </c>
      <c r="K587" t="e">
        <f t="shared" si="32"/>
        <v>#N/A</v>
      </c>
      <c r="L587" s="76" t="e">
        <f t="shared" si="33"/>
        <v>#N/A</v>
      </c>
    </row>
    <row r="588" spans="9:12" x14ac:dyDescent="0.25">
      <c r="I588" s="84" t="e">
        <f t="shared" si="34"/>
        <v>#N/A</v>
      </c>
      <c r="J588" t="e">
        <f t="shared" si="32"/>
        <v>#N/A</v>
      </c>
      <c r="K588" t="e">
        <f t="shared" si="32"/>
        <v>#N/A</v>
      </c>
      <c r="L588" s="76" t="e">
        <f t="shared" si="33"/>
        <v>#N/A</v>
      </c>
    </row>
    <row r="589" spans="9:12" x14ac:dyDescent="0.25">
      <c r="I589" s="84" t="e">
        <f t="shared" si="34"/>
        <v>#N/A</v>
      </c>
      <c r="J589" t="e">
        <f t="shared" si="32"/>
        <v>#N/A</v>
      </c>
      <c r="K589" t="e">
        <f t="shared" si="32"/>
        <v>#N/A</v>
      </c>
      <c r="L589" s="76" t="e">
        <f t="shared" si="33"/>
        <v>#N/A</v>
      </c>
    </row>
    <row r="590" spans="9:12" x14ac:dyDescent="0.25">
      <c r="I590" s="84" t="e">
        <f t="shared" si="34"/>
        <v>#N/A</v>
      </c>
      <c r="J590" t="e">
        <f t="shared" si="32"/>
        <v>#N/A</v>
      </c>
      <c r="K590" t="e">
        <f t="shared" si="32"/>
        <v>#N/A</v>
      </c>
      <c r="L590" s="76" t="e">
        <f t="shared" si="33"/>
        <v>#N/A</v>
      </c>
    </row>
    <row r="591" spans="9:12" x14ac:dyDescent="0.25">
      <c r="I591" s="84" t="e">
        <f t="shared" si="34"/>
        <v>#N/A</v>
      </c>
      <c r="J591" t="e">
        <f t="shared" si="32"/>
        <v>#N/A</v>
      </c>
      <c r="K591" t="e">
        <f t="shared" si="32"/>
        <v>#N/A</v>
      </c>
      <c r="L591" s="76" t="e">
        <f t="shared" si="33"/>
        <v>#N/A</v>
      </c>
    </row>
    <row r="592" spans="9:12" x14ac:dyDescent="0.25">
      <c r="I592" s="84" t="e">
        <f t="shared" si="34"/>
        <v>#N/A</v>
      </c>
      <c r="J592" t="e">
        <f t="shared" si="32"/>
        <v>#N/A</v>
      </c>
      <c r="K592" t="e">
        <f t="shared" si="32"/>
        <v>#N/A</v>
      </c>
      <c r="L592" s="76" t="e">
        <f t="shared" si="33"/>
        <v>#N/A</v>
      </c>
    </row>
    <row r="593" spans="9:12" x14ac:dyDescent="0.25">
      <c r="I593" s="84" t="e">
        <f t="shared" si="34"/>
        <v>#N/A</v>
      </c>
      <c r="J593" t="e">
        <f t="shared" si="32"/>
        <v>#N/A</v>
      </c>
      <c r="K593" t="e">
        <f t="shared" si="32"/>
        <v>#N/A</v>
      </c>
      <c r="L593" s="76" t="e">
        <f t="shared" si="33"/>
        <v>#N/A</v>
      </c>
    </row>
    <row r="594" spans="9:12" x14ac:dyDescent="0.25">
      <c r="I594" s="84" t="e">
        <f t="shared" si="34"/>
        <v>#N/A</v>
      </c>
      <c r="J594" t="e">
        <f t="shared" si="32"/>
        <v>#N/A</v>
      </c>
      <c r="K594" t="e">
        <f t="shared" si="32"/>
        <v>#N/A</v>
      </c>
      <c r="L594" s="76" t="e">
        <f t="shared" si="33"/>
        <v>#N/A</v>
      </c>
    </row>
    <row r="595" spans="9:12" x14ac:dyDescent="0.25">
      <c r="I595" s="84" t="e">
        <f t="shared" si="34"/>
        <v>#N/A</v>
      </c>
      <c r="J595" t="e">
        <f t="shared" si="32"/>
        <v>#N/A</v>
      </c>
      <c r="K595" t="e">
        <f t="shared" si="32"/>
        <v>#N/A</v>
      </c>
      <c r="L595" s="76" t="e">
        <f t="shared" si="33"/>
        <v>#N/A</v>
      </c>
    </row>
    <row r="596" spans="9:12" x14ac:dyDescent="0.25">
      <c r="I596" s="84" t="e">
        <f t="shared" si="34"/>
        <v>#N/A</v>
      </c>
      <c r="J596" t="e">
        <f t="shared" si="32"/>
        <v>#N/A</v>
      </c>
      <c r="K596" t="e">
        <f t="shared" si="32"/>
        <v>#N/A</v>
      </c>
      <c r="L596" s="76" t="e">
        <f t="shared" si="33"/>
        <v>#N/A</v>
      </c>
    </row>
    <row r="597" spans="9:12" x14ac:dyDescent="0.25">
      <c r="I597" s="84" t="e">
        <f t="shared" si="34"/>
        <v>#N/A</v>
      </c>
      <c r="J597" t="e">
        <f t="shared" si="32"/>
        <v>#N/A</v>
      </c>
      <c r="K597" t="e">
        <f t="shared" si="32"/>
        <v>#N/A</v>
      </c>
      <c r="L597" s="76" t="e">
        <f t="shared" si="33"/>
        <v>#N/A</v>
      </c>
    </row>
    <row r="598" spans="9:12" x14ac:dyDescent="0.25">
      <c r="I598" s="84" t="e">
        <f t="shared" si="34"/>
        <v>#N/A</v>
      </c>
      <c r="J598" t="e">
        <f t="shared" si="32"/>
        <v>#N/A</v>
      </c>
      <c r="K598" t="e">
        <f t="shared" si="32"/>
        <v>#N/A</v>
      </c>
      <c r="L598" s="76" t="e">
        <f t="shared" si="33"/>
        <v>#N/A</v>
      </c>
    </row>
    <row r="599" spans="9:12" x14ac:dyDescent="0.25">
      <c r="I599" s="84" t="e">
        <f t="shared" si="34"/>
        <v>#N/A</v>
      </c>
      <c r="J599" t="e">
        <f t="shared" si="32"/>
        <v>#N/A</v>
      </c>
      <c r="K599" t="e">
        <f t="shared" si="32"/>
        <v>#N/A</v>
      </c>
      <c r="L599" s="76" t="e">
        <f t="shared" si="33"/>
        <v>#N/A</v>
      </c>
    </row>
    <row r="600" spans="9:12" x14ac:dyDescent="0.25">
      <c r="I600" s="84" t="e">
        <f t="shared" si="34"/>
        <v>#N/A</v>
      </c>
      <c r="J600" t="e">
        <f t="shared" si="32"/>
        <v>#N/A</v>
      </c>
      <c r="K600" t="e">
        <f t="shared" si="32"/>
        <v>#N/A</v>
      </c>
      <c r="L600" s="76" t="e">
        <f t="shared" si="33"/>
        <v>#N/A</v>
      </c>
    </row>
    <row r="601" spans="9:12" x14ac:dyDescent="0.25">
      <c r="I601" s="84" t="e">
        <f t="shared" si="34"/>
        <v>#N/A</v>
      </c>
      <c r="J601" t="e">
        <f t="shared" si="32"/>
        <v>#N/A</v>
      </c>
      <c r="K601" t="e">
        <f t="shared" si="32"/>
        <v>#N/A</v>
      </c>
      <c r="L601" s="76" t="e">
        <f t="shared" si="33"/>
        <v>#N/A</v>
      </c>
    </row>
    <row r="602" spans="9:12" x14ac:dyDescent="0.25">
      <c r="I602" s="84" t="e">
        <f t="shared" si="34"/>
        <v>#N/A</v>
      </c>
      <c r="J602" t="e">
        <f t="shared" si="32"/>
        <v>#N/A</v>
      </c>
      <c r="K602" t="e">
        <f t="shared" si="32"/>
        <v>#N/A</v>
      </c>
      <c r="L602" s="76" t="e">
        <f t="shared" si="33"/>
        <v>#N/A</v>
      </c>
    </row>
    <row r="603" spans="9:12" x14ac:dyDescent="0.25">
      <c r="I603" s="84" t="e">
        <f t="shared" si="34"/>
        <v>#N/A</v>
      </c>
      <c r="J603" t="e">
        <f t="shared" si="32"/>
        <v>#N/A</v>
      </c>
      <c r="K603" t="e">
        <f t="shared" si="32"/>
        <v>#N/A</v>
      </c>
      <c r="L603" s="76" t="e">
        <f t="shared" si="33"/>
        <v>#N/A</v>
      </c>
    </row>
    <row r="604" spans="9:12" x14ac:dyDescent="0.25">
      <c r="I604" s="84" t="e">
        <f t="shared" si="34"/>
        <v>#N/A</v>
      </c>
      <c r="J604" t="e">
        <f t="shared" si="32"/>
        <v>#N/A</v>
      </c>
      <c r="K604" t="e">
        <f t="shared" si="32"/>
        <v>#N/A</v>
      </c>
      <c r="L604" s="76" t="e">
        <f t="shared" si="33"/>
        <v>#N/A</v>
      </c>
    </row>
    <row r="605" spans="9:12" x14ac:dyDescent="0.25">
      <c r="I605" s="84" t="e">
        <f t="shared" si="34"/>
        <v>#N/A</v>
      </c>
      <c r="J605" t="e">
        <f t="shared" si="32"/>
        <v>#N/A</v>
      </c>
      <c r="K605" t="e">
        <f t="shared" si="32"/>
        <v>#N/A</v>
      </c>
      <c r="L605" s="76" t="e">
        <f t="shared" si="33"/>
        <v>#N/A</v>
      </c>
    </row>
    <row r="606" spans="9:12" x14ac:dyDescent="0.25">
      <c r="I606" s="84" t="e">
        <f t="shared" si="34"/>
        <v>#N/A</v>
      </c>
      <c r="J606" t="e">
        <f t="shared" si="32"/>
        <v>#N/A</v>
      </c>
      <c r="K606" t="e">
        <f t="shared" si="32"/>
        <v>#N/A</v>
      </c>
      <c r="L606" s="76" t="e">
        <f t="shared" si="33"/>
        <v>#N/A</v>
      </c>
    </row>
    <row r="607" spans="9:12" x14ac:dyDescent="0.25">
      <c r="I607" s="84" t="e">
        <f t="shared" si="34"/>
        <v>#N/A</v>
      </c>
      <c r="J607" t="e">
        <f t="shared" si="32"/>
        <v>#N/A</v>
      </c>
      <c r="K607" t="e">
        <f t="shared" si="32"/>
        <v>#N/A</v>
      </c>
      <c r="L607" s="76" t="e">
        <f t="shared" si="33"/>
        <v>#N/A</v>
      </c>
    </row>
    <row r="608" spans="9:12" x14ac:dyDescent="0.25">
      <c r="I608" s="84" t="e">
        <f t="shared" si="34"/>
        <v>#N/A</v>
      </c>
      <c r="J608" t="e">
        <f t="shared" si="32"/>
        <v>#N/A</v>
      </c>
      <c r="K608" t="e">
        <f t="shared" si="32"/>
        <v>#N/A</v>
      </c>
      <c r="L608" s="76" t="e">
        <f t="shared" si="33"/>
        <v>#N/A</v>
      </c>
    </row>
    <row r="609" spans="9:12" x14ac:dyDescent="0.25">
      <c r="I609" s="84" t="e">
        <f t="shared" si="34"/>
        <v>#N/A</v>
      </c>
      <c r="J609" t="e">
        <f t="shared" si="32"/>
        <v>#N/A</v>
      </c>
      <c r="K609" t="e">
        <f t="shared" si="32"/>
        <v>#N/A</v>
      </c>
      <c r="L609" s="76" t="e">
        <f t="shared" si="33"/>
        <v>#N/A</v>
      </c>
    </row>
    <row r="610" spans="9:12" x14ac:dyDescent="0.25">
      <c r="I610" s="84" t="e">
        <f t="shared" si="34"/>
        <v>#N/A</v>
      </c>
      <c r="J610" t="e">
        <f t="shared" si="32"/>
        <v>#N/A</v>
      </c>
      <c r="K610" t="e">
        <f t="shared" si="32"/>
        <v>#N/A</v>
      </c>
      <c r="L610" s="76" t="e">
        <f t="shared" si="33"/>
        <v>#N/A</v>
      </c>
    </row>
    <row r="611" spans="9:12" x14ac:dyDescent="0.25">
      <c r="I611" s="84" t="e">
        <f t="shared" si="34"/>
        <v>#N/A</v>
      </c>
      <c r="J611" t="e">
        <f t="shared" si="32"/>
        <v>#N/A</v>
      </c>
      <c r="K611" t="e">
        <f t="shared" si="32"/>
        <v>#N/A</v>
      </c>
      <c r="L611" s="76" t="e">
        <f t="shared" si="33"/>
        <v>#N/A</v>
      </c>
    </row>
    <row r="612" spans="9:12" x14ac:dyDescent="0.25">
      <c r="I612" s="84" t="e">
        <f t="shared" si="34"/>
        <v>#N/A</v>
      </c>
      <c r="J612" t="e">
        <f t="shared" si="32"/>
        <v>#N/A</v>
      </c>
      <c r="K612" t="e">
        <f t="shared" si="32"/>
        <v>#N/A</v>
      </c>
      <c r="L612" s="76" t="e">
        <f t="shared" si="33"/>
        <v>#N/A</v>
      </c>
    </row>
    <row r="613" spans="9:12" x14ac:dyDescent="0.25">
      <c r="I613" s="84" t="e">
        <f t="shared" si="34"/>
        <v>#N/A</v>
      </c>
      <c r="J613" t="e">
        <f t="shared" si="32"/>
        <v>#N/A</v>
      </c>
      <c r="K613" t="e">
        <f t="shared" si="32"/>
        <v>#N/A</v>
      </c>
      <c r="L613" s="76" t="e">
        <f t="shared" si="33"/>
        <v>#N/A</v>
      </c>
    </row>
    <row r="614" spans="9:12" x14ac:dyDescent="0.25">
      <c r="I614" s="84" t="e">
        <f t="shared" si="34"/>
        <v>#N/A</v>
      </c>
      <c r="J614" t="e">
        <f t="shared" si="32"/>
        <v>#N/A</v>
      </c>
      <c r="K614" t="e">
        <f t="shared" si="32"/>
        <v>#N/A</v>
      </c>
      <c r="L614" s="76" t="e">
        <f t="shared" si="33"/>
        <v>#N/A</v>
      </c>
    </row>
    <row r="615" spans="9:12" x14ac:dyDescent="0.25">
      <c r="I615" s="84" t="e">
        <f t="shared" si="34"/>
        <v>#N/A</v>
      </c>
      <c r="J615" t="e">
        <f t="shared" si="32"/>
        <v>#N/A</v>
      </c>
      <c r="K615" t="e">
        <f t="shared" si="32"/>
        <v>#N/A</v>
      </c>
      <c r="L615" s="76" t="e">
        <f t="shared" si="33"/>
        <v>#N/A</v>
      </c>
    </row>
    <row r="616" spans="9:12" x14ac:dyDescent="0.25">
      <c r="I616" s="84" t="e">
        <f t="shared" si="34"/>
        <v>#N/A</v>
      </c>
      <c r="J616" t="e">
        <f t="shared" si="32"/>
        <v>#N/A</v>
      </c>
      <c r="K616" t="e">
        <f t="shared" si="32"/>
        <v>#N/A</v>
      </c>
      <c r="L616" s="76" t="e">
        <f t="shared" si="33"/>
        <v>#N/A</v>
      </c>
    </row>
    <row r="617" spans="9:12" x14ac:dyDescent="0.25">
      <c r="I617" s="84" t="e">
        <f t="shared" si="34"/>
        <v>#N/A</v>
      </c>
      <c r="J617" t="e">
        <f t="shared" si="32"/>
        <v>#N/A</v>
      </c>
      <c r="K617" t="e">
        <f t="shared" si="32"/>
        <v>#N/A</v>
      </c>
      <c r="L617" s="76" t="e">
        <f t="shared" si="33"/>
        <v>#N/A</v>
      </c>
    </row>
    <row r="618" spans="9:12" x14ac:dyDescent="0.25">
      <c r="I618" s="84" t="e">
        <f t="shared" si="34"/>
        <v>#N/A</v>
      </c>
      <c r="J618" t="e">
        <f t="shared" si="32"/>
        <v>#N/A</v>
      </c>
      <c r="K618" t="e">
        <f t="shared" si="32"/>
        <v>#N/A</v>
      </c>
      <c r="L618" s="76" t="e">
        <f t="shared" si="33"/>
        <v>#N/A</v>
      </c>
    </row>
    <row r="619" spans="9:12" x14ac:dyDescent="0.25">
      <c r="I619" s="84" t="e">
        <f t="shared" si="34"/>
        <v>#N/A</v>
      </c>
      <c r="J619" t="e">
        <f t="shared" si="32"/>
        <v>#N/A</v>
      </c>
      <c r="K619" t="e">
        <f t="shared" si="32"/>
        <v>#N/A</v>
      </c>
      <c r="L619" s="76" t="e">
        <f t="shared" si="33"/>
        <v>#N/A</v>
      </c>
    </row>
    <row r="620" spans="9:12" x14ac:dyDescent="0.25">
      <c r="I620" s="84" t="e">
        <f t="shared" si="34"/>
        <v>#N/A</v>
      </c>
      <c r="J620" t="e">
        <f t="shared" si="32"/>
        <v>#N/A</v>
      </c>
      <c r="K620" t="e">
        <f t="shared" si="32"/>
        <v>#N/A</v>
      </c>
      <c r="L620" s="76" t="e">
        <f t="shared" si="33"/>
        <v>#N/A</v>
      </c>
    </row>
    <row r="621" spans="9:12" x14ac:dyDescent="0.25">
      <c r="I621" s="84" t="e">
        <f t="shared" si="34"/>
        <v>#N/A</v>
      </c>
      <c r="J621" t="e">
        <f t="shared" si="32"/>
        <v>#N/A</v>
      </c>
      <c r="K621" t="e">
        <f t="shared" si="32"/>
        <v>#N/A</v>
      </c>
      <c r="L621" s="76" t="e">
        <f t="shared" si="33"/>
        <v>#N/A</v>
      </c>
    </row>
    <row r="622" spans="9:12" x14ac:dyDescent="0.25">
      <c r="I622" s="84" t="e">
        <f t="shared" si="34"/>
        <v>#N/A</v>
      </c>
      <c r="J622" t="e">
        <f t="shared" si="32"/>
        <v>#N/A</v>
      </c>
      <c r="K622" t="e">
        <f t="shared" si="32"/>
        <v>#N/A</v>
      </c>
      <c r="L622" s="76" t="e">
        <f t="shared" si="33"/>
        <v>#N/A</v>
      </c>
    </row>
    <row r="623" spans="9:12" x14ac:dyDescent="0.25">
      <c r="I623" s="84" t="e">
        <f t="shared" si="34"/>
        <v>#N/A</v>
      </c>
      <c r="J623" t="e">
        <f t="shared" si="32"/>
        <v>#N/A</v>
      </c>
      <c r="K623" t="e">
        <f t="shared" si="32"/>
        <v>#N/A</v>
      </c>
      <c r="L623" s="76" t="e">
        <f t="shared" si="33"/>
        <v>#N/A</v>
      </c>
    </row>
    <row r="624" spans="9:12" x14ac:dyDescent="0.25">
      <c r="I624" s="84" t="e">
        <f t="shared" si="34"/>
        <v>#N/A</v>
      </c>
      <c r="J624" t="e">
        <f t="shared" si="32"/>
        <v>#N/A</v>
      </c>
      <c r="K624" t="e">
        <f t="shared" si="32"/>
        <v>#N/A</v>
      </c>
      <c r="L624" s="76" t="e">
        <f t="shared" si="33"/>
        <v>#N/A</v>
      </c>
    </row>
    <row r="625" spans="9:12" x14ac:dyDescent="0.25">
      <c r="I625" s="84" t="e">
        <f t="shared" si="34"/>
        <v>#N/A</v>
      </c>
      <c r="J625" t="e">
        <f t="shared" si="32"/>
        <v>#N/A</v>
      </c>
      <c r="K625" t="e">
        <f t="shared" si="32"/>
        <v>#N/A</v>
      </c>
      <c r="L625" s="76" t="e">
        <f t="shared" si="33"/>
        <v>#N/A</v>
      </c>
    </row>
    <row r="626" spans="9:12" x14ac:dyDescent="0.25">
      <c r="I626" s="84" t="e">
        <f t="shared" si="34"/>
        <v>#N/A</v>
      </c>
      <c r="J626" t="e">
        <f t="shared" si="32"/>
        <v>#N/A</v>
      </c>
      <c r="K626" t="e">
        <f t="shared" si="32"/>
        <v>#N/A</v>
      </c>
      <c r="L626" s="76" t="e">
        <f t="shared" si="33"/>
        <v>#N/A</v>
      </c>
    </row>
    <row r="627" spans="9:12" x14ac:dyDescent="0.25">
      <c r="I627" s="84" t="e">
        <f t="shared" si="34"/>
        <v>#N/A</v>
      </c>
      <c r="J627" t="e">
        <f t="shared" si="32"/>
        <v>#N/A</v>
      </c>
      <c r="K627" t="e">
        <f t="shared" si="32"/>
        <v>#N/A</v>
      </c>
      <c r="L627" s="76" t="e">
        <f t="shared" si="33"/>
        <v>#N/A</v>
      </c>
    </row>
    <row r="628" spans="9:12" x14ac:dyDescent="0.25">
      <c r="I628" s="84" t="e">
        <f t="shared" si="34"/>
        <v>#N/A</v>
      </c>
      <c r="J628" t="e">
        <f t="shared" si="32"/>
        <v>#N/A</v>
      </c>
      <c r="K628" t="e">
        <f t="shared" si="32"/>
        <v>#N/A</v>
      </c>
      <c r="L628" s="76" t="e">
        <f t="shared" si="33"/>
        <v>#N/A</v>
      </c>
    </row>
    <row r="629" spans="9:12" x14ac:dyDescent="0.25">
      <c r="I629" s="84" t="e">
        <f t="shared" si="34"/>
        <v>#N/A</v>
      </c>
      <c r="J629" t="e">
        <f t="shared" si="32"/>
        <v>#N/A</v>
      </c>
      <c r="K629" t="e">
        <f t="shared" si="32"/>
        <v>#N/A</v>
      </c>
      <c r="L629" s="76" t="e">
        <f t="shared" si="33"/>
        <v>#N/A</v>
      </c>
    </row>
    <row r="630" spans="9:12" x14ac:dyDescent="0.25">
      <c r="I630" s="84" t="e">
        <f t="shared" si="34"/>
        <v>#N/A</v>
      </c>
      <c r="J630" t="e">
        <f t="shared" si="32"/>
        <v>#N/A</v>
      </c>
      <c r="K630" t="e">
        <f t="shared" si="32"/>
        <v>#N/A</v>
      </c>
      <c r="L630" s="76" t="e">
        <f t="shared" si="33"/>
        <v>#N/A</v>
      </c>
    </row>
    <row r="631" spans="9:12" x14ac:dyDescent="0.25">
      <c r="I631" s="84" t="e">
        <f t="shared" si="34"/>
        <v>#N/A</v>
      </c>
      <c r="J631" t="e">
        <f t="shared" si="32"/>
        <v>#N/A</v>
      </c>
      <c r="K631" t="e">
        <f t="shared" si="32"/>
        <v>#N/A</v>
      </c>
      <c r="L631" s="76" t="e">
        <f t="shared" si="33"/>
        <v>#N/A</v>
      </c>
    </row>
    <row r="632" spans="9:12" x14ac:dyDescent="0.25">
      <c r="I632" s="84" t="e">
        <f t="shared" si="34"/>
        <v>#N/A</v>
      </c>
      <c r="J632" t="e">
        <f t="shared" si="32"/>
        <v>#N/A</v>
      </c>
      <c r="K632" t="e">
        <f t="shared" si="32"/>
        <v>#N/A</v>
      </c>
      <c r="L632" s="76" t="e">
        <f t="shared" si="33"/>
        <v>#N/A</v>
      </c>
    </row>
    <row r="633" spans="9:12" x14ac:dyDescent="0.25">
      <c r="I633" s="84" t="e">
        <f t="shared" si="34"/>
        <v>#N/A</v>
      </c>
      <c r="J633" t="e">
        <f t="shared" si="32"/>
        <v>#N/A</v>
      </c>
      <c r="K633" t="e">
        <f t="shared" si="32"/>
        <v>#N/A</v>
      </c>
      <c r="L633" s="76" t="e">
        <f t="shared" si="33"/>
        <v>#N/A</v>
      </c>
    </row>
    <row r="634" spans="9:12" x14ac:dyDescent="0.25">
      <c r="I634" s="84" t="e">
        <f t="shared" si="34"/>
        <v>#N/A</v>
      </c>
      <c r="J634" t="e">
        <f t="shared" si="32"/>
        <v>#N/A</v>
      </c>
      <c r="K634" t="e">
        <f t="shared" si="32"/>
        <v>#N/A</v>
      </c>
      <c r="L634" s="76" t="e">
        <f t="shared" si="33"/>
        <v>#N/A</v>
      </c>
    </row>
    <row r="635" spans="9:12" x14ac:dyDescent="0.25">
      <c r="I635" s="84" t="e">
        <f t="shared" si="34"/>
        <v>#N/A</v>
      </c>
      <c r="J635" t="e">
        <f t="shared" si="32"/>
        <v>#N/A</v>
      </c>
      <c r="K635" t="e">
        <f t="shared" si="32"/>
        <v>#N/A</v>
      </c>
      <c r="L635" s="76" t="e">
        <f t="shared" si="33"/>
        <v>#N/A</v>
      </c>
    </row>
    <row r="636" spans="9:12" x14ac:dyDescent="0.25">
      <c r="I636" s="84" t="e">
        <f t="shared" si="34"/>
        <v>#N/A</v>
      </c>
      <c r="J636" t="e">
        <f t="shared" si="32"/>
        <v>#N/A</v>
      </c>
      <c r="K636" t="e">
        <f t="shared" si="32"/>
        <v>#N/A</v>
      </c>
      <c r="L636" s="76" t="e">
        <f t="shared" si="33"/>
        <v>#N/A</v>
      </c>
    </row>
    <row r="637" spans="9:12" x14ac:dyDescent="0.25">
      <c r="I637" s="84" t="e">
        <f t="shared" si="34"/>
        <v>#N/A</v>
      </c>
      <c r="J637" t="e">
        <f t="shared" si="32"/>
        <v>#N/A</v>
      </c>
      <c r="K637" t="e">
        <f t="shared" si="32"/>
        <v>#N/A</v>
      </c>
      <c r="L637" s="76" t="e">
        <f t="shared" si="33"/>
        <v>#N/A</v>
      </c>
    </row>
    <row r="638" spans="9:12" x14ac:dyDescent="0.25">
      <c r="I638" s="84" t="e">
        <f t="shared" si="34"/>
        <v>#N/A</v>
      </c>
      <c r="J638" t="e">
        <f t="shared" si="32"/>
        <v>#N/A</v>
      </c>
      <c r="K638" t="e">
        <f t="shared" si="32"/>
        <v>#N/A</v>
      </c>
      <c r="L638" s="76" t="e">
        <f t="shared" si="33"/>
        <v>#N/A</v>
      </c>
    </row>
    <row r="639" spans="9:12" x14ac:dyDescent="0.25">
      <c r="I639" s="84" t="e">
        <f t="shared" si="34"/>
        <v>#N/A</v>
      </c>
      <c r="J639" t="e">
        <f t="shared" si="32"/>
        <v>#N/A</v>
      </c>
      <c r="K639" t="e">
        <f t="shared" si="32"/>
        <v>#N/A</v>
      </c>
      <c r="L639" s="76" t="e">
        <f t="shared" si="33"/>
        <v>#N/A</v>
      </c>
    </row>
    <row r="640" spans="9:12" x14ac:dyDescent="0.25">
      <c r="I640" s="84" t="e">
        <f t="shared" si="34"/>
        <v>#N/A</v>
      </c>
      <c r="J640" t="e">
        <f t="shared" si="32"/>
        <v>#N/A</v>
      </c>
      <c r="K640" t="e">
        <f t="shared" si="32"/>
        <v>#N/A</v>
      </c>
      <c r="L640" s="76" t="e">
        <f t="shared" si="33"/>
        <v>#N/A</v>
      </c>
    </row>
    <row r="641" spans="9:12" x14ac:dyDescent="0.25">
      <c r="I641" s="84" t="e">
        <f t="shared" si="34"/>
        <v>#N/A</v>
      </c>
      <c r="J641" t="e">
        <f t="shared" si="32"/>
        <v>#N/A</v>
      </c>
      <c r="K641" t="e">
        <f t="shared" si="32"/>
        <v>#N/A</v>
      </c>
      <c r="L641" s="76" t="e">
        <f t="shared" si="33"/>
        <v>#N/A</v>
      </c>
    </row>
    <row r="642" spans="9:12" x14ac:dyDescent="0.25">
      <c r="I642" s="84" t="e">
        <f t="shared" si="34"/>
        <v>#N/A</v>
      </c>
      <c r="J642" t="e">
        <f t="shared" ref="J642:K705" si="35">D$29*($I642/1000)+D$18*(($I642/1000)-($D$8/1000))*(($I642/1000)&gt;($D$8/1000))+D$19*(($I642/1000)-($D$9/1000))*(($I642/1000)&gt;($D$9/1000))+D$20*(($I642/1000)-($D$10/1000))*(($I642/1000)&gt;($D$10/1000))+D$21*(($I642/1000)-($D$11/1000))*(($I642/1000)&gt;($D$11/1000))</f>
        <v>#N/A</v>
      </c>
      <c r="K642" t="e">
        <f t="shared" si="35"/>
        <v>#N/A</v>
      </c>
      <c r="L642" s="76" t="e">
        <f t="shared" ref="L642:L705" si="36">SQRT((J642^2)+(K642^2))</f>
        <v>#N/A</v>
      </c>
    </row>
    <row r="643" spans="9:12" x14ac:dyDescent="0.25">
      <c r="I643" s="84" t="e">
        <f t="shared" ref="I643:I706" si="37">IF((ROW(A641)*$F$2)&lt;=$D$5, ROW(A641)*$F$2,NA())</f>
        <v>#N/A</v>
      </c>
      <c r="J643" t="e">
        <f t="shared" si="35"/>
        <v>#N/A</v>
      </c>
      <c r="K643" t="e">
        <f t="shared" si="35"/>
        <v>#N/A</v>
      </c>
      <c r="L643" s="76" t="e">
        <f t="shared" si="36"/>
        <v>#N/A</v>
      </c>
    </row>
    <row r="644" spans="9:12" x14ac:dyDescent="0.25">
      <c r="I644" s="84" t="e">
        <f t="shared" si="37"/>
        <v>#N/A</v>
      </c>
      <c r="J644" t="e">
        <f t="shared" si="35"/>
        <v>#N/A</v>
      </c>
      <c r="K644" t="e">
        <f t="shared" si="35"/>
        <v>#N/A</v>
      </c>
      <c r="L644" s="76" t="e">
        <f t="shared" si="36"/>
        <v>#N/A</v>
      </c>
    </row>
    <row r="645" spans="9:12" x14ac:dyDescent="0.25">
      <c r="I645" s="84" t="e">
        <f t="shared" si="37"/>
        <v>#N/A</v>
      </c>
      <c r="J645" t="e">
        <f t="shared" si="35"/>
        <v>#N/A</v>
      </c>
      <c r="K645" t="e">
        <f t="shared" si="35"/>
        <v>#N/A</v>
      </c>
      <c r="L645" s="76" t="e">
        <f t="shared" si="36"/>
        <v>#N/A</v>
      </c>
    </row>
    <row r="646" spans="9:12" x14ac:dyDescent="0.25">
      <c r="I646" s="84" t="e">
        <f t="shared" si="37"/>
        <v>#N/A</v>
      </c>
      <c r="J646" t="e">
        <f t="shared" si="35"/>
        <v>#N/A</v>
      </c>
      <c r="K646" t="e">
        <f t="shared" si="35"/>
        <v>#N/A</v>
      </c>
      <c r="L646" s="76" t="e">
        <f t="shared" si="36"/>
        <v>#N/A</v>
      </c>
    </row>
    <row r="647" spans="9:12" x14ac:dyDescent="0.25">
      <c r="I647" s="84" t="e">
        <f t="shared" si="37"/>
        <v>#N/A</v>
      </c>
      <c r="J647" t="e">
        <f t="shared" si="35"/>
        <v>#N/A</v>
      </c>
      <c r="K647" t="e">
        <f t="shared" si="35"/>
        <v>#N/A</v>
      </c>
      <c r="L647" s="76" t="e">
        <f t="shared" si="36"/>
        <v>#N/A</v>
      </c>
    </row>
    <row r="648" spans="9:12" x14ac:dyDescent="0.25">
      <c r="I648" s="84" t="e">
        <f t="shared" si="37"/>
        <v>#N/A</v>
      </c>
      <c r="J648" t="e">
        <f t="shared" si="35"/>
        <v>#N/A</v>
      </c>
      <c r="K648" t="e">
        <f t="shared" si="35"/>
        <v>#N/A</v>
      </c>
      <c r="L648" s="76" t="e">
        <f t="shared" si="36"/>
        <v>#N/A</v>
      </c>
    </row>
    <row r="649" spans="9:12" x14ac:dyDescent="0.25">
      <c r="I649" s="84" t="e">
        <f t="shared" si="37"/>
        <v>#N/A</v>
      </c>
      <c r="J649" t="e">
        <f t="shared" si="35"/>
        <v>#N/A</v>
      </c>
      <c r="K649" t="e">
        <f t="shared" si="35"/>
        <v>#N/A</v>
      </c>
      <c r="L649" s="76" t="e">
        <f t="shared" si="36"/>
        <v>#N/A</v>
      </c>
    </row>
    <row r="650" spans="9:12" x14ac:dyDescent="0.25">
      <c r="I650" s="84" t="e">
        <f t="shared" si="37"/>
        <v>#N/A</v>
      </c>
      <c r="J650" t="e">
        <f t="shared" si="35"/>
        <v>#N/A</v>
      </c>
      <c r="K650" t="e">
        <f t="shared" si="35"/>
        <v>#N/A</v>
      </c>
      <c r="L650" s="76" t="e">
        <f t="shared" si="36"/>
        <v>#N/A</v>
      </c>
    </row>
    <row r="651" spans="9:12" x14ac:dyDescent="0.25">
      <c r="I651" s="84" t="e">
        <f t="shared" si="37"/>
        <v>#N/A</v>
      </c>
      <c r="J651" t="e">
        <f t="shared" si="35"/>
        <v>#N/A</v>
      </c>
      <c r="K651" t="e">
        <f t="shared" si="35"/>
        <v>#N/A</v>
      </c>
      <c r="L651" s="76" t="e">
        <f t="shared" si="36"/>
        <v>#N/A</v>
      </c>
    </row>
    <row r="652" spans="9:12" x14ac:dyDescent="0.25">
      <c r="I652" s="84" t="e">
        <f t="shared" si="37"/>
        <v>#N/A</v>
      </c>
      <c r="J652" t="e">
        <f t="shared" si="35"/>
        <v>#N/A</v>
      </c>
      <c r="K652" t="e">
        <f t="shared" si="35"/>
        <v>#N/A</v>
      </c>
      <c r="L652" s="76" t="e">
        <f t="shared" si="36"/>
        <v>#N/A</v>
      </c>
    </row>
    <row r="653" spans="9:12" x14ac:dyDescent="0.25">
      <c r="I653" s="84" t="e">
        <f t="shared" si="37"/>
        <v>#N/A</v>
      </c>
      <c r="J653" t="e">
        <f t="shared" si="35"/>
        <v>#N/A</v>
      </c>
      <c r="K653" t="e">
        <f t="shared" si="35"/>
        <v>#N/A</v>
      </c>
      <c r="L653" s="76" t="e">
        <f t="shared" si="36"/>
        <v>#N/A</v>
      </c>
    </row>
    <row r="654" spans="9:12" x14ac:dyDescent="0.25">
      <c r="I654" s="84" t="e">
        <f t="shared" si="37"/>
        <v>#N/A</v>
      </c>
      <c r="J654" t="e">
        <f t="shared" si="35"/>
        <v>#N/A</v>
      </c>
      <c r="K654" t="e">
        <f t="shared" si="35"/>
        <v>#N/A</v>
      </c>
      <c r="L654" s="76" t="e">
        <f t="shared" si="36"/>
        <v>#N/A</v>
      </c>
    </row>
    <row r="655" spans="9:12" x14ac:dyDescent="0.25">
      <c r="I655" s="84" t="e">
        <f t="shared" si="37"/>
        <v>#N/A</v>
      </c>
      <c r="J655" t="e">
        <f t="shared" si="35"/>
        <v>#N/A</v>
      </c>
      <c r="K655" t="e">
        <f t="shared" si="35"/>
        <v>#N/A</v>
      </c>
      <c r="L655" s="76" t="e">
        <f t="shared" si="36"/>
        <v>#N/A</v>
      </c>
    </row>
    <row r="656" spans="9:12" x14ac:dyDescent="0.25">
      <c r="I656" s="84" t="e">
        <f t="shared" si="37"/>
        <v>#N/A</v>
      </c>
      <c r="J656" t="e">
        <f t="shared" si="35"/>
        <v>#N/A</v>
      </c>
      <c r="K656" t="e">
        <f t="shared" si="35"/>
        <v>#N/A</v>
      </c>
      <c r="L656" s="76" t="e">
        <f t="shared" si="36"/>
        <v>#N/A</v>
      </c>
    </row>
    <row r="657" spans="9:12" x14ac:dyDescent="0.25">
      <c r="I657" s="84" t="e">
        <f t="shared" si="37"/>
        <v>#N/A</v>
      </c>
      <c r="J657" t="e">
        <f t="shared" si="35"/>
        <v>#N/A</v>
      </c>
      <c r="K657" t="e">
        <f t="shared" si="35"/>
        <v>#N/A</v>
      </c>
      <c r="L657" s="76" t="e">
        <f t="shared" si="36"/>
        <v>#N/A</v>
      </c>
    </row>
    <row r="658" spans="9:12" x14ac:dyDescent="0.25">
      <c r="I658" s="84" t="e">
        <f t="shared" si="37"/>
        <v>#N/A</v>
      </c>
      <c r="J658" t="e">
        <f t="shared" si="35"/>
        <v>#N/A</v>
      </c>
      <c r="K658" t="e">
        <f t="shared" si="35"/>
        <v>#N/A</v>
      </c>
      <c r="L658" s="76" t="e">
        <f t="shared" si="36"/>
        <v>#N/A</v>
      </c>
    </row>
    <row r="659" spans="9:12" x14ac:dyDescent="0.25">
      <c r="I659" s="84" t="e">
        <f t="shared" si="37"/>
        <v>#N/A</v>
      </c>
      <c r="J659" t="e">
        <f t="shared" si="35"/>
        <v>#N/A</v>
      </c>
      <c r="K659" t="e">
        <f t="shared" si="35"/>
        <v>#N/A</v>
      </c>
      <c r="L659" s="76" t="e">
        <f t="shared" si="36"/>
        <v>#N/A</v>
      </c>
    </row>
    <row r="660" spans="9:12" x14ac:dyDescent="0.25">
      <c r="I660" s="84" t="e">
        <f t="shared" si="37"/>
        <v>#N/A</v>
      </c>
      <c r="J660" t="e">
        <f t="shared" si="35"/>
        <v>#N/A</v>
      </c>
      <c r="K660" t="e">
        <f t="shared" si="35"/>
        <v>#N/A</v>
      </c>
      <c r="L660" s="76" t="e">
        <f t="shared" si="36"/>
        <v>#N/A</v>
      </c>
    </row>
    <row r="661" spans="9:12" x14ac:dyDescent="0.25">
      <c r="I661" s="84" t="e">
        <f t="shared" si="37"/>
        <v>#N/A</v>
      </c>
      <c r="J661" t="e">
        <f t="shared" si="35"/>
        <v>#N/A</v>
      </c>
      <c r="K661" t="e">
        <f t="shared" si="35"/>
        <v>#N/A</v>
      </c>
      <c r="L661" s="76" t="e">
        <f t="shared" si="36"/>
        <v>#N/A</v>
      </c>
    </row>
    <row r="662" spans="9:12" x14ac:dyDescent="0.25">
      <c r="I662" s="84" t="e">
        <f t="shared" si="37"/>
        <v>#N/A</v>
      </c>
      <c r="J662" t="e">
        <f t="shared" si="35"/>
        <v>#N/A</v>
      </c>
      <c r="K662" t="e">
        <f t="shared" si="35"/>
        <v>#N/A</v>
      </c>
      <c r="L662" s="76" t="e">
        <f t="shared" si="36"/>
        <v>#N/A</v>
      </c>
    </row>
    <row r="663" spans="9:12" x14ac:dyDescent="0.25">
      <c r="I663" s="84" t="e">
        <f t="shared" si="37"/>
        <v>#N/A</v>
      </c>
      <c r="J663" t="e">
        <f t="shared" si="35"/>
        <v>#N/A</v>
      </c>
      <c r="K663" t="e">
        <f t="shared" si="35"/>
        <v>#N/A</v>
      </c>
      <c r="L663" s="76" t="e">
        <f t="shared" si="36"/>
        <v>#N/A</v>
      </c>
    </row>
    <row r="664" spans="9:12" x14ac:dyDescent="0.25">
      <c r="I664" s="84" t="e">
        <f t="shared" si="37"/>
        <v>#N/A</v>
      </c>
      <c r="J664" t="e">
        <f t="shared" si="35"/>
        <v>#N/A</v>
      </c>
      <c r="K664" t="e">
        <f t="shared" si="35"/>
        <v>#N/A</v>
      </c>
      <c r="L664" s="76" t="e">
        <f t="shared" si="36"/>
        <v>#N/A</v>
      </c>
    </row>
    <row r="665" spans="9:12" x14ac:dyDescent="0.25">
      <c r="I665" s="84" t="e">
        <f t="shared" si="37"/>
        <v>#N/A</v>
      </c>
      <c r="J665" t="e">
        <f t="shared" si="35"/>
        <v>#N/A</v>
      </c>
      <c r="K665" t="e">
        <f t="shared" si="35"/>
        <v>#N/A</v>
      </c>
      <c r="L665" s="76" t="e">
        <f t="shared" si="36"/>
        <v>#N/A</v>
      </c>
    </row>
    <row r="666" spans="9:12" x14ac:dyDescent="0.25">
      <c r="I666" s="84" t="e">
        <f t="shared" si="37"/>
        <v>#N/A</v>
      </c>
      <c r="J666" t="e">
        <f t="shared" si="35"/>
        <v>#N/A</v>
      </c>
      <c r="K666" t="e">
        <f t="shared" si="35"/>
        <v>#N/A</v>
      </c>
      <c r="L666" s="76" t="e">
        <f t="shared" si="36"/>
        <v>#N/A</v>
      </c>
    </row>
    <row r="667" spans="9:12" x14ac:dyDescent="0.25">
      <c r="I667" s="84" t="e">
        <f t="shared" si="37"/>
        <v>#N/A</v>
      </c>
      <c r="J667" t="e">
        <f t="shared" si="35"/>
        <v>#N/A</v>
      </c>
      <c r="K667" t="e">
        <f t="shared" si="35"/>
        <v>#N/A</v>
      </c>
      <c r="L667" s="76" t="e">
        <f t="shared" si="36"/>
        <v>#N/A</v>
      </c>
    </row>
    <row r="668" spans="9:12" x14ac:dyDescent="0.25">
      <c r="I668" s="84" t="e">
        <f t="shared" si="37"/>
        <v>#N/A</v>
      </c>
      <c r="J668" t="e">
        <f t="shared" si="35"/>
        <v>#N/A</v>
      </c>
      <c r="K668" t="e">
        <f t="shared" si="35"/>
        <v>#N/A</v>
      </c>
      <c r="L668" s="76" t="e">
        <f t="shared" si="36"/>
        <v>#N/A</v>
      </c>
    </row>
    <row r="669" spans="9:12" x14ac:dyDescent="0.25">
      <c r="I669" s="84" t="e">
        <f t="shared" si="37"/>
        <v>#N/A</v>
      </c>
      <c r="J669" t="e">
        <f t="shared" si="35"/>
        <v>#N/A</v>
      </c>
      <c r="K669" t="e">
        <f t="shared" si="35"/>
        <v>#N/A</v>
      </c>
      <c r="L669" s="76" t="e">
        <f t="shared" si="36"/>
        <v>#N/A</v>
      </c>
    </row>
    <row r="670" spans="9:12" x14ac:dyDescent="0.25">
      <c r="I670" s="84" t="e">
        <f t="shared" si="37"/>
        <v>#N/A</v>
      </c>
      <c r="J670" t="e">
        <f t="shared" si="35"/>
        <v>#N/A</v>
      </c>
      <c r="K670" t="e">
        <f t="shared" si="35"/>
        <v>#N/A</v>
      </c>
      <c r="L670" s="76" t="e">
        <f t="shared" si="36"/>
        <v>#N/A</v>
      </c>
    </row>
    <row r="671" spans="9:12" x14ac:dyDescent="0.25">
      <c r="I671" s="84" t="e">
        <f t="shared" si="37"/>
        <v>#N/A</v>
      </c>
      <c r="J671" t="e">
        <f t="shared" si="35"/>
        <v>#N/A</v>
      </c>
      <c r="K671" t="e">
        <f t="shared" si="35"/>
        <v>#N/A</v>
      </c>
      <c r="L671" s="76" t="e">
        <f t="shared" si="36"/>
        <v>#N/A</v>
      </c>
    </row>
    <row r="672" spans="9:12" x14ac:dyDescent="0.25">
      <c r="I672" s="84" t="e">
        <f t="shared" si="37"/>
        <v>#N/A</v>
      </c>
      <c r="J672" t="e">
        <f t="shared" si="35"/>
        <v>#N/A</v>
      </c>
      <c r="K672" t="e">
        <f t="shared" si="35"/>
        <v>#N/A</v>
      </c>
      <c r="L672" s="76" t="e">
        <f t="shared" si="36"/>
        <v>#N/A</v>
      </c>
    </row>
    <row r="673" spans="9:12" x14ac:dyDescent="0.25">
      <c r="I673" s="84" t="e">
        <f t="shared" si="37"/>
        <v>#N/A</v>
      </c>
      <c r="J673" t="e">
        <f t="shared" si="35"/>
        <v>#N/A</v>
      </c>
      <c r="K673" t="e">
        <f t="shared" si="35"/>
        <v>#N/A</v>
      </c>
      <c r="L673" s="76" t="e">
        <f t="shared" si="36"/>
        <v>#N/A</v>
      </c>
    </row>
    <row r="674" spans="9:12" x14ac:dyDescent="0.25">
      <c r="I674" s="84" t="e">
        <f t="shared" si="37"/>
        <v>#N/A</v>
      </c>
      <c r="J674" t="e">
        <f t="shared" si="35"/>
        <v>#N/A</v>
      </c>
      <c r="K674" t="e">
        <f t="shared" si="35"/>
        <v>#N/A</v>
      </c>
      <c r="L674" s="76" t="e">
        <f t="shared" si="36"/>
        <v>#N/A</v>
      </c>
    </row>
    <row r="675" spans="9:12" x14ac:dyDescent="0.25">
      <c r="I675" s="84" t="e">
        <f t="shared" si="37"/>
        <v>#N/A</v>
      </c>
      <c r="J675" t="e">
        <f t="shared" si="35"/>
        <v>#N/A</v>
      </c>
      <c r="K675" t="e">
        <f t="shared" si="35"/>
        <v>#N/A</v>
      </c>
      <c r="L675" s="76" t="e">
        <f t="shared" si="36"/>
        <v>#N/A</v>
      </c>
    </row>
    <row r="676" spans="9:12" x14ac:dyDescent="0.25">
      <c r="I676" s="84" t="e">
        <f t="shared" si="37"/>
        <v>#N/A</v>
      </c>
      <c r="J676" t="e">
        <f t="shared" si="35"/>
        <v>#N/A</v>
      </c>
      <c r="K676" t="e">
        <f t="shared" si="35"/>
        <v>#N/A</v>
      </c>
      <c r="L676" s="76" t="e">
        <f t="shared" si="36"/>
        <v>#N/A</v>
      </c>
    </row>
    <row r="677" spans="9:12" x14ac:dyDescent="0.25">
      <c r="I677" s="84" t="e">
        <f t="shared" si="37"/>
        <v>#N/A</v>
      </c>
      <c r="J677" t="e">
        <f t="shared" si="35"/>
        <v>#N/A</v>
      </c>
      <c r="K677" t="e">
        <f t="shared" si="35"/>
        <v>#N/A</v>
      </c>
      <c r="L677" s="76" t="e">
        <f t="shared" si="36"/>
        <v>#N/A</v>
      </c>
    </row>
    <row r="678" spans="9:12" x14ac:dyDescent="0.25">
      <c r="I678" s="84" t="e">
        <f t="shared" si="37"/>
        <v>#N/A</v>
      </c>
      <c r="J678" t="e">
        <f t="shared" si="35"/>
        <v>#N/A</v>
      </c>
      <c r="K678" t="e">
        <f t="shared" si="35"/>
        <v>#N/A</v>
      </c>
      <c r="L678" s="76" t="e">
        <f t="shared" si="36"/>
        <v>#N/A</v>
      </c>
    </row>
    <row r="679" spans="9:12" x14ac:dyDescent="0.25">
      <c r="I679" s="84" t="e">
        <f t="shared" si="37"/>
        <v>#N/A</v>
      </c>
      <c r="J679" t="e">
        <f t="shared" si="35"/>
        <v>#N/A</v>
      </c>
      <c r="K679" t="e">
        <f t="shared" si="35"/>
        <v>#N/A</v>
      </c>
      <c r="L679" s="76" t="e">
        <f t="shared" si="36"/>
        <v>#N/A</v>
      </c>
    </row>
    <row r="680" spans="9:12" x14ac:dyDescent="0.25">
      <c r="I680" s="84" t="e">
        <f t="shared" si="37"/>
        <v>#N/A</v>
      </c>
      <c r="J680" t="e">
        <f t="shared" si="35"/>
        <v>#N/A</v>
      </c>
      <c r="K680" t="e">
        <f t="shared" si="35"/>
        <v>#N/A</v>
      </c>
      <c r="L680" s="76" t="e">
        <f t="shared" si="36"/>
        <v>#N/A</v>
      </c>
    </row>
    <row r="681" spans="9:12" x14ac:dyDescent="0.25">
      <c r="I681" s="84" t="e">
        <f t="shared" si="37"/>
        <v>#N/A</v>
      </c>
      <c r="J681" t="e">
        <f t="shared" si="35"/>
        <v>#N/A</v>
      </c>
      <c r="K681" t="e">
        <f t="shared" si="35"/>
        <v>#N/A</v>
      </c>
      <c r="L681" s="76" t="e">
        <f t="shared" si="36"/>
        <v>#N/A</v>
      </c>
    </row>
    <row r="682" spans="9:12" x14ac:dyDescent="0.25">
      <c r="I682" s="84" t="e">
        <f t="shared" si="37"/>
        <v>#N/A</v>
      </c>
      <c r="J682" t="e">
        <f t="shared" si="35"/>
        <v>#N/A</v>
      </c>
      <c r="K682" t="e">
        <f t="shared" si="35"/>
        <v>#N/A</v>
      </c>
      <c r="L682" s="76" t="e">
        <f t="shared" si="36"/>
        <v>#N/A</v>
      </c>
    </row>
    <row r="683" spans="9:12" x14ac:dyDescent="0.25">
      <c r="I683" s="84" t="e">
        <f t="shared" si="37"/>
        <v>#N/A</v>
      </c>
      <c r="J683" t="e">
        <f t="shared" si="35"/>
        <v>#N/A</v>
      </c>
      <c r="K683" t="e">
        <f t="shared" si="35"/>
        <v>#N/A</v>
      </c>
      <c r="L683" s="76" t="e">
        <f t="shared" si="36"/>
        <v>#N/A</v>
      </c>
    </row>
    <row r="684" spans="9:12" x14ac:dyDescent="0.25">
      <c r="I684" s="84" t="e">
        <f t="shared" si="37"/>
        <v>#N/A</v>
      </c>
      <c r="J684" t="e">
        <f t="shared" si="35"/>
        <v>#N/A</v>
      </c>
      <c r="K684" t="e">
        <f t="shared" si="35"/>
        <v>#N/A</v>
      </c>
      <c r="L684" s="76" t="e">
        <f t="shared" si="36"/>
        <v>#N/A</v>
      </c>
    </row>
    <row r="685" spans="9:12" x14ac:dyDescent="0.25">
      <c r="I685" s="84" t="e">
        <f t="shared" si="37"/>
        <v>#N/A</v>
      </c>
      <c r="J685" t="e">
        <f t="shared" si="35"/>
        <v>#N/A</v>
      </c>
      <c r="K685" t="e">
        <f t="shared" si="35"/>
        <v>#N/A</v>
      </c>
      <c r="L685" s="76" t="e">
        <f t="shared" si="36"/>
        <v>#N/A</v>
      </c>
    </row>
    <row r="686" spans="9:12" x14ac:dyDescent="0.25">
      <c r="I686" s="84" t="e">
        <f t="shared" si="37"/>
        <v>#N/A</v>
      </c>
      <c r="J686" t="e">
        <f t="shared" si="35"/>
        <v>#N/A</v>
      </c>
      <c r="K686" t="e">
        <f t="shared" si="35"/>
        <v>#N/A</v>
      </c>
      <c r="L686" s="76" t="e">
        <f t="shared" si="36"/>
        <v>#N/A</v>
      </c>
    </row>
    <row r="687" spans="9:12" x14ac:dyDescent="0.25">
      <c r="I687" s="84" t="e">
        <f t="shared" si="37"/>
        <v>#N/A</v>
      </c>
      <c r="J687" t="e">
        <f t="shared" si="35"/>
        <v>#N/A</v>
      </c>
      <c r="K687" t="e">
        <f t="shared" si="35"/>
        <v>#N/A</v>
      </c>
      <c r="L687" s="76" t="e">
        <f t="shared" si="36"/>
        <v>#N/A</v>
      </c>
    </row>
    <row r="688" spans="9:12" x14ac:dyDescent="0.25">
      <c r="I688" s="84" t="e">
        <f t="shared" si="37"/>
        <v>#N/A</v>
      </c>
      <c r="J688" t="e">
        <f t="shared" si="35"/>
        <v>#N/A</v>
      </c>
      <c r="K688" t="e">
        <f t="shared" si="35"/>
        <v>#N/A</v>
      </c>
      <c r="L688" s="76" t="e">
        <f t="shared" si="36"/>
        <v>#N/A</v>
      </c>
    </row>
    <row r="689" spans="9:12" x14ac:dyDescent="0.25">
      <c r="I689" s="84" t="e">
        <f t="shared" si="37"/>
        <v>#N/A</v>
      </c>
      <c r="J689" t="e">
        <f t="shared" si="35"/>
        <v>#N/A</v>
      </c>
      <c r="K689" t="e">
        <f t="shared" si="35"/>
        <v>#N/A</v>
      </c>
      <c r="L689" s="76" t="e">
        <f t="shared" si="36"/>
        <v>#N/A</v>
      </c>
    </row>
    <row r="690" spans="9:12" x14ac:dyDescent="0.25">
      <c r="I690" s="84" t="e">
        <f t="shared" si="37"/>
        <v>#N/A</v>
      </c>
      <c r="J690" t="e">
        <f t="shared" si="35"/>
        <v>#N/A</v>
      </c>
      <c r="K690" t="e">
        <f t="shared" si="35"/>
        <v>#N/A</v>
      </c>
      <c r="L690" s="76" t="e">
        <f t="shared" si="36"/>
        <v>#N/A</v>
      </c>
    </row>
    <row r="691" spans="9:12" x14ac:dyDescent="0.25">
      <c r="I691" s="84" t="e">
        <f t="shared" si="37"/>
        <v>#N/A</v>
      </c>
      <c r="J691" t="e">
        <f t="shared" si="35"/>
        <v>#N/A</v>
      </c>
      <c r="K691" t="e">
        <f t="shared" si="35"/>
        <v>#N/A</v>
      </c>
      <c r="L691" s="76" t="e">
        <f t="shared" si="36"/>
        <v>#N/A</v>
      </c>
    </row>
    <row r="692" spans="9:12" x14ac:dyDescent="0.25">
      <c r="I692" s="84" t="e">
        <f t="shared" si="37"/>
        <v>#N/A</v>
      </c>
      <c r="J692" t="e">
        <f t="shared" si="35"/>
        <v>#N/A</v>
      </c>
      <c r="K692" t="e">
        <f t="shared" si="35"/>
        <v>#N/A</v>
      </c>
      <c r="L692" s="76" t="e">
        <f t="shared" si="36"/>
        <v>#N/A</v>
      </c>
    </row>
    <row r="693" spans="9:12" x14ac:dyDescent="0.25">
      <c r="I693" s="84" t="e">
        <f t="shared" si="37"/>
        <v>#N/A</v>
      </c>
      <c r="J693" t="e">
        <f t="shared" si="35"/>
        <v>#N/A</v>
      </c>
      <c r="K693" t="e">
        <f t="shared" si="35"/>
        <v>#N/A</v>
      </c>
      <c r="L693" s="76" t="e">
        <f t="shared" si="36"/>
        <v>#N/A</v>
      </c>
    </row>
    <row r="694" spans="9:12" x14ac:dyDescent="0.25">
      <c r="I694" s="84" t="e">
        <f t="shared" si="37"/>
        <v>#N/A</v>
      </c>
      <c r="J694" t="e">
        <f t="shared" si="35"/>
        <v>#N/A</v>
      </c>
      <c r="K694" t="e">
        <f t="shared" si="35"/>
        <v>#N/A</v>
      </c>
      <c r="L694" s="76" t="e">
        <f t="shared" si="36"/>
        <v>#N/A</v>
      </c>
    </row>
    <row r="695" spans="9:12" x14ac:dyDescent="0.25">
      <c r="I695" s="84" t="e">
        <f t="shared" si="37"/>
        <v>#N/A</v>
      </c>
      <c r="J695" t="e">
        <f t="shared" si="35"/>
        <v>#N/A</v>
      </c>
      <c r="K695" t="e">
        <f t="shared" si="35"/>
        <v>#N/A</v>
      </c>
      <c r="L695" s="76" t="e">
        <f t="shared" si="36"/>
        <v>#N/A</v>
      </c>
    </row>
    <row r="696" spans="9:12" x14ac:dyDescent="0.25">
      <c r="I696" s="84" t="e">
        <f t="shared" si="37"/>
        <v>#N/A</v>
      </c>
      <c r="J696" t="e">
        <f t="shared" si="35"/>
        <v>#N/A</v>
      </c>
      <c r="K696" t="e">
        <f t="shared" si="35"/>
        <v>#N/A</v>
      </c>
      <c r="L696" s="76" t="e">
        <f t="shared" si="36"/>
        <v>#N/A</v>
      </c>
    </row>
    <row r="697" spans="9:12" x14ac:dyDescent="0.25">
      <c r="I697" s="84" t="e">
        <f t="shared" si="37"/>
        <v>#N/A</v>
      </c>
      <c r="J697" t="e">
        <f t="shared" si="35"/>
        <v>#N/A</v>
      </c>
      <c r="K697" t="e">
        <f t="shared" si="35"/>
        <v>#N/A</v>
      </c>
      <c r="L697" s="76" t="e">
        <f t="shared" si="36"/>
        <v>#N/A</v>
      </c>
    </row>
    <row r="698" spans="9:12" x14ac:dyDescent="0.25">
      <c r="I698" s="84" t="e">
        <f t="shared" si="37"/>
        <v>#N/A</v>
      </c>
      <c r="J698" t="e">
        <f t="shared" si="35"/>
        <v>#N/A</v>
      </c>
      <c r="K698" t="e">
        <f t="shared" si="35"/>
        <v>#N/A</v>
      </c>
      <c r="L698" s="76" t="e">
        <f t="shared" si="36"/>
        <v>#N/A</v>
      </c>
    </row>
    <row r="699" spans="9:12" x14ac:dyDescent="0.25">
      <c r="I699" s="84" t="e">
        <f t="shared" si="37"/>
        <v>#N/A</v>
      </c>
      <c r="J699" t="e">
        <f t="shared" si="35"/>
        <v>#N/A</v>
      </c>
      <c r="K699" t="e">
        <f t="shared" si="35"/>
        <v>#N/A</v>
      </c>
      <c r="L699" s="76" t="e">
        <f t="shared" si="36"/>
        <v>#N/A</v>
      </c>
    </row>
    <row r="700" spans="9:12" x14ac:dyDescent="0.25">
      <c r="I700" s="84" t="e">
        <f t="shared" si="37"/>
        <v>#N/A</v>
      </c>
      <c r="J700" t="e">
        <f t="shared" si="35"/>
        <v>#N/A</v>
      </c>
      <c r="K700" t="e">
        <f t="shared" si="35"/>
        <v>#N/A</v>
      </c>
      <c r="L700" s="76" t="e">
        <f t="shared" si="36"/>
        <v>#N/A</v>
      </c>
    </row>
    <row r="701" spans="9:12" x14ac:dyDescent="0.25">
      <c r="I701" s="84" t="e">
        <f t="shared" si="37"/>
        <v>#N/A</v>
      </c>
      <c r="J701" t="e">
        <f t="shared" si="35"/>
        <v>#N/A</v>
      </c>
      <c r="K701" t="e">
        <f t="shared" si="35"/>
        <v>#N/A</v>
      </c>
      <c r="L701" s="76" t="e">
        <f t="shared" si="36"/>
        <v>#N/A</v>
      </c>
    </row>
    <row r="702" spans="9:12" x14ac:dyDescent="0.25">
      <c r="I702" s="84" t="e">
        <f t="shared" si="37"/>
        <v>#N/A</v>
      </c>
      <c r="J702" t="e">
        <f t="shared" si="35"/>
        <v>#N/A</v>
      </c>
      <c r="K702" t="e">
        <f t="shared" si="35"/>
        <v>#N/A</v>
      </c>
      <c r="L702" s="76" t="e">
        <f t="shared" si="36"/>
        <v>#N/A</v>
      </c>
    </row>
    <row r="703" spans="9:12" x14ac:dyDescent="0.25">
      <c r="I703" s="84" t="e">
        <f t="shared" si="37"/>
        <v>#N/A</v>
      </c>
      <c r="J703" t="e">
        <f t="shared" si="35"/>
        <v>#N/A</v>
      </c>
      <c r="K703" t="e">
        <f t="shared" si="35"/>
        <v>#N/A</v>
      </c>
      <c r="L703" s="76" t="e">
        <f t="shared" si="36"/>
        <v>#N/A</v>
      </c>
    </row>
    <row r="704" spans="9:12" x14ac:dyDescent="0.25">
      <c r="I704" s="84" t="e">
        <f t="shared" si="37"/>
        <v>#N/A</v>
      </c>
      <c r="J704" t="e">
        <f t="shared" si="35"/>
        <v>#N/A</v>
      </c>
      <c r="K704" t="e">
        <f t="shared" si="35"/>
        <v>#N/A</v>
      </c>
      <c r="L704" s="76" t="e">
        <f t="shared" si="36"/>
        <v>#N/A</v>
      </c>
    </row>
    <row r="705" spans="9:12" x14ac:dyDescent="0.25">
      <c r="I705" s="84" t="e">
        <f t="shared" si="37"/>
        <v>#N/A</v>
      </c>
      <c r="J705" t="e">
        <f t="shared" si="35"/>
        <v>#N/A</v>
      </c>
      <c r="K705" t="e">
        <f t="shared" si="35"/>
        <v>#N/A</v>
      </c>
      <c r="L705" s="76" t="e">
        <f t="shared" si="36"/>
        <v>#N/A</v>
      </c>
    </row>
    <row r="706" spans="9:12" x14ac:dyDescent="0.25">
      <c r="I706" s="84" t="e">
        <f t="shared" si="37"/>
        <v>#N/A</v>
      </c>
      <c r="J706" t="e">
        <f t="shared" ref="J706:K769" si="38">D$29*($I706/1000)+D$18*(($I706/1000)-($D$8/1000))*(($I706/1000)&gt;($D$8/1000))+D$19*(($I706/1000)-($D$9/1000))*(($I706/1000)&gt;($D$9/1000))+D$20*(($I706/1000)-($D$10/1000))*(($I706/1000)&gt;($D$10/1000))+D$21*(($I706/1000)-($D$11/1000))*(($I706/1000)&gt;($D$11/1000))</f>
        <v>#N/A</v>
      </c>
      <c r="K706" t="e">
        <f t="shared" si="38"/>
        <v>#N/A</v>
      </c>
      <c r="L706" s="76" t="e">
        <f t="shared" ref="L706:L769" si="39">SQRT((J706^2)+(K706^2))</f>
        <v>#N/A</v>
      </c>
    </row>
    <row r="707" spans="9:12" x14ac:dyDescent="0.25">
      <c r="I707" s="84" t="e">
        <f t="shared" ref="I707:I770" si="40">IF((ROW(A705)*$F$2)&lt;=$D$5, ROW(A705)*$F$2,NA())</f>
        <v>#N/A</v>
      </c>
      <c r="J707" t="e">
        <f t="shared" si="38"/>
        <v>#N/A</v>
      </c>
      <c r="K707" t="e">
        <f t="shared" si="38"/>
        <v>#N/A</v>
      </c>
      <c r="L707" s="76" t="e">
        <f t="shared" si="39"/>
        <v>#N/A</v>
      </c>
    </row>
    <row r="708" spans="9:12" x14ac:dyDescent="0.25">
      <c r="I708" s="84" t="e">
        <f t="shared" si="40"/>
        <v>#N/A</v>
      </c>
      <c r="J708" t="e">
        <f t="shared" si="38"/>
        <v>#N/A</v>
      </c>
      <c r="K708" t="e">
        <f t="shared" si="38"/>
        <v>#N/A</v>
      </c>
      <c r="L708" s="76" t="e">
        <f t="shared" si="39"/>
        <v>#N/A</v>
      </c>
    </row>
    <row r="709" spans="9:12" x14ac:dyDescent="0.25">
      <c r="I709" s="84" t="e">
        <f t="shared" si="40"/>
        <v>#N/A</v>
      </c>
      <c r="J709" t="e">
        <f t="shared" si="38"/>
        <v>#N/A</v>
      </c>
      <c r="K709" t="e">
        <f t="shared" si="38"/>
        <v>#N/A</v>
      </c>
      <c r="L709" s="76" t="e">
        <f t="shared" si="39"/>
        <v>#N/A</v>
      </c>
    </row>
    <row r="710" spans="9:12" x14ac:dyDescent="0.25">
      <c r="I710" s="84" t="e">
        <f t="shared" si="40"/>
        <v>#N/A</v>
      </c>
      <c r="J710" t="e">
        <f t="shared" si="38"/>
        <v>#N/A</v>
      </c>
      <c r="K710" t="e">
        <f t="shared" si="38"/>
        <v>#N/A</v>
      </c>
      <c r="L710" s="76" t="e">
        <f t="shared" si="39"/>
        <v>#N/A</v>
      </c>
    </row>
    <row r="711" spans="9:12" x14ac:dyDescent="0.25">
      <c r="I711" s="84" t="e">
        <f t="shared" si="40"/>
        <v>#N/A</v>
      </c>
      <c r="J711" t="e">
        <f t="shared" si="38"/>
        <v>#N/A</v>
      </c>
      <c r="K711" t="e">
        <f t="shared" si="38"/>
        <v>#N/A</v>
      </c>
      <c r="L711" s="76" t="e">
        <f t="shared" si="39"/>
        <v>#N/A</v>
      </c>
    </row>
    <row r="712" spans="9:12" x14ac:dyDescent="0.25">
      <c r="I712" s="84" t="e">
        <f t="shared" si="40"/>
        <v>#N/A</v>
      </c>
      <c r="J712" t="e">
        <f t="shared" si="38"/>
        <v>#N/A</v>
      </c>
      <c r="K712" t="e">
        <f t="shared" si="38"/>
        <v>#N/A</v>
      </c>
      <c r="L712" s="76" t="e">
        <f t="shared" si="39"/>
        <v>#N/A</v>
      </c>
    </row>
    <row r="713" spans="9:12" x14ac:dyDescent="0.25">
      <c r="I713" s="84" t="e">
        <f t="shared" si="40"/>
        <v>#N/A</v>
      </c>
      <c r="J713" t="e">
        <f t="shared" si="38"/>
        <v>#N/A</v>
      </c>
      <c r="K713" t="e">
        <f t="shared" si="38"/>
        <v>#N/A</v>
      </c>
      <c r="L713" s="76" t="e">
        <f t="shared" si="39"/>
        <v>#N/A</v>
      </c>
    </row>
    <row r="714" spans="9:12" x14ac:dyDescent="0.25">
      <c r="I714" s="84" t="e">
        <f t="shared" si="40"/>
        <v>#N/A</v>
      </c>
      <c r="J714" t="e">
        <f t="shared" si="38"/>
        <v>#N/A</v>
      </c>
      <c r="K714" t="e">
        <f t="shared" si="38"/>
        <v>#N/A</v>
      </c>
      <c r="L714" s="76" t="e">
        <f t="shared" si="39"/>
        <v>#N/A</v>
      </c>
    </row>
    <row r="715" spans="9:12" x14ac:dyDescent="0.25">
      <c r="I715" s="84" t="e">
        <f t="shared" si="40"/>
        <v>#N/A</v>
      </c>
      <c r="J715" t="e">
        <f t="shared" si="38"/>
        <v>#N/A</v>
      </c>
      <c r="K715" t="e">
        <f t="shared" si="38"/>
        <v>#N/A</v>
      </c>
      <c r="L715" s="76" t="e">
        <f t="shared" si="39"/>
        <v>#N/A</v>
      </c>
    </row>
    <row r="716" spans="9:12" x14ac:dyDescent="0.25">
      <c r="I716" s="84" t="e">
        <f t="shared" si="40"/>
        <v>#N/A</v>
      </c>
      <c r="J716" t="e">
        <f t="shared" si="38"/>
        <v>#N/A</v>
      </c>
      <c r="K716" t="e">
        <f t="shared" si="38"/>
        <v>#N/A</v>
      </c>
      <c r="L716" s="76" t="e">
        <f t="shared" si="39"/>
        <v>#N/A</v>
      </c>
    </row>
    <row r="717" spans="9:12" x14ac:dyDescent="0.25">
      <c r="I717" s="84" t="e">
        <f t="shared" si="40"/>
        <v>#N/A</v>
      </c>
      <c r="J717" t="e">
        <f t="shared" si="38"/>
        <v>#N/A</v>
      </c>
      <c r="K717" t="e">
        <f t="shared" si="38"/>
        <v>#N/A</v>
      </c>
      <c r="L717" s="76" t="e">
        <f t="shared" si="39"/>
        <v>#N/A</v>
      </c>
    </row>
    <row r="718" spans="9:12" x14ac:dyDescent="0.25">
      <c r="I718" s="84" t="e">
        <f t="shared" si="40"/>
        <v>#N/A</v>
      </c>
      <c r="J718" t="e">
        <f t="shared" si="38"/>
        <v>#N/A</v>
      </c>
      <c r="K718" t="e">
        <f t="shared" si="38"/>
        <v>#N/A</v>
      </c>
      <c r="L718" s="76" t="e">
        <f t="shared" si="39"/>
        <v>#N/A</v>
      </c>
    </row>
    <row r="719" spans="9:12" x14ac:dyDescent="0.25">
      <c r="I719" s="84" t="e">
        <f t="shared" si="40"/>
        <v>#N/A</v>
      </c>
      <c r="J719" t="e">
        <f t="shared" si="38"/>
        <v>#N/A</v>
      </c>
      <c r="K719" t="e">
        <f t="shared" si="38"/>
        <v>#N/A</v>
      </c>
      <c r="L719" s="76" t="e">
        <f t="shared" si="39"/>
        <v>#N/A</v>
      </c>
    </row>
    <row r="720" spans="9:12" x14ac:dyDescent="0.25">
      <c r="I720" s="84" t="e">
        <f t="shared" si="40"/>
        <v>#N/A</v>
      </c>
      <c r="J720" t="e">
        <f t="shared" si="38"/>
        <v>#N/A</v>
      </c>
      <c r="K720" t="e">
        <f t="shared" si="38"/>
        <v>#N/A</v>
      </c>
      <c r="L720" s="76" t="e">
        <f t="shared" si="39"/>
        <v>#N/A</v>
      </c>
    </row>
    <row r="721" spans="9:12" x14ac:dyDescent="0.25">
      <c r="I721" s="84" t="e">
        <f t="shared" si="40"/>
        <v>#N/A</v>
      </c>
      <c r="J721" t="e">
        <f t="shared" si="38"/>
        <v>#N/A</v>
      </c>
      <c r="K721" t="e">
        <f t="shared" si="38"/>
        <v>#N/A</v>
      </c>
      <c r="L721" s="76" t="e">
        <f t="shared" si="39"/>
        <v>#N/A</v>
      </c>
    </row>
    <row r="722" spans="9:12" x14ac:dyDescent="0.25">
      <c r="I722" s="84" t="e">
        <f t="shared" si="40"/>
        <v>#N/A</v>
      </c>
      <c r="J722" t="e">
        <f t="shared" si="38"/>
        <v>#N/A</v>
      </c>
      <c r="K722" t="e">
        <f t="shared" si="38"/>
        <v>#N/A</v>
      </c>
      <c r="L722" s="76" t="e">
        <f t="shared" si="39"/>
        <v>#N/A</v>
      </c>
    </row>
    <row r="723" spans="9:12" x14ac:dyDescent="0.25">
      <c r="I723" s="84" t="e">
        <f t="shared" si="40"/>
        <v>#N/A</v>
      </c>
      <c r="J723" t="e">
        <f t="shared" si="38"/>
        <v>#N/A</v>
      </c>
      <c r="K723" t="e">
        <f t="shared" si="38"/>
        <v>#N/A</v>
      </c>
      <c r="L723" s="76" t="e">
        <f t="shared" si="39"/>
        <v>#N/A</v>
      </c>
    </row>
    <row r="724" spans="9:12" x14ac:dyDescent="0.25">
      <c r="I724" s="84" t="e">
        <f t="shared" si="40"/>
        <v>#N/A</v>
      </c>
      <c r="J724" t="e">
        <f t="shared" si="38"/>
        <v>#N/A</v>
      </c>
      <c r="K724" t="e">
        <f t="shared" si="38"/>
        <v>#N/A</v>
      </c>
      <c r="L724" s="76" t="e">
        <f t="shared" si="39"/>
        <v>#N/A</v>
      </c>
    </row>
    <row r="725" spans="9:12" x14ac:dyDescent="0.25">
      <c r="I725" s="84" t="e">
        <f t="shared" si="40"/>
        <v>#N/A</v>
      </c>
      <c r="J725" t="e">
        <f t="shared" si="38"/>
        <v>#N/A</v>
      </c>
      <c r="K725" t="e">
        <f t="shared" si="38"/>
        <v>#N/A</v>
      </c>
      <c r="L725" s="76" t="e">
        <f t="shared" si="39"/>
        <v>#N/A</v>
      </c>
    </row>
    <row r="726" spans="9:12" x14ac:dyDescent="0.25">
      <c r="I726" s="84" t="e">
        <f t="shared" si="40"/>
        <v>#N/A</v>
      </c>
      <c r="J726" t="e">
        <f t="shared" si="38"/>
        <v>#N/A</v>
      </c>
      <c r="K726" t="e">
        <f t="shared" si="38"/>
        <v>#N/A</v>
      </c>
      <c r="L726" s="76" t="e">
        <f t="shared" si="39"/>
        <v>#N/A</v>
      </c>
    </row>
    <row r="727" spans="9:12" x14ac:dyDescent="0.25">
      <c r="I727" s="84" t="e">
        <f t="shared" si="40"/>
        <v>#N/A</v>
      </c>
      <c r="J727" t="e">
        <f t="shared" si="38"/>
        <v>#N/A</v>
      </c>
      <c r="K727" t="e">
        <f t="shared" si="38"/>
        <v>#N/A</v>
      </c>
      <c r="L727" s="76" t="e">
        <f t="shared" si="39"/>
        <v>#N/A</v>
      </c>
    </row>
    <row r="728" spans="9:12" x14ac:dyDescent="0.25">
      <c r="I728" s="84" t="e">
        <f t="shared" si="40"/>
        <v>#N/A</v>
      </c>
      <c r="J728" t="e">
        <f t="shared" si="38"/>
        <v>#N/A</v>
      </c>
      <c r="K728" t="e">
        <f t="shared" si="38"/>
        <v>#N/A</v>
      </c>
      <c r="L728" s="76" t="e">
        <f t="shared" si="39"/>
        <v>#N/A</v>
      </c>
    </row>
    <row r="729" spans="9:12" x14ac:dyDescent="0.25">
      <c r="I729" s="84" t="e">
        <f t="shared" si="40"/>
        <v>#N/A</v>
      </c>
      <c r="J729" t="e">
        <f t="shared" si="38"/>
        <v>#N/A</v>
      </c>
      <c r="K729" t="e">
        <f t="shared" si="38"/>
        <v>#N/A</v>
      </c>
      <c r="L729" s="76" t="e">
        <f t="shared" si="39"/>
        <v>#N/A</v>
      </c>
    </row>
    <row r="730" spans="9:12" x14ac:dyDescent="0.25">
      <c r="I730" s="84" t="e">
        <f t="shared" si="40"/>
        <v>#N/A</v>
      </c>
      <c r="J730" t="e">
        <f t="shared" si="38"/>
        <v>#N/A</v>
      </c>
      <c r="K730" t="e">
        <f t="shared" si="38"/>
        <v>#N/A</v>
      </c>
      <c r="L730" s="76" t="e">
        <f t="shared" si="39"/>
        <v>#N/A</v>
      </c>
    </row>
    <row r="731" spans="9:12" x14ac:dyDescent="0.25">
      <c r="I731" s="84" t="e">
        <f t="shared" si="40"/>
        <v>#N/A</v>
      </c>
      <c r="J731" t="e">
        <f t="shared" si="38"/>
        <v>#N/A</v>
      </c>
      <c r="K731" t="e">
        <f t="shared" si="38"/>
        <v>#N/A</v>
      </c>
      <c r="L731" s="76" t="e">
        <f t="shared" si="39"/>
        <v>#N/A</v>
      </c>
    </row>
    <row r="732" spans="9:12" x14ac:dyDescent="0.25">
      <c r="I732" s="84" t="e">
        <f t="shared" si="40"/>
        <v>#N/A</v>
      </c>
      <c r="J732" t="e">
        <f t="shared" si="38"/>
        <v>#N/A</v>
      </c>
      <c r="K732" t="e">
        <f t="shared" si="38"/>
        <v>#N/A</v>
      </c>
      <c r="L732" s="76" t="e">
        <f t="shared" si="39"/>
        <v>#N/A</v>
      </c>
    </row>
    <row r="733" spans="9:12" x14ac:dyDescent="0.25">
      <c r="I733" s="84" t="e">
        <f t="shared" si="40"/>
        <v>#N/A</v>
      </c>
      <c r="J733" t="e">
        <f t="shared" si="38"/>
        <v>#N/A</v>
      </c>
      <c r="K733" t="e">
        <f t="shared" si="38"/>
        <v>#N/A</v>
      </c>
      <c r="L733" s="76" t="e">
        <f t="shared" si="39"/>
        <v>#N/A</v>
      </c>
    </row>
    <row r="734" spans="9:12" x14ac:dyDescent="0.25">
      <c r="I734" s="84" t="e">
        <f t="shared" si="40"/>
        <v>#N/A</v>
      </c>
      <c r="J734" t="e">
        <f t="shared" si="38"/>
        <v>#N/A</v>
      </c>
      <c r="K734" t="e">
        <f t="shared" si="38"/>
        <v>#N/A</v>
      </c>
      <c r="L734" s="76" t="e">
        <f t="shared" si="39"/>
        <v>#N/A</v>
      </c>
    </row>
    <row r="735" spans="9:12" x14ac:dyDescent="0.25">
      <c r="I735" s="84" t="e">
        <f t="shared" si="40"/>
        <v>#N/A</v>
      </c>
      <c r="J735" t="e">
        <f t="shared" si="38"/>
        <v>#N/A</v>
      </c>
      <c r="K735" t="e">
        <f t="shared" si="38"/>
        <v>#N/A</v>
      </c>
      <c r="L735" s="76" t="e">
        <f t="shared" si="39"/>
        <v>#N/A</v>
      </c>
    </row>
    <row r="736" spans="9:12" x14ac:dyDescent="0.25">
      <c r="I736" s="84" t="e">
        <f t="shared" si="40"/>
        <v>#N/A</v>
      </c>
      <c r="J736" t="e">
        <f t="shared" si="38"/>
        <v>#N/A</v>
      </c>
      <c r="K736" t="e">
        <f t="shared" si="38"/>
        <v>#N/A</v>
      </c>
      <c r="L736" s="76" t="e">
        <f t="shared" si="39"/>
        <v>#N/A</v>
      </c>
    </row>
    <row r="737" spans="9:12" x14ac:dyDescent="0.25">
      <c r="I737" s="84" t="e">
        <f t="shared" si="40"/>
        <v>#N/A</v>
      </c>
      <c r="J737" t="e">
        <f t="shared" si="38"/>
        <v>#N/A</v>
      </c>
      <c r="K737" t="e">
        <f t="shared" si="38"/>
        <v>#N/A</v>
      </c>
      <c r="L737" s="76" t="e">
        <f t="shared" si="39"/>
        <v>#N/A</v>
      </c>
    </row>
    <row r="738" spans="9:12" x14ac:dyDescent="0.25">
      <c r="I738" s="84" t="e">
        <f t="shared" si="40"/>
        <v>#N/A</v>
      </c>
      <c r="J738" t="e">
        <f t="shared" si="38"/>
        <v>#N/A</v>
      </c>
      <c r="K738" t="e">
        <f t="shared" si="38"/>
        <v>#N/A</v>
      </c>
      <c r="L738" s="76" t="e">
        <f t="shared" si="39"/>
        <v>#N/A</v>
      </c>
    </row>
    <row r="739" spans="9:12" x14ac:dyDescent="0.25">
      <c r="I739" s="84" t="e">
        <f t="shared" si="40"/>
        <v>#N/A</v>
      </c>
      <c r="J739" t="e">
        <f t="shared" si="38"/>
        <v>#N/A</v>
      </c>
      <c r="K739" t="e">
        <f t="shared" si="38"/>
        <v>#N/A</v>
      </c>
      <c r="L739" s="76" t="e">
        <f t="shared" si="39"/>
        <v>#N/A</v>
      </c>
    </row>
    <row r="740" spans="9:12" x14ac:dyDescent="0.25">
      <c r="I740" s="84" t="e">
        <f t="shared" si="40"/>
        <v>#N/A</v>
      </c>
      <c r="J740" t="e">
        <f t="shared" si="38"/>
        <v>#N/A</v>
      </c>
      <c r="K740" t="e">
        <f t="shared" si="38"/>
        <v>#N/A</v>
      </c>
      <c r="L740" s="76" t="e">
        <f t="shared" si="39"/>
        <v>#N/A</v>
      </c>
    </row>
    <row r="741" spans="9:12" x14ac:dyDescent="0.25">
      <c r="I741" s="84" t="e">
        <f t="shared" si="40"/>
        <v>#N/A</v>
      </c>
      <c r="J741" t="e">
        <f t="shared" si="38"/>
        <v>#N/A</v>
      </c>
      <c r="K741" t="e">
        <f t="shared" si="38"/>
        <v>#N/A</v>
      </c>
      <c r="L741" s="76" t="e">
        <f t="shared" si="39"/>
        <v>#N/A</v>
      </c>
    </row>
    <row r="742" spans="9:12" x14ac:dyDescent="0.25">
      <c r="I742" s="84" t="e">
        <f t="shared" si="40"/>
        <v>#N/A</v>
      </c>
      <c r="J742" t="e">
        <f t="shared" si="38"/>
        <v>#N/A</v>
      </c>
      <c r="K742" t="e">
        <f t="shared" si="38"/>
        <v>#N/A</v>
      </c>
      <c r="L742" s="76" t="e">
        <f t="shared" si="39"/>
        <v>#N/A</v>
      </c>
    </row>
    <row r="743" spans="9:12" x14ac:dyDescent="0.25">
      <c r="I743" s="84" t="e">
        <f t="shared" si="40"/>
        <v>#N/A</v>
      </c>
      <c r="J743" t="e">
        <f t="shared" si="38"/>
        <v>#N/A</v>
      </c>
      <c r="K743" t="e">
        <f t="shared" si="38"/>
        <v>#N/A</v>
      </c>
      <c r="L743" s="76" t="e">
        <f t="shared" si="39"/>
        <v>#N/A</v>
      </c>
    </row>
    <row r="744" spans="9:12" x14ac:dyDescent="0.25">
      <c r="I744" s="84" t="e">
        <f t="shared" si="40"/>
        <v>#N/A</v>
      </c>
      <c r="J744" t="e">
        <f t="shared" si="38"/>
        <v>#N/A</v>
      </c>
      <c r="K744" t="e">
        <f t="shared" si="38"/>
        <v>#N/A</v>
      </c>
      <c r="L744" s="76" t="e">
        <f t="shared" si="39"/>
        <v>#N/A</v>
      </c>
    </row>
    <row r="745" spans="9:12" x14ac:dyDescent="0.25">
      <c r="I745" s="84" t="e">
        <f t="shared" si="40"/>
        <v>#N/A</v>
      </c>
      <c r="J745" t="e">
        <f t="shared" si="38"/>
        <v>#N/A</v>
      </c>
      <c r="K745" t="e">
        <f t="shared" si="38"/>
        <v>#N/A</v>
      </c>
      <c r="L745" s="76" t="e">
        <f t="shared" si="39"/>
        <v>#N/A</v>
      </c>
    </row>
    <row r="746" spans="9:12" x14ac:dyDescent="0.25">
      <c r="I746" s="84" t="e">
        <f t="shared" si="40"/>
        <v>#N/A</v>
      </c>
      <c r="J746" t="e">
        <f t="shared" si="38"/>
        <v>#N/A</v>
      </c>
      <c r="K746" t="e">
        <f t="shared" si="38"/>
        <v>#N/A</v>
      </c>
      <c r="L746" s="76" t="e">
        <f t="shared" si="39"/>
        <v>#N/A</v>
      </c>
    </row>
    <row r="747" spans="9:12" x14ac:dyDescent="0.25">
      <c r="I747" s="84" t="e">
        <f t="shared" si="40"/>
        <v>#N/A</v>
      </c>
      <c r="J747" t="e">
        <f t="shared" si="38"/>
        <v>#N/A</v>
      </c>
      <c r="K747" t="e">
        <f t="shared" si="38"/>
        <v>#N/A</v>
      </c>
      <c r="L747" s="76" t="e">
        <f t="shared" si="39"/>
        <v>#N/A</v>
      </c>
    </row>
    <row r="748" spans="9:12" x14ac:dyDescent="0.25">
      <c r="I748" s="84" t="e">
        <f t="shared" si="40"/>
        <v>#N/A</v>
      </c>
      <c r="J748" t="e">
        <f t="shared" si="38"/>
        <v>#N/A</v>
      </c>
      <c r="K748" t="e">
        <f t="shared" si="38"/>
        <v>#N/A</v>
      </c>
      <c r="L748" s="76" t="e">
        <f t="shared" si="39"/>
        <v>#N/A</v>
      </c>
    </row>
    <row r="749" spans="9:12" x14ac:dyDescent="0.25">
      <c r="I749" s="84" t="e">
        <f t="shared" si="40"/>
        <v>#N/A</v>
      </c>
      <c r="J749" t="e">
        <f t="shared" si="38"/>
        <v>#N/A</v>
      </c>
      <c r="K749" t="e">
        <f t="shared" si="38"/>
        <v>#N/A</v>
      </c>
      <c r="L749" s="76" t="e">
        <f t="shared" si="39"/>
        <v>#N/A</v>
      </c>
    </row>
    <row r="750" spans="9:12" x14ac:dyDescent="0.25">
      <c r="I750" s="84" t="e">
        <f t="shared" si="40"/>
        <v>#N/A</v>
      </c>
      <c r="J750" t="e">
        <f t="shared" si="38"/>
        <v>#N/A</v>
      </c>
      <c r="K750" t="e">
        <f t="shared" si="38"/>
        <v>#N/A</v>
      </c>
      <c r="L750" s="76" t="e">
        <f t="shared" si="39"/>
        <v>#N/A</v>
      </c>
    </row>
    <row r="751" spans="9:12" x14ac:dyDescent="0.25">
      <c r="I751" s="84" t="e">
        <f t="shared" si="40"/>
        <v>#N/A</v>
      </c>
      <c r="J751" t="e">
        <f t="shared" si="38"/>
        <v>#N/A</v>
      </c>
      <c r="K751" t="e">
        <f t="shared" si="38"/>
        <v>#N/A</v>
      </c>
      <c r="L751" s="76" t="e">
        <f t="shared" si="39"/>
        <v>#N/A</v>
      </c>
    </row>
    <row r="752" spans="9:12" x14ac:dyDescent="0.25">
      <c r="I752" s="84" t="e">
        <f t="shared" si="40"/>
        <v>#N/A</v>
      </c>
      <c r="J752" t="e">
        <f t="shared" si="38"/>
        <v>#N/A</v>
      </c>
      <c r="K752" t="e">
        <f t="shared" si="38"/>
        <v>#N/A</v>
      </c>
      <c r="L752" s="76" t="e">
        <f t="shared" si="39"/>
        <v>#N/A</v>
      </c>
    </row>
    <row r="753" spans="9:12" x14ac:dyDescent="0.25">
      <c r="I753" s="84" t="e">
        <f t="shared" si="40"/>
        <v>#N/A</v>
      </c>
      <c r="J753" t="e">
        <f t="shared" si="38"/>
        <v>#N/A</v>
      </c>
      <c r="K753" t="e">
        <f t="shared" si="38"/>
        <v>#N/A</v>
      </c>
      <c r="L753" s="76" t="e">
        <f t="shared" si="39"/>
        <v>#N/A</v>
      </c>
    </row>
    <row r="754" spans="9:12" x14ac:dyDescent="0.25">
      <c r="I754" s="84" t="e">
        <f t="shared" si="40"/>
        <v>#N/A</v>
      </c>
      <c r="J754" t="e">
        <f t="shared" si="38"/>
        <v>#N/A</v>
      </c>
      <c r="K754" t="e">
        <f t="shared" si="38"/>
        <v>#N/A</v>
      </c>
      <c r="L754" s="76" t="e">
        <f t="shared" si="39"/>
        <v>#N/A</v>
      </c>
    </row>
    <row r="755" spans="9:12" x14ac:dyDescent="0.25">
      <c r="I755" s="84" t="e">
        <f t="shared" si="40"/>
        <v>#N/A</v>
      </c>
      <c r="J755" t="e">
        <f t="shared" si="38"/>
        <v>#N/A</v>
      </c>
      <c r="K755" t="e">
        <f t="shared" si="38"/>
        <v>#N/A</v>
      </c>
      <c r="L755" s="76" t="e">
        <f t="shared" si="39"/>
        <v>#N/A</v>
      </c>
    </row>
    <row r="756" spans="9:12" x14ac:dyDescent="0.25">
      <c r="I756" s="84" t="e">
        <f t="shared" si="40"/>
        <v>#N/A</v>
      </c>
      <c r="J756" t="e">
        <f t="shared" si="38"/>
        <v>#N/A</v>
      </c>
      <c r="K756" t="e">
        <f t="shared" si="38"/>
        <v>#N/A</v>
      </c>
      <c r="L756" s="76" t="e">
        <f t="shared" si="39"/>
        <v>#N/A</v>
      </c>
    </row>
    <row r="757" spans="9:12" x14ac:dyDescent="0.25">
      <c r="I757" s="84" t="e">
        <f t="shared" si="40"/>
        <v>#N/A</v>
      </c>
      <c r="J757" t="e">
        <f t="shared" si="38"/>
        <v>#N/A</v>
      </c>
      <c r="K757" t="e">
        <f t="shared" si="38"/>
        <v>#N/A</v>
      </c>
      <c r="L757" s="76" t="e">
        <f t="shared" si="39"/>
        <v>#N/A</v>
      </c>
    </row>
    <row r="758" spans="9:12" x14ac:dyDescent="0.25">
      <c r="I758" s="84" t="e">
        <f t="shared" si="40"/>
        <v>#N/A</v>
      </c>
      <c r="J758" t="e">
        <f t="shared" si="38"/>
        <v>#N/A</v>
      </c>
      <c r="K758" t="e">
        <f t="shared" si="38"/>
        <v>#N/A</v>
      </c>
      <c r="L758" s="76" t="e">
        <f t="shared" si="39"/>
        <v>#N/A</v>
      </c>
    </row>
    <row r="759" spans="9:12" x14ac:dyDescent="0.25">
      <c r="I759" s="84" t="e">
        <f t="shared" si="40"/>
        <v>#N/A</v>
      </c>
      <c r="J759" t="e">
        <f t="shared" si="38"/>
        <v>#N/A</v>
      </c>
      <c r="K759" t="e">
        <f t="shared" si="38"/>
        <v>#N/A</v>
      </c>
      <c r="L759" s="76" t="e">
        <f t="shared" si="39"/>
        <v>#N/A</v>
      </c>
    </row>
    <row r="760" spans="9:12" x14ac:dyDescent="0.25">
      <c r="I760" s="84" t="e">
        <f t="shared" si="40"/>
        <v>#N/A</v>
      </c>
      <c r="J760" t="e">
        <f t="shared" si="38"/>
        <v>#N/A</v>
      </c>
      <c r="K760" t="e">
        <f t="shared" si="38"/>
        <v>#N/A</v>
      </c>
      <c r="L760" s="76" t="e">
        <f t="shared" si="39"/>
        <v>#N/A</v>
      </c>
    </row>
    <row r="761" spans="9:12" x14ac:dyDescent="0.25">
      <c r="I761" s="84" t="e">
        <f t="shared" si="40"/>
        <v>#N/A</v>
      </c>
      <c r="J761" t="e">
        <f t="shared" si="38"/>
        <v>#N/A</v>
      </c>
      <c r="K761" t="e">
        <f t="shared" si="38"/>
        <v>#N/A</v>
      </c>
      <c r="L761" s="76" t="e">
        <f t="shared" si="39"/>
        <v>#N/A</v>
      </c>
    </row>
    <row r="762" spans="9:12" x14ac:dyDescent="0.25">
      <c r="I762" s="84" t="e">
        <f t="shared" si="40"/>
        <v>#N/A</v>
      </c>
      <c r="J762" t="e">
        <f t="shared" si="38"/>
        <v>#N/A</v>
      </c>
      <c r="K762" t="e">
        <f t="shared" si="38"/>
        <v>#N/A</v>
      </c>
      <c r="L762" s="76" t="e">
        <f t="shared" si="39"/>
        <v>#N/A</v>
      </c>
    </row>
    <row r="763" spans="9:12" x14ac:dyDescent="0.25">
      <c r="I763" s="84" t="e">
        <f t="shared" si="40"/>
        <v>#N/A</v>
      </c>
      <c r="J763" t="e">
        <f t="shared" si="38"/>
        <v>#N/A</v>
      </c>
      <c r="K763" t="e">
        <f t="shared" si="38"/>
        <v>#N/A</v>
      </c>
      <c r="L763" s="76" t="e">
        <f t="shared" si="39"/>
        <v>#N/A</v>
      </c>
    </row>
    <row r="764" spans="9:12" x14ac:dyDescent="0.25">
      <c r="I764" s="84" t="e">
        <f t="shared" si="40"/>
        <v>#N/A</v>
      </c>
      <c r="J764" t="e">
        <f t="shared" si="38"/>
        <v>#N/A</v>
      </c>
      <c r="K764" t="e">
        <f t="shared" si="38"/>
        <v>#N/A</v>
      </c>
      <c r="L764" s="76" t="e">
        <f t="shared" si="39"/>
        <v>#N/A</v>
      </c>
    </row>
    <row r="765" spans="9:12" x14ac:dyDescent="0.25">
      <c r="I765" s="84" t="e">
        <f t="shared" si="40"/>
        <v>#N/A</v>
      </c>
      <c r="J765" t="e">
        <f t="shared" si="38"/>
        <v>#N/A</v>
      </c>
      <c r="K765" t="e">
        <f t="shared" si="38"/>
        <v>#N/A</v>
      </c>
      <c r="L765" s="76" t="e">
        <f t="shared" si="39"/>
        <v>#N/A</v>
      </c>
    </row>
    <row r="766" spans="9:12" x14ac:dyDescent="0.25">
      <c r="I766" s="84" t="e">
        <f t="shared" si="40"/>
        <v>#N/A</v>
      </c>
      <c r="J766" t="e">
        <f t="shared" si="38"/>
        <v>#N/A</v>
      </c>
      <c r="K766" t="e">
        <f t="shared" si="38"/>
        <v>#N/A</v>
      </c>
      <c r="L766" s="76" t="e">
        <f t="shared" si="39"/>
        <v>#N/A</v>
      </c>
    </row>
    <row r="767" spans="9:12" x14ac:dyDescent="0.25">
      <c r="I767" s="84" t="e">
        <f t="shared" si="40"/>
        <v>#N/A</v>
      </c>
      <c r="J767" t="e">
        <f t="shared" si="38"/>
        <v>#N/A</v>
      </c>
      <c r="K767" t="e">
        <f t="shared" si="38"/>
        <v>#N/A</v>
      </c>
      <c r="L767" s="76" t="e">
        <f t="shared" si="39"/>
        <v>#N/A</v>
      </c>
    </row>
    <row r="768" spans="9:12" x14ac:dyDescent="0.25">
      <c r="I768" s="84" t="e">
        <f t="shared" si="40"/>
        <v>#N/A</v>
      </c>
      <c r="J768" t="e">
        <f t="shared" si="38"/>
        <v>#N/A</v>
      </c>
      <c r="K768" t="e">
        <f t="shared" si="38"/>
        <v>#N/A</v>
      </c>
      <c r="L768" s="76" t="e">
        <f t="shared" si="39"/>
        <v>#N/A</v>
      </c>
    </row>
    <row r="769" spans="9:12" x14ac:dyDescent="0.25">
      <c r="I769" s="84" t="e">
        <f t="shared" si="40"/>
        <v>#N/A</v>
      </c>
      <c r="J769" t="e">
        <f t="shared" si="38"/>
        <v>#N/A</v>
      </c>
      <c r="K769" t="e">
        <f t="shared" si="38"/>
        <v>#N/A</v>
      </c>
      <c r="L769" s="76" t="e">
        <f t="shared" si="39"/>
        <v>#N/A</v>
      </c>
    </row>
    <row r="770" spans="9:12" x14ac:dyDescent="0.25">
      <c r="I770" s="84" t="e">
        <f t="shared" si="40"/>
        <v>#N/A</v>
      </c>
      <c r="J770" t="e">
        <f t="shared" ref="J770:K833" si="41">D$29*($I770/1000)+D$18*(($I770/1000)-($D$8/1000))*(($I770/1000)&gt;($D$8/1000))+D$19*(($I770/1000)-($D$9/1000))*(($I770/1000)&gt;($D$9/1000))+D$20*(($I770/1000)-($D$10/1000))*(($I770/1000)&gt;($D$10/1000))+D$21*(($I770/1000)-($D$11/1000))*(($I770/1000)&gt;($D$11/1000))</f>
        <v>#N/A</v>
      </c>
      <c r="K770" t="e">
        <f t="shared" si="41"/>
        <v>#N/A</v>
      </c>
      <c r="L770" s="76" t="e">
        <f t="shared" ref="L770:L833" si="42">SQRT((J770^2)+(K770^2))</f>
        <v>#N/A</v>
      </c>
    </row>
    <row r="771" spans="9:12" x14ac:dyDescent="0.25">
      <c r="I771" s="84" t="e">
        <f t="shared" ref="I771:I834" si="43">IF((ROW(A769)*$F$2)&lt;=$D$5, ROW(A769)*$F$2,NA())</f>
        <v>#N/A</v>
      </c>
      <c r="J771" t="e">
        <f t="shared" si="41"/>
        <v>#N/A</v>
      </c>
      <c r="K771" t="e">
        <f t="shared" si="41"/>
        <v>#N/A</v>
      </c>
      <c r="L771" s="76" t="e">
        <f t="shared" si="42"/>
        <v>#N/A</v>
      </c>
    </row>
    <row r="772" spans="9:12" x14ac:dyDescent="0.25">
      <c r="I772" s="84" t="e">
        <f t="shared" si="43"/>
        <v>#N/A</v>
      </c>
      <c r="J772" t="e">
        <f t="shared" si="41"/>
        <v>#N/A</v>
      </c>
      <c r="K772" t="e">
        <f t="shared" si="41"/>
        <v>#N/A</v>
      </c>
      <c r="L772" s="76" t="e">
        <f t="shared" si="42"/>
        <v>#N/A</v>
      </c>
    </row>
    <row r="773" spans="9:12" x14ac:dyDescent="0.25">
      <c r="I773" s="84" t="e">
        <f t="shared" si="43"/>
        <v>#N/A</v>
      </c>
      <c r="J773" t="e">
        <f t="shared" si="41"/>
        <v>#N/A</v>
      </c>
      <c r="K773" t="e">
        <f t="shared" si="41"/>
        <v>#N/A</v>
      </c>
      <c r="L773" s="76" t="e">
        <f t="shared" si="42"/>
        <v>#N/A</v>
      </c>
    </row>
    <row r="774" spans="9:12" x14ac:dyDescent="0.25">
      <c r="I774" s="84" t="e">
        <f t="shared" si="43"/>
        <v>#N/A</v>
      </c>
      <c r="J774" t="e">
        <f t="shared" si="41"/>
        <v>#N/A</v>
      </c>
      <c r="K774" t="e">
        <f t="shared" si="41"/>
        <v>#N/A</v>
      </c>
      <c r="L774" s="76" t="e">
        <f t="shared" si="42"/>
        <v>#N/A</v>
      </c>
    </row>
    <row r="775" spans="9:12" x14ac:dyDescent="0.25">
      <c r="I775" s="84" t="e">
        <f t="shared" si="43"/>
        <v>#N/A</v>
      </c>
      <c r="J775" t="e">
        <f t="shared" si="41"/>
        <v>#N/A</v>
      </c>
      <c r="K775" t="e">
        <f t="shared" si="41"/>
        <v>#N/A</v>
      </c>
      <c r="L775" s="76" t="e">
        <f t="shared" si="42"/>
        <v>#N/A</v>
      </c>
    </row>
    <row r="776" spans="9:12" x14ac:dyDescent="0.25">
      <c r="I776" s="84" t="e">
        <f t="shared" si="43"/>
        <v>#N/A</v>
      </c>
      <c r="J776" t="e">
        <f t="shared" si="41"/>
        <v>#N/A</v>
      </c>
      <c r="K776" t="e">
        <f t="shared" si="41"/>
        <v>#N/A</v>
      </c>
      <c r="L776" s="76" t="e">
        <f t="shared" si="42"/>
        <v>#N/A</v>
      </c>
    </row>
    <row r="777" spans="9:12" x14ac:dyDescent="0.25">
      <c r="I777" s="84" t="e">
        <f t="shared" si="43"/>
        <v>#N/A</v>
      </c>
      <c r="J777" t="e">
        <f t="shared" si="41"/>
        <v>#N/A</v>
      </c>
      <c r="K777" t="e">
        <f t="shared" si="41"/>
        <v>#N/A</v>
      </c>
      <c r="L777" s="76" t="e">
        <f t="shared" si="42"/>
        <v>#N/A</v>
      </c>
    </row>
    <row r="778" spans="9:12" x14ac:dyDescent="0.25">
      <c r="I778" s="84" t="e">
        <f t="shared" si="43"/>
        <v>#N/A</v>
      </c>
      <c r="J778" t="e">
        <f t="shared" si="41"/>
        <v>#N/A</v>
      </c>
      <c r="K778" t="e">
        <f t="shared" si="41"/>
        <v>#N/A</v>
      </c>
      <c r="L778" s="76" t="e">
        <f t="shared" si="42"/>
        <v>#N/A</v>
      </c>
    </row>
    <row r="779" spans="9:12" x14ac:dyDescent="0.25">
      <c r="I779" s="84" t="e">
        <f t="shared" si="43"/>
        <v>#N/A</v>
      </c>
      <c r="J779" t="e">
        <f t="shared" si="41"/>
        <v>#N/A</v>
      </c>
      <c r="K779" t="e">
        <f t="shared" si="41"/>
        <v>#N/A</v>
      </c>
      <c r="L779" s="76" t="e">
        <f t="shared" si="42"/>
        <v>#N/A</v>
      </c>
    </row>
    <row r="780" spans="9:12" x14ac:dyDescent="0.25">
      <c r="I780" s="84" t="e">
        <f t="shared" si="43"/>
        <v>#N/A</v>
      </c>
      <c r="J780" t="e">
        <f t="shared" si="41"/>
        <v>#N/A</v>
      </c>
      <c r="K780" t="e">
        <f t="shared" si="41"/>
        <v>#N/A</v>
      </c>
      <c r="L780" s="76" t="e">
        <f t="shared" si="42"/>
        <v>#N/A</v>
      </c>
    </row>
    <row r="781" spans="9:12" x14ac:dyDescent="0.25">
      <c r="I781" s="84" t="e">
        <f t="shared" si="43"/>
        <v>#N/A</v>
      </c>
      <c r="J781" t="e">
        <f t="shared" si="41"/>
        <v>#N/A</v>
      </c>
      <c r="K781" t="e">
        <f t="shared" si="41"/>
        <v>#N/A</v>
      </c>
      <c r="L781" s="76" t="e">
        <f t="shared" si="42"/>
        <v>#N/A</v>
      </c>
    </row>
    <row r="782" spans="9:12" x14ac:dyDescent="0.25">
      <c r="I782" s="84" t="e">
        <f t="shared" si="43"/>
        <v>#N/A</v>
      </c>
      <c r="J782" t="e">
        <f t="shared" si="41"/>
        <v>#N/A</v>
      </c>
      <c r="K782" t="e">
        <f t="shared" si="41"/>
        <v>#N/A</v>
      </c>
      <c r="L782" s="76" t="e">
        <f t="shared" si="42"/>
        <v>#N/A</v>
      </c>
    </row>
    <row r="783" spans="9:12" x14ac:dyDescent="0.25">
      <c r="I783" s="84" t="e">
        <f t="shared" si="43"/>
        <v>#N/A</v>
      </c>
      <c r="J783" t="e">
        <f t="shared" si="41"/>
        <v>#N/A</v>
      </c>
      <c r="K783" t="e">
        <f t="shared" si="41"/>
        <v>#N/A</v>
      </c>
      <c r="L783" s="76" t="e">
        <f t="shared" si="42"/>
        <v>#N/A</v>
      </c>
    </row>
    <row r="784" spans="9:12" x14ac:dyDescent="0.25">
      <c r="I784" s="84" t="e">
        <f t="shared" si="43"/>
        <v>#N/A</v>
      </c>
      <c r="J784" t="e">
        <f t="shared" si="41"/>
        <v>#N/A</v>
      </c>
      <c r="K784" t="e">
        <f t="shared" si="41"/>
        <v>#N/A</v>
      </c>
      <c r="L784" s="76" t="e">
        <f t="shared" si="42"/>
        <v>#N/A</v>
      </c>
    </row>
    <row r="785" spans="9:12" x14ac:dyDescent="0.25">
      <c r="I785" s="84" t="e">
        <f t="shared" si="43"/>
        <v>#N/A</v>
      </c>
      <c r="J785" t="e">
        <f t="shared" si="41"/>
        <v>#N/A</v>
      </c>
      <c r="K785" t="e">
        <f t="shared" si="41"/>
        <v>#N/A</v>
      </c>
      <c r="L785" s="76" t="e">
        <f t="shared" si="42"/>
        <v>#N/A</v>
      </c>
    </row>
    <row r="786" spans="9:12" x14ac:dyDescent="0.25">
      <c r="I786" s="84" t="e">
        <f t="shared" si="43"/>
        <v>#N/A</v>
      </c>
      <c r="J786" t="e">
        <f t="shared" si="41"/>
        <v>#N/A</v>
      </c>
      <c r="K786" t="e">
        <f t="shared" si="41"/>
        <v>#N/A</v>
      </c>
      <c r="L786" s="76" t="e">
        <f t="shared" si="42"/>
        <v>#N/A</v>
      </c>
    </row>
    <row r="787" spans="9:12" x14ac:dyDescent="0.25">
      <c r="I787" s="84" t="e">
        <f t="shared" si="43"/>
        <v>#N/A</v>
      </c>
      <c r="J787" t="e">
        <f t="shared" si="41"/>
        <v>#N/A</v>
      </c>
      <c r="K787" t="e">
        <f t="shared" si="41"/>
        <v>#N/A</v>
      </c>
      <c r="L787" s="76" t="e">
        <f t="shared" si="42"/>
        <v>#N/A</v>
      </c>
    </row>
    <row r="788" spans="9:12" x14ac:dyDescent="0.25">
      <c r="I788" s="84" t="e">
        <f t="shared" si="43"/>
        <v>#N/A</v>
      </c>
      <c r="J788" t="e">
        <f t="shared" si="41"/>
        <v>#N/A</v>
      </c>
      <c r="K788" t="e">
        <f t="shared" si="41"/>
        <v>#N/A</v>
      </c>
      <c r="L788" s="76" t="e">
        <f t="shared" si="42"/>
        <v>#N/A</v>
      </c>
    </row>
    <row r="789" spans="9:12" x14ac:dyDescent="0.25">
      <c r="I789" s="84" t="e">
        <f t="shared" si="43"/>
        <v>#N/A</v>
      </c>
      <c r="J789" t="e">
        <f t="shared" si="41"/>
        <v>#N/A</v>
      </c>
      <c r="K789" t="e">
        <f t="shared" si="41"/>
        <v>#N/A</v>
      </c>
      <c r="L789" s="76" t="e">
        <f t="shared" si="42"/>
        <v>#N/A</v>
      </c>
    </row>
    <row r="790" spans="9:12" x14ac:dyDescent="0.25">
      <c r="I790" s="84" t="e">
        <f t="shared" si="43"/>
        <v>#N/A</v>
      </c>
      <c r="J790" t="e">
        <f t="shared" si="41"/>
        <v>#N/A</v>
      </c>
      <c r="K790" t="e">
        <f t="shared" si="41"/>
        <v>#N/A</v>
      </c>
      <c r="L790" s="76" t="e">
        <f t="shared" si="42"/>
        <v>#N/A</v>
      </c>
    </row>
    <row r="791" spans="9:12" x14ac:dyDescent="0.25">
      <c r="I791" s="84" t="e">
        <f t="shared" si="43"/>
        <v>#N/A</v>
      </c>
      <c r="J791" t="e">
        <f t="shared" si="41"/>
        <v>#N/A</v>
      </c>
      <c r="K791" t="e">
        <f t="shared" si="41"/>
        <v>#N/A</v>
      </c>
      <c r="L791" s="76" t="e">
        <f t="shared" si="42"/>
        <v>#N/A</v>
      </c>
    </row>
    <row r="792" spans="9:12" x14ac:dyDescent="0.25">
      <c r="I792" s="84" t="e">
        <f t="shared" si="43"/>
        <v>#N/A</v>
      </c>
      <c r="J792" t="e">
        <f t="shared" si="41"/>
        <v>#N/A</v>
      </c>
      <c r="K792" t="e">
        <f t="shared" si="41"/>
        <v>#N/A</v>
      </c>
      <c r="L792" s="76" t="e">
        <f t="shared" si="42"/>
        <v>#N/A</v>
      </c>
    </row>
    <row r="793" spans="9:12" x14ac:dyDescent="0.25">
      <c r="I793" s="84" t="e">
        <f t="shared" si="43"/>
        <v>#N/A</v>
      </c>
      <c r="J793" t="e">
        <f t="shared" si="41"/>
        <v>#N/A</v>
      </c>
      <c r="K793" t="e">
        <f t="shared" si="41"/>
        <v>#N/A</v>
      </c>
      <c r="L793" s="76" t="e">
        <f t="shared" si="42"/>
        <v>#N/A</v>
      </c>
    </row>
    <row r="794" spans="9:12" x14ac:dyDescent="0.25">
      <c r="I794" s="84" t="e">
        <f t="shared" si="43"/>
        <v>#N/A</v>
      </c>
      <c r="J794" t="e">
        <f t="shared" si="41"/>
        <v>#N/A</v>
      </c>
      <c r="K794" t="e">
        <f t="shared" si="41"/>
        <v>#N/A</v>
      </c>
      <c r="L794" s="76" t="e">
        <f t="shared" si="42"/>
        <v>#N/A</v>
      </c>
    </row>
    <row r="795" spans="9:12" x14ac:dyDescent="0.25">
      <c r="I795" s="84" t="e">
        <f t="shared" si="43"/>
        <v>#N/A</v>
      </c>
      <c r="J795" t="e">
        <f t="shared" si="41"/>
        <v>#N/A</v>
      </c>
      <c r="K795" t="e">
        <f t="shared" si="41"/>
        <v>#N/A</v>
      </c>
      <c r="L795" s="76" t="e">
        <f t="shared" si="42"/>
        <v>#N/A</v>
      </c>
    </row>
    <row r="796" spans="9:12" x14ac:dyDescent="0.25">
      <c r="I796" s="84" t="e">
        <f t="shared" si="43"/>
        <v>#N/A</v>
      </c>
      <c r="J796" t="e">
        <f t="shared" si="41"/>
        <v>#N/A</v>
      </c>
      <c r="K796" t="e">
        <f t="shared" si="41"/>
        <v>#N/A</v>
      </c>
      <c r="L796" s="76" t="e">
        <f t="shared" si="42"/>
        <v>#N/A</v>
      </c>
    </row>
    <row r="797" spans="9:12" x14ac:dyDescent="0.25">
      <c r="I797" s="84" t="e">
        <f t="shared" si="43"/>
        <v>#N/A</v>
      </c>
      <c r="J797" t="e">
        <f t="shared" si="41"/>
        <v>#N/A</v>
      </c>
      <c r="K797" t="e">
        <f t="shared" si="41"/>
        <v>#N/A</v>
      </c>
      <c r="L797" s="76" t="e">
        <f t="shared" si="42"/>
        <v>#N/A</v>
      </c>
    </row>
    <row r="798" spans="9:12" x14ac:dyDescent="0.25">
      <c r="I798" s="84" t="e">
        <f t="shared" si="43"/>
        <v>#N/A</v>
      </c>
      <c r="J798" t="e">
        <f t="shared" si="41"/>
        <v>#N/A</v>
      </c>
      <c r="K798" t="e">
        <f t="shared" si="41"/>
        <v>#N/A</v>
      </c>
      <c r="L798" s="76" t="e">
        <f t="shared" si="42"/>
        <v>#N/A</v>
      </c>
    </row>
    <row r="799" spans="9:12" x14ac:dyDescent="0.25">
      <c r="I799" s="84" t="e">
        <f t="shared" si="43"/>
        <v>#N/A</v>
      </c>
      <c r="J799" t="e">
        <f t="shared" si="41"/>
        <v>#N/A</v>
      </c>
      <c r="K799" t="e">
        <f t="shared" si="41"/>
        <v>#N/A</v>
      </c>
      <c r="L799" s="76" t="e">
        <f t="shared" si="42"/>
        <v>#N/A</v>
      </c>
    </row>
    <row r="800" spans="9:12" x14ac:dyDescent="0.25">
      <c r="I800" s="84" t="e">
        <f t="shared" si="43"/>
        <v>#N/A</v>
      </c>
      <c r="J800" t="e">
        <f t="shared" si="41"/>
        <v>#N/A</v>
      </c>
      <c r="K800" t="e">
        <f t="shared" si="41"/>
        <v>#N/A</v>
      </c>
      <c r="L800" s="76" t="e">
        <f t="shared" si="42"/>
        <v>#N/A</v>
      </c>
    </row>
    <row r="801" spans="9:12" x14ac:dyDescent="0.25">
      <c r="I801" s="84" t="e">
        <f t="shared" si="43"/>
        <v>#N/A</v>
      </c>
      <c r="J801" t="e">
        <f t="shared" si="41"/>
        <v>#N/A</v>
      </c>
      <c r="K801" t="e">
        <f t="shared" si="41"/>
        <v>#N/A</v>
      </c>
      <c r="L801" s="76" t="e">
        <f t="shared" si="42"/>
        <v>#N/A</v>
      </c>
    </row>
    <row r="802" spans="9:12" x14ac:dyDescent="0.25">
      <c r="I802" s="84" t="e">
        <f t="shared" si="43"/>
        <v>#N/A</v>
      </c>
      <c r="J802" t="e">
        <f t="shared" si="41"/>
        <v>#N/A</v>
      </c>
      <c r="K802" t="e">
        <f t="shared" si="41"/>
        <v>#N/A</v>
      </c>
      <c r="L802" s="76" t="e">
        <f t="shared" si="42"/>
        <v>#N/A</v>
      </c>
    </row>
    <row r="803" spans="9:12" x14ac:dyDescent="0.25">
      <c r="I803" s="84" t="e">
        <f t="shared" si="43"/>
        <v>#N/A</v>
      </c>
      <c r="J803" t="e">
        <f t="shared" si="41"/>
        <v>#N/A</v>
      </c>
      <c r="K803" t="e">
        <f t="shared" si="41"/>
        <v>#N/A</v>
      </c>
      <c r="L803" s="76" t="e">
        <f t="shared" si="42"/>
        <v>#N/A</v>
      </c>
    </row>
    <row r="804" spans="9:12" x14ac:dyDescent="0.25">
      <c r="I804" s="84" t="e">
        <f t="shared" si="43"/>
        <v>#N/A</v>
      </c>
      <c r="J804" t="e">
        <f t="shared" si="41"/>
        <v>#N/A</v>
      </c>
      <c r="K804" t="e">
        <f t="shared" si="41"/>
        <v>#N/A</v>
      </c>
      <c r="L804" s="76" t="e">
        <f t="shared" si="42"/>
        <v>#N/A</v>
      </c>
    </row>
    <row r="805" spans="9:12" x14ac:dyDescent="0.25">
      <c r="I805" s="84" t="e">
        <f t="shared" si="43"/>
        <v>#N/A</v>
      </c>
      <c r="J805" t="e">
        <f t="shared" si="41"/>
        <v>#N/A</v>
      </c>
      <c r="K805" t="e">
        <f t="shared" si="41"/>
        <v>#N/A</v>
      </c>
      <c r="L805" s="76" t="e">
        <f t="shared" si="42"/>
        <v>#N/A</v>
      </c>
    </row>
    <row r="806" spans="9:12" x14ac:dyDescent="0.25">
      <c r="I806" s="84" t="e">
        <f t="shared" si="43"/>
        <v>#N/A</v>
      </c>
      <c r="J806" t="e">
        <f t="shared" si="41"/>
        <v>#N/A</v>
      </c>
      <c r="K806" t="e">
        <f t="shared" si="41"/>
        <v>#N/A</v>
      </c>
      <c r="L806" s="76" t="e">
        <f t="shared" si="42"/>
        <v>#N/A</v>
      </c>
    </row>
    <row r="807" spans="9:12" x14ac:dyDescent="0.25">
      <c r="I807" s="84" t="e">
        <f t="shared" si="43"/>
        <v>#N/A</v>
      </c>
      <c r="J807" t="e">
        <f t="shared" si="41"/>
        <v>#N/A</v>
      </c>
      <c r="K807" t="e">
        <f t="shared" si="41"/>
        <v>#N/A</v>
      </c>
      <c r="L807" s="76" t="e">
        <f t="shared" si="42"/>
        <v>#N/A</v>
      </c>
    </row>
    <row r="808" spans="9:12" x14ac:dyDescent="0.25">
      <c r="I808" s="84" t="e">
        <f t="shared" si="43"/>
        <v>#N/A</v>
      </c>
      <c r="J808" t="e">
        <f t="shared" si="41"/>
        <v>#N/A</v>
      </c>
      <c r="K808" t="e">
        <f t="shared" si="41"/>
        <v>#N/A</v>
      </c>
      <c r="L808" s="76" t="e">
        <f t="shared" si="42"/>
        <v>#N/A</v>
      </c>
    </row>
    <row r="809" spans="9:12" x14ac:dyDescent="0.25">
      <c r="I809" s="84" t="e">
        <f t="shared" si="43"/>
        <v>#N/A</v>
      </c>
      <c r="J809" t="e">
        <f t="shared" si="41"/>
        <v>#N/A</v>
      </c>
      <c r="K809" t="e">
        <f t="shared" si="41"/>
        <v>#N/A</v>
      </c>
      <c r="L809" s="76" t="e">
        <f t="shared" si="42"/>
        <v>#N/A</v>
      </c>
    </row>
    <row r="810" spans="9:12" x14ac:dyDescent="0.25">
      <c r="I810" s="84" t="e">
        <f t="shared" si="43"/>
        <v>#N/A</v>
      </c>
      <c r="J810" t="e">
        <f t="shared" si="41"/>
        <v>#N/A</v>
      </c>
      <c r="K810" t="e">
        <f t="shared" si="41"/>
        <v>#N/A</v>
      </c>
      <c r="L810" s="76" t="e">
        <f t="shared" si="42"/>
        <v>#N/A</v>
      </c>
    </row>
    <row r="811" spans="9:12" x14ac:dyDescent="0.25">
      <c r="I811" s="84" t="e">
        <f t="shared" si="43"/>
        <v>#N/A</v>
      </c>
      <c r="J811" t="e">
        <f t="shared" si="41"/>
        <v>#N/A</v>
      </c>
      <c r="K811" t="e">
        <f t="shared" si="41"/>
        <v>#N/A</v>
      </c>
      <c r="L811" s="76" t="e">
        <f t="shared" si="42"/>
        <v>#N/A</v>
      </c>
    </row>
    <row r="812" spans="9:12" x14ac:dyDescent="0.25">
      <c r="I812" s="84" t="e">
        <f t="shared" si="43"/>
        <v>#N/A</v>
      </c>
      <c r="J812" t="e">
        <f t="shared" si="41"/>
        <v>#N/A</v>
      </c>
      <c r="K812" t="e">
        <f t="shared" si="41"/>
        <v>#N/A</v>
      </c>
      <c r="L812" s="76" t="e">
        <f t="shared" si="42"/>
        <v>#N/A</v>
      </c>
    </row>
    <row r="813" spans="9:12" x14ac:dyDescent="0.25">
      <c r="I813" s="84" t="e">
        <f t="shared" si="43"/>
        <v>#N/A</v>
      </c>
      <c r="J813" t="e">
        <f t="shared" si="41"/>
        <v>#N/A</v>
      </c>
      <c r="K813" t="e">
        <f t="shared" si="41"/>
        <v>#N/A</v>
      </c>
      <c r="L813" s="76" t="e">
        <f t="shared" si="42"/>
        <v>#N/A</v>
      </c>
    </row>
    <row r="814" spans="9:12" x14ac:dyDescent="0.25">
      <c r="I814" s="84" t="e">
        <f t="shared" si="43"/>
        <v>#N/A</v>
      </c>
      <c r="J814" t="e">
        <f t="shared" si="41"/>
        <v>#N/A</v>
      </c>
      <c r="K814" t="e">
        <f t="shared" si="41"/>
        <v>#N/A</v>
      </c>
      <c r="L814" s="76" t="e">
        <f t="shared" si="42"/>
        <v>#N/A</v>
      </c>
    </row>
    <row r="815" spans="9:12" x14ac:dyDescent="0.25">
      <c r="I815" s="84" t="e">
        <f t="shared" si="43"/>
        <v>#N/A</v>
      </c>
      <c r="J815" t="e">
        <f t="shared" si="41"/>
        <v>#N/A</v>
      </c>
      <c r="K815" t="e">
        <f t="shared" si="41"/>
        <v>#N/A</v>
      </c>
      <c r="L815" s="76" t="e">
        <f t="shared" si="42"/>
        <v>#N/A</v>
      </c>
    </row>
    <row r="816" spans="9:12" x14ac:dyDescent="0.25">
      <c r="I816" s="84" t="e">
        <f t="shared" si="43"/>
        <v>#N/A</v>
      </c>
      <c r="J816" t="e">
        <f t="shared" si="41"/>
        <v>#N/A</v>
      </c>
      <c r="K816" t="e">
        <f t="shared" si="41"/>
        <v>#N/A</v>
      </c>
      <c r="L816" s="76" t="e">
        <f t="shared" si="42"/>
        <v>#N/A</v>
      </c>
    </row>
    <row r="817" spans="9:12" x14ac:dyDescent="0.25">
      <c r="I817" s="84" t="e">
        <f t="shared" si="43"/>
        <v>#N/A</v>
      </c>
      <c r="J817" t="e">
        <f t="shared" si="41"/>
        <v>#N/A</v>
      </c>
      <c r="K817" t="e">
        <f t="shared" si="41"/>
        <v>#N/A</v>
      </c>
      <c r="L817" s="76" t="e">
        <f t="shared" si="42"/>
        <v>#N/A</v>
      </c>
    </row>
    <row r="818" spans="9:12" x14ac:dyDescent="0.25">
      <c r="I818" s="84" t="e">
        <f t="shared" si="43"/>
        <v>#N/A</v>
      </c>
      <c r="J818" t="e">
        <f t="shared" si="41"/>
        <v>#N/A</v>
      </c>
      <c r="K818" t="e">
        <f t="shared" si="41"/>
        <v>#N/A</v>
      </c>
      <c r="L818" s="76" t="e">
        <f t="shared" si="42"/>
        <v>#N/A</v>
      </c>
    </row>
    <row r="819" spans="9:12" x14ac:dyDescent="0.25">
      <c r="I819" s="84" t="e">
        <f t="shared" si="43"/>
        <v>#N/A</v>
      </c>
      <c r="J819" t="e">
        <f t="shared" si="41"/>
        <v>#N/A</v>
      </c>
      <c r="K819" t="e">
        <f t="shared" si="41"/>
        <v>#N/A</v>
      </c>
      <c r="L819" s="76" t="e">
        <f t="shared" si="42"/>
        <v>#N/A</v>
      </c>
    </row>
    <row r="820" spans="9:12" x14ac:dyDescent="0.25">
      <c r="I820" s="84" t="e">
        <f t="shared" si="43"/>
        <v>#N/A</v>
      </c>
      <c r="J820" t="e">
        <f t="shared" si="41"/>
        <v>#N/A</v>
      </c>
      <c r="K820" t="e">
        <f t="shared" si="41"/>
        <v>#N/A</v>
      </c>
      <c r="L820" s="76" t="e">
        <f t="shared" si="42"/>
        <v>#N/A</v>
      </c>
    </row>
    <row r="821" spans="9:12" x14ac:dyDescent="0.25">
      <c r="I821" s="84" t="e">
        <f t="shared" si="43"/>
        <v>#N/A</v>
      </c>
      <c r="J821" t="e">
        <f t="shared" si="41"/>
        <v>#N/A</v>
      </c>
      <c r="K821" t="e">
        <f t="shared" si="41"/>
        <v>#N/A</v>
      </c>
      <c r="L821" s="76" t="e">
        <f t="shared" si="42"/>
        <v>#N/A</v>
      </c>
    </row>
    <row r="822" spans="9:12" x14ac:dyDescent="0.25">
      <c r="I822" s="84" t="e">
        <f t="shared" si="43"/>
        <v>#N/A</v>
      </c>
      <c r="J822" t="e">
        <f t="shared" si="41"/>
        <v>#N/A</v>
      </c>
      <c r="K822" t="e">
        <f t="shared" si="41"/>
        <v>#N/A</v>
      </c>
      <c r="L822" s="76" t="e">
        <f t="shared" si="42"/>
        <v>#N/A</v>
      </c>
    </row>
    <row r="823" spans="9:12" x14ac:dyDescent="0.25">
      <c r="I823" s="84" t="e">
        <f t="shared" si="43"/>
        <v>#N/A</v>
      </c>
      <c r="J823" t="e">
        <f t="shared" si="41"/>
        <v>#N/A</v>
      </c>
      <c r="K823" t="e">
        <f t="shared" si="41"/>
        <v>#N/A</v>
      </c>
      <c r="L823" s="76" t="e">
        <f t="shared" si="42"/>
        <v>#N/A</v>
      </c>
    </row>
    <row r="824" spans="9:12" x14ac:dyDescent="0.25">
      <c r="I824" s="84" t="e">
        <f t="shared" si="43"/>
        <v>#N/A</v>
      </c>
      <c r="J824" t="e">
        <f t="shared" si="41"/>
        <v>#N/A</v>
      </c>
      <c r="K824" t="e">
        <f t="shared" si="41"/>
        <v>#N/A</v>
      </c>
      <c r="L824" s="76" t="e">
        <f t="shared" si="42"/>
        <v>#N/A</v>
      </c>
    </row>
    <row r="825" spans="9:12" x14ac:dyDescent="0.25">
      <c r="I825" s="84" t="e">
        <f t="shared" si="43"/>
        <v>#N/A</v>
      </c>
      <c r="J825" t="e">
        <f t="shared" si="41"/>
        <v>#N/A</v>
      </c>
      <c r="K825" t="e">
        <f t="shared" si="41"/>
        <v>#N/A</v>
      </c>
      <c r="L825" s="76" t="e">
        <f t="shared" si="42"/>
        <v>#N/A</v>
      </c>
    </row>
    <row r="826" spans="9:12" x14ac:dyDescent="0.25">
      <c r="I826" s="84" t="e">
        <f t="shared" si="43"/>
        <v>#N/A</v>
      </c>
      <c r="J826" t="e">
        <f t="shared" si="41"/>
        <v>#N/A</v>
      </c>
      <c r="K826" t="e">
        <f t="shared" si="41"/>
        <v>#N/A</v>
      </c>
      <c r="L826" s="76" t="e">
        <f t="shared" si="42"/>
        <v>#N/A</v>
      </c>
    </row>
    <row r="827" spans="9:12" x14ac:dyDescent="0.25">
      <c r="I827" s="84" t="e">
        <f t="shared" si="43"/>
        <v>#N/A</v>
      </c>
      <c r="J827" t="e">
        <f t="shared" si="41"/>
        <v>#N/A</v>
      </c>
      <c r="K827" t="e">
        <f t="shared" si="41"/>
        <v>#N/A</v>
      </c>
      <c r="L827" s="76" t="e">
        <f t="shared" si="42"/>
        <v>#N/A</v>
      </c>
    </row>
    <row r="828" spans="9:12" x14ac:dyDescent="0.25">
      <c r="I828" s="84" t="e">
        <f t="shared" si="43"/>
        <v>#N/A</v>
      </c>
      <c r="J828" t="e">
        <f t="shared" si="41"/>
        <v>#N/A</v>
      </c>
      <c r="K828" t="e">
        <f t="shared" si="41"/>
        <v>#N/A</v>
      </c>
      <c r="L828" s="76" t="e">
        <f t="shared" si="42"/>
        <v>#N/A</v>
      </c>
    </row>
    <row r="829" spans="9:12" x14ac:dyDescent="0.25">
      <c r="I829" s="84" t="e">
        <f t="shared" si="43"/>
        <v>#N/A</v>
      </c>
      <c r="J829" t="e">
        <f t="shared" si="41"/>
        <v>#N/A</v>
      </c>
      <c r="K829" t="e">
        <f t="shared" si="41"/>
        <v>#N/A</v>
      </c>
      <c r="L829" s="76" t="e">
        <f t="shared" si="42"/>
        <v>#N/A</v>
      </c>
    </row>
    <row r="830" spans="9:12" x14ac:dyDescent="0.25">
      <c r="I830" s="84" t="e">
        <f t="shared" si="43"/>
        <v>#N/A</v>
      </c>
      <c r="J830" t="e">
        <f t="shared" si="41"/>
        <v>#N/A</v>
      </c>
      <c r="K830" t="e">
        <f t="shared" si="41"/>
        <v>#N/A</v>
      </c>
      <c r="L830" s="76" t="e">
        <f t="shared" si="42"/>
        <v>#N/A</v>
      </c>
    </row>
    <row r="831" spans="9:12" x14ac:dyDescent="0.25">
      <c r="I831" s="84" t="e">
        <f t="shared" si="43"/>
        <v>#N/A</v>
      </c>
      <c r="J831" t="e">
        <f t="shared" si="41"/>
        <v>#N/A</v>
      </c>
      <c r="K831" t="e">
        <f t="shared" si="41"/>
        <v>#N/A</v>
      </c>
      <c r="L831" s="76" t="e">
        <f t="shared" si="42"/>
        <v>#N/A</v>
      </c>
    </row>
    <row r="832" spans="9:12" x14ac:dyDescent="0.25">
      <c r="I832" s="84" t="e">
        <f t="shared" si="43"/>
        <v>#N/A</v>
      </c>
      <c r="J832" t="e">
        <f t="shared" si="41"/>
        <v>#N/A</v>
      </c>
      <c r="K832" t="e">
        <f t="shared" si="41"/>
        <v>#N/A</v>
      </c>
      <c r="L832" s="76" t="e">
        <f t="shared" si="42"/>
        <v>#N/A</v>
      </c>
    </row>
    <row r="833" spans="9:12" x14ac:dyDescent="0.25">
      <c r="I833" s="84" t="e">
        <f t="shared" si="43"/>
        <v>#N/A</v>
      </c>
      <c r="J833" t="e">
        <f t="shared" si="41"/>
        <v>#N/A</v>
      </c>
      <c r="K833" t="e">
        <f t="shared" si="41"/>
        <v>#N/A</v>
      </c>
      <c r="L833" s="76" t="e">
        <f t="shared" si="42"/>
        <v>#N/A</v>
      </c>
    </row>
    <row r="834" spans="9:12" x14ac:dyDescent="0.25">
      <c r="I834" s="84" t="e">
        <f t="shared" si="43"/>
        <v>#N/A</v>
      </c>
      <c r="J834" t="e">
        <f t="shared" ref="J834:K897" si="44">D$29*($I834/1000)+D$18*(($I834/1000)-($D$8/1000))*(($I834/1000)&gt;($D$8/1000))+D$19*(($I834/1000)-($D$9/1000))*(($I834/1000)&gt;($D$9/1000))+D$20*(($I834/1000)-($D$10/1000))*(($I834/1000)&gt;($D$10/1000))+D$21*(($I834/1000)-($D$11/1000))*(($I834/1000)&gt;($D$11/1000))</f>
        <v>#N/A</v>
      </c>
      <c r="K834" t="e">
        <f t="shared" si="44"/>
        <v>#N/A</v>
      </c>
      <c r="L834" s="76" t="e">
        <f t="shared" ref="L834:L897" si="45">SQRT((J834^2)+(K834^2))</f>
        <v>#N/A</v>
      </c>
    </row>
    <row r="835" spans="9:12" x14ac:dyDescent="0.25">
      <c r="I835" s="84" t="e">
        <f t="shared" ref="I835:I898" si="46">IF((ROW(A833)*$F$2)&lt;=$D$5, ROW(A833)*$F$2,NA())</f>
        <v>#N/A</v>
      </c>
      <c r="J835" t="e">
        <f t="shared" si="44"/>
        <v>#N/A</v>
      </c>
      <c r="K835" t="e">
        <f t="shared" si="44"/>
        <v>#N/A</v>
      </c>
      <c r="L835" s="76" t="e">
        <f t="shared" si="45"/>
        <v>#N/A</v>
      </c>
    </row>
    <row r="836" spans="9:12" x14ac:dyDescent="0.25">
      <c r="I836" s="84" t="e">
        <f t="shared" si="46"/>
        <v>#N/A</v>
      </c>
      <c r="J836" t="e">
        <f t="shared" si="44"/>
        <v>#N/A</v>
      </c>
      <c r="K836" t="e">
        <f t="shared" si="44"/>
        <v>#N/A</v>
      </c>
      <c r="L836" s="76" t="e">
        <f t="shared" si="45"/>
        <v>#N/A</v>
      </c>
    </row>
    <row r="837" spans="9:12" x14ac:dyDescent="0.25">
      <c r="I837" s="84" t="e">
        <f t="shared" si="46"/>
        <v>#N/A</v>
      </c>
      <c r="J837" t="e">
        <f t="shared" si="44"/>
        <v>#N/A</v>
      </c>
      <c r="K837" t="e">
        <f t="shared" si="44"/>
        <v>#N/A</v>
      </c>
      <c r="L837" s="76" t="e">
        <f t="shared" si="45"/>
        <v>#N/A</v>
      </c>
    </row>
    <row r="838" spans="9:12" x14ac:dyDescent="0.25">
      <c r="I838" s="84" t="e">
        <f t="shared" si="46"/>
        <v>#N/A</v>
      </c>
      <c r="J838" t="e">
        <f t="shared" si="44"/>
        <v>#N/A</v>
      </c>
      <c r="K838" t="e">
        <f t="shared" si="44"/>
        <v>#N/A</v>
      </c>
      <c r="L838" s="76" t="e">
        <f t="shared" si="45"/>
        <v>#N/A</v>
      </c>
    </row>
    <row r="839" spans="9:12" x14ac:dyDescent="0.25">
      <c r="I839" s="84" t="e">
        <f t="shared" si="46"/>
        <v>#N/A</v>
      </c>
      <c r="J839" t="e">
        <f t="shared" si="44"/>
        <v>#N/A</v>
      </c>
      <c r="K839" t="e">
        <f t="shared" si="44"/>
        <v>#N/A</v>
      </c>
      <c r="L839" s="76" t="e">
        <f t="shared" si="45"/>
        <v>#N/A</v>
      </c>
    </row>
    <row r="840" spans="9:12" x14ac:dyDescent="0.25">
      <c r="I840" s="84" t="e">
        <f t="shared" si="46"/>
        <v>#N/A</v>
      </c>
      <c r="J840" t="e">
        <f t="shared" si="44"/>
        <v>#N/A</v>
      </c>
      <c r="K840" t="e">
        <f t="shared" si="44"/>
        <v>#N/A</v>
      </c>
      <c r="L840" s="76" t="e">
        <f t="shared" si="45"/>
        <v>#N/A</v>
      </c>
    </row>
    <row r="841" spans="9:12" x14ac:dyDescent="0.25">
      <c r="I841" s="84" t="e">
        <f t="shared" si="46"/>
        <v>#N/A</v>
      </c>
      <c r="J841" t="e">
        <f t="shared" si="44"/>
        <v>#N/A</v>
      </c>
      <c r="K841" t="e">
        <f t="shared" si="44"/>
        <v>#N/A</v>
      </c>
      <c r="L841" s="76" t="e">
        <f t="shared" si="45"/>
        <v>#N/A</v>
      </c>
    </row>
    <row r="842" spans="9:12" x14ac:dyDescent="0.25">
      <c r="I842" s="84" t="e">
        <f t="shared" si="46"/>
        <v>#N/A</v>
      </c>
      <c r="J842" t="e">
        <f t="shared" si="44"/>
        <v>#N/A</v>
      </c>
      <c r="K842" t="e">
        <f t="shared" si="44"/>
        <v>#N/A</v>
      </c>
      <c r="L842" s="76" t="e">
        <f t="shared" si="45"/>
        <v>#N/A</v>
      </c>
    </row>
    <row r="843" spans="9:12" x14ac:dyDescent="0.25">
      <c r="I843" s="84" t="e">
        <f t="shared" si="46"/>
        <v>#N/A</v>
      </c>
      <c r="J843" t="e">
        <f t="shared" si="44"/>
        <v>#N/A</v>
      </c>
      <c r="K843" t="e">
        <f t="shared" si="44"/>
        <v>#N/A</v>
      </c>
      <c r="L843" s="76" t="e">
        <f t="shared" si="45"/>
        <v>#N/A</v>
      </c>
    </row>
    <row r="844" spans="9:12" x14ac:dyDescent="0.25">
      <c r="I844" s="84" t="e">
        <f t="shared" si="46"/>
        <v>#N/A</v>
      </c>
      <c r="J844" t="e">
        <f t="shared" si="44"/>
        <v>#N/A</v>
      </c>
      <c r="K844" t="e">
        <f t="shared" si="44"/>
        <v>#N/A</v>
      </c>
      <c r="L844" s="76" t="e">
        <f t="shared" si="45"/>
        <v>#N/A</v>
      </c>
    </row>
    <row r="845" spans="9:12" x14ac:dyDescent="0.25">
      <c r="I845" s="84" t="e">
        <f t="shared" si="46"/>
        <v>#N/A</v>
      </c>
      <c r="J845" t="e">
        <f t="shared" si="44"/>
        <v>#N/A</v>
      </c>
      <c r="K845" t="e">
        <f t="shared" si="44"/>
        <v>#N/A</v>
      </c>
      <c r="L845" s="76" t="e">
        <f t="shared" si="45"/>
        <v>#N/A</v>
      </c>
    </row>
    <row r="846" spans="9:12" x14ac:dyDescent="0.25">
      <c r="I846" s="84" t="e">
        <f t="shared" si="46"/>
        <v>#N/A</v>
      </c>
      <c r="J846" t="e">
        <f t="shared" si="44"/>
        <v>#N/A</v>
      </c>
      <c r="K846" t="e">
        <f t="shared" si="44"/>
        <v>#N/A</v>
      </c>
      <c r="L846" s="76" t="e">
        <f t="shared" si="45"/>
        <v>#N/A</v>
      </c>
    </row>
    <row r="847" spans="9:12" x14ac:dyDescent="0.25">
      <c r="I847" s="84" t="e">
        <f t="shared" si="46"/>
        <v>#N/A</v>
      </c>
      <c r="J847" t="e">
        <f t="shared" si="44"/>
        <v>#N/A</v>
      </c>
      <c r="K847" t="e">
        <f t="shared" si="44"/>
        <v>#N/A</v>
      </c>
      <c r="L847" s="76" t="e">
        <f t="shared" si="45"/>
        <v>#N/A</v>
      </c>
    </row>
    <row r="848" spans="9:12" x14ac:dyDescent="0.25">
      <c r="I848" s="84" t="e">
        <f t="shared" si="46"/>
        <v>#N/A</v>
      </c>
      <c r="J848" t="e">
        <f t="shared" si="44"/>
        <v>#N/A</v>
      </c>
      <c r="K848" t="e">
        <f t="shared" si="44"/>
        <v>#N/A</v>
      </c>
      <c r="L848" s="76" t="e">
        <f t="shared" si="45"/>
        <v>#N/A</v>
      </c>
    </row>
    <row r="849" spans="9:12" x14ac:dyDescent="0.25">
      <c r="I849" s="84" t="e">
        <f t="shared" si="46"/>
        <v>#N/A</v>
      </c>
      <c r="J849" t="e">
        <f t="shared" si="44"/>
        <v>#N/A</v>
      </c>
      <c r="K849" t="e">
        <f t="shared" si="44"/>
        <v>#N/A</v>
      </c>
      <c r="L849" s="76" t="e">
        <f t="shared" si="45"/>
        <v>#N/A</v>
      </c>
    </row>
    <row r="850" spans="9:12" x14ac:dyDescent="0.25">
      <c r="I850" s="84" t="e">
        <f t="shared" si="46"/>
        <v>#N/A</v>
      </c>
      <c r="J850" t="e">
        <f t="shared" si="44"/>
        <v>#N/A</v>
      </c>
      <c r="K850" t="e">
        <f t="shared" si="44"/>
        <v>#N/A</v>
      </c>
      <c r="L850" s="76" t="e">
        <f t="shared" si="45"/>
        <v>#N/A</v>
      </c>
    </row>
    <row r="851" spans="9:12" x14ac:dyDescent="0.25">
      <c r="I851" s="84" t="e">
        <f t="shared" si="46"/>
        <v>#N/A</v>
      </c>
      <c r="J851" t="e">
        <f t="shared" si="44"/>
        <v>#N/A</v>
      </c>
      <c r="K851" t="e">
        <f t="shared" si="44"/>
        <v>#N/A</v>
      </c>
      <c r="L851" s="76" t="e">
        <f t="shared" si="45"/>
        <v>#N/A</v>
      </c>
    </row>
    <row r="852" spans="9:12" x14ac:dyDescent="0.25">
      <c r="I852" s="84" t="e">
        <f t="shared" si="46"/>
        <v>#N/A</v>
      </c>
      <c r="J852" t="e">
        <f t="shared" si="44"/>
        <v>#N/A</v>
      </c>
      <c r="K852" t="e">
        <f t="shared" si="44"/>
        <v>#N/A</v>
      </c>
      <c r="L852" s="76" t="e">
        <f t="shared" si="45"/>
        <v>#N/A</v>
      </c>
    </row>
    <row r="853" spans="9:12" x14ac:dyDescent="0.25">
      <c r="I853" s="84" t="e">
        <f t="shared" si="46"/>
        <v>#N/A</v>
      </c>
      <c r="J853" t="e">
        <f t="shared" si="44"/>
        <v>#N/A</v>
      </c>
      <c r="K853" t="e">
        <f t="shared" si="44"/>
        <v>#N/A</v>
      </c>
      <c r="L853" s="76" t="e">
        <f t="shared" si="45"/>
        <v>#N/A</v>
      </c>
    </row>
    <row r="854" spans="9:12" x14ac:dyDescent="0.25">
      <c r="I854" s="84" t="e">
        <f t="shared" si="46"/>
        <v>#N/A</v>
      </c>
      <c r="J854" t="e">
        <f t="shared" si="44"/>
        <v>#N/A</v>
      </c>
      <c r="K854" t="e">
        <f t="shared" si="44"/>
        <v>#N/A</v>
      </c>
      <c r="L854" s="76" t="e">
        <f t="shared" si="45"/>
        <v>#N/A</v>
      </c>
    </row>
    <row r="855" spans="9:12" x14ac:dyDescent="0.25">
      <c r="I855" s="84" t="e">
        <f t="shared" si="46"/>
        <v>#N/A</v>
      </c>
      <c r="J855" t="e">
        <f t="shared" si="44"/>
        <v>#N/A</v>
      </c>
      <c r="K855" t="e">
        <f t="shared" si="44"/>
        <v>#N/A</v>
      </c>
      <c r="L855" s="76" t="e">
        <f t="shared" si="45"/>
        <v>#N/A</v>
      </c>
    </row>
    <row r="856" spans="9:12" x14ac:dyDescent="0.25">
      <c r="I856" s="84" t="e">
        <f t="shared" si="46"/>
        <v>#N/A</v>
      </c>
      <c r="J856" t="e">
        <f t="shared" si="44"/>
        <v>#N/A</v>
      </c>
      <c r="K856" t="e">
        <f t="shared" si="44"/>
        <v>#N/A</v>
      </c>
      <c r="L856" s="76" t="e">
        <f t="shared" si="45"/>
        <v>#N/A</v>
      </c>
    </row>
    <row r="857" spans="9:12" x14ac:dyDescent="0.25">
      <c r="I857" s="84" t="e">
        <f t="shared" si="46"/>
        <v>#N/A</v>
      </c>
      <c r="J857" t="e">
        <f t="shared" si="44"/>
        <v>#N/A</v>
      </c>
      <c r="K857" t="e">
        <f t="shared" si="44"/>
        <v>#N/A</v>
      </c>
      <c r="L857" s="76" t="e">
        <f t="shared" si="45"/>
        <v>#N/A</v>
      </c>
    </row>
    <row r="858" spans="9:12" x14ac:dyDescent="0.25">
      <c r="I858" s="84" t="e">
        <f t="shared" si="46"/>
        <v>#N/A</v>
      </c>
      <c r="J858" t="e">
        <f t="shared" si="44"/>
        <v>#N/A</v>
      </c>
      <c r="K858" t="e">
        <f t="shared" si="44"/>
        <v>#N/A</v>
      </c>
      <c r="L858" s="76" t="e">
        <f t="shared" si="45"/>
        <v>#N/A</v>
      </c>
    </row>
    <row r="859" spans="9:12" x14ac:dyDescent="0.25">
      <c r="I859" s="84" t="e">
        <f t="shared" si="46"/>
        <v>#N/A</v>
      </c>
      <c r="J859" t="e">
        <f t="shared" si="44"/>
        <v>#N/A</v>
      </c>
      <c r="K859" t="e">
        <f t="shared" si="44"/>
        <v>#N/A</v>
      </c>
      <c r="L859" s="76" t="e">
        <f t="shared" si="45"/>
        <v>#N/A</v>
      </c>
    </row>
    <row r="860" spans="9:12" x14ac:dyDescent="0.25">
      <c r="I860" s="84" t="e">
        <f t="shared" si="46"/>
        <v>#N/A</v>
      </c>
      <c r="J860" t="e">
        <f t="shared" si="44"/>
        <v>#N/A</v>
      </c>
      <c r="K860" t="e">
        <f t="shared" si="44"/>
        <v>#N/A</v>
      </c>
      <c r="L860" s="76" t="e">
        <f t="shared" si="45"/>
        <v>#N/A</v>
      </c>
    </row>
    <row r="861" spans="9:12" x14ac:dyDescent="0.25">
      <c r="I861" s="84" t="e">
        <f t="shared" si="46"/>
        <v>#N/A</v>
      </c>
      <c r="J861" t="e">
        <f t="shared" si="44"/>
        <v>#N/A</v>
      </c>
      <c r="K861" t="e">
        <f t="shared" si="44"/>
        <v>#N/A</v>
      </c>
      <c r="L861" s="76" t="e">
        <f t="shared" si="45"/>
        <v>#N/A</v>
      </c>
    </row>
    <row r="862" spans="9:12" x14ac:dyDescent="0.25">
      <c r="I862" s="84" t="e">
        <f t="shared" si="46"/>
        <v>#N/A</v>
      </c>
      <c r="J862" t="e">
        <f t="shared" si="44"/>
        <v>#N/A</v>
      </c>
      <c r="K862" t="e">
        <f t="shared" si="44"/>
        <v>#N/A</v>
      </c>
      <c r="L862" s="76" t="e">
        <f t="shared" si="45"/>
        <v>#N/A</v>
      </c>
    </row>
    <row r="863" spans="9:12" x14ac:dyDescent="0.25">
      <c r="I863" s="84" t="e">
        <f t="shared" si="46"/>
        <v>#N/A</v>
      </c>
      <c r="J863" t="e">
        <f t="shared" si="44"/>
        <v>#N/A</v>
      </c>
      <c r="K863" t="e">
        <f t="shared" si="44"/>
        <v>#N/A</v>
      </c>
      <c r="L863" s="76" t="e">
        <f t="shared" si="45"/>
        <v>#N/A</v>
      </c>
    </row>
    <row r="864" spans="9:12" x14ac:dyDescent="0.25">
      <c r="I864" s="84" t="e">
        <f t="shared" si="46"/>
        <v>#N/A</v>
      </c>
      <c r="J864" t="e">
        <f t="shared" si="44"/>
        <v>#N/A</v>
      </c>
      <c r="K864" t="e">
        <f t="shared" si="44"/>
        <v>#N/A</v>
      </c>
      <c r="L864" s="76" t="e">
        <f t="shared" si="45"/>
        <v>#N/A</v>
      </c>
    </row>
    <row r="865" spans="9:12" x14ac:dyDescent="0.25">
      <c r="I865" s="84" t="e">
        <f t="shared" si="46"/>
        <v>#N/A</v>
      </c>
      <c r="J865" t="e">
        <f t="shared" si="44"/>
        <v>#N/A</v>
      </c>
      <c r="K865" t="e">
        <f t="shared" si="44"/>
        <v>#N/A</v>
      </c>
      <c r="L865" s="76" t="e">
        <f t="shared" si="45"/>
        <v>#N/A</v>
      </c>
    </row>
    <row r="866" spans="9:12" x14ac:dyDescent="0.25">
      <c r="I866" s="84" t="e">
        <f t="shared" si="46"/>
        <v>#N/A</v>
      </c>
      <c r="J866" t="e">
        <f t="shared" si="44"/>
        <v>#N/A</v>
      </c>
      <c r="K866" t="e">
        <f t="shared" si="44"/>
        <v>#N/A</v>
      </c>
      <c r="L866" s="76" t="e">
        <f t="shared" si="45"/>
        <v>#N/A</v>
      </c>
    </row>
    <row r="867" spans="9:12" x14ac:dyDescent="0.25">
      <c r="I867" s="84" t="e">
        <f t="shared" si="46"/>
        <v>#N/A</v>
      </c>
      <c r="J867" t="e">
        <f t="shared" si="44"/>
        <v>#N/A</v>
      </c>
      <c r="K867" t="e">
        <f t="shared" si="44"/>
        <v>#N/A</v>
      </c>
      <c r="L867" s="76" t="e">
        <f t="shared" si="45"/>
        <v>#N/A</v>
      </c>
    </row>
    <row r="868" spans="9:12" x14ac:dyDescent="0.25">
      <c r="I868" s="84" t="e">
        <f t="shared" si="46"/>
        <v>#N/A</v>
      </c>
      <c r="J868" t="e">
        <f t="shared" si="44"/>
        <v>#N/A</v>
      </c>
      <c r="K868" t="e">
        <f t="shared" si="44"/>
        <v>#N/A</v>
      </c>
      <c r="L868" s="76" t="e">
        <f t="shared" si="45"/>
        <v>#N/A</v>
      </c>
    </row>
    <row r="869" spans="9:12" x14ac:dyDescent="0.25">
      <c r="I869" s="84" t="e">
        <f t="shared" si="46"/>
        <v>#N/A</v>
      </c>
      <c r="J869" t="e">
        <f t="shared" si="44"/>
        <v>#N/A</v>
      </c>
      <c r="K869" t="e">
        <f t="shared" si="44"/>
        <v>#N/A</v>
      </c>
      <c r="L869" s="76" t="e">
        <f t="shared" si="45"/>
        <v>#N/A</v>
      </c>
    </row>
    <row r="870" spans="9:12" x14ac:dyDescent="0.25">
      <c r="I870" s="84" t="e">
        <f t="shared" si="46"/>
        <v>#N/A</v>
      </c>
      <c r="J870" t="e">
        <f t="shared" si="44"/>
        <v>#N/A</v>
      </c>
      <c r="K870" t="e">
        <f t="shared" si="44"/>
        <v>#N/A</v>
      </c>
      <c r="L870" s="76" t="e">
        <f t="shared" si="45"/>
        <v>#N/A</v>
      </c>
    </row>
    <row r="871" spans="9:12" x14ac:dyDescent="0.25">
      <c r="I871" s="84" t="e">
        <f t="shared" si="46"/>
        <v>#N/A</v>
      </c>
      <c r="J871" t="e">
        <f t="shared" si="44"/>
        <v>#N/A</v>
      </c>
      <c r="K871" t="e">
        <f t="shared" si="44"/>
        <v>#N/A</v>
      </c>
      <c r="L871" s="76" t="e">
        <f t="shared" si="45"/>
        <v>#N/A</v>
      </c>
    </row>
    <row r="872" spans="9:12" x14ac:dyDescent="0.25">
      <c r="I872" s="84" t="e">
        <f t="shared" si="46"/>
        <v>#N/A</v>
      </c>
      <c r="J872" t="e">
        <f t="shared" si="44"/>
        <v>#N/A</v>
      </c>
      <c r="K872" t="e">
        <f t="shared" si="44"/>
        <v>#N/A</v>
      </c>
      <c r="L872" s="76" t="e">
        <f t="shared" si="45"/>
        <v>#N/A</v>
      </c>
    </row>
    <row r="873" spans="9:12" x14ac:dyDescent="0.25">
      <c r="I873" s="84" t="e">
        <f t="shared" si="46"/>
        <v>#N/A</v>
      </c>
      <c r="J873" t="e">
        <f t="shared" si="44"/>
        <v>#N/A</v>
      </c>
      <c r="K873" t="e">
        <f t="shared" si="44"/>
        <v>#N/A</v>
      </c>
      <c r="L873" s="76" t="e">
        <f t="shared" si="45"/>
        <v>#N/A</v>
      </c>
    </row>
    <row r="874" spans="9:12" x14ac:dyDescent="0.25">
      <c r="I874" s="84" t="e">
        <f t="shared" si="46"/>
        <v>#N/A</v>
      </c>
      <c r="J874" t="e">
        <f t="shared" si="44"/>
        <v>#N/A</v>
      </c>
      <c r="K874" t="e">
        <f t="shared" si="44"/>
        <v>#N/A</v>
      </c>
      <c r="L874" s="76" t="e">
        <f t="shared" si="45"/>
        <v>#N/A</v>
      </c>
    </row>
    <row r="875" spans="9:12" x14ac:dyDescent="0.25">
      <c r="I875" s="84" t="e">
        <f t="shared" si="46"/>
        <v>#N/A</v>
      </c>
      <c r="J875" t="e">
        <f t="shared" si="44"/>
        <v>#N/A</v>
      </c>
      <c r="K875" t="e">
        <f t="shared" si="44"/>
        <v>#N/A</v>
      </c>
      <c r="L875" s="76" t="e">
        <f t="shared" si="45"/>
        <v>#N/A</v>
      </c>
    </row>
    <row r="876" spans="9:12" x14ac:dyDescent="0.25">
      <c r="I876" s="84" t="e">
        <f t="shared" si="46"/>
        <v>#N/A</v>
      </c>
      <c r="J876" t="e">
        <f t="shared" si="44"/>
        <v>#N/A</v>
      </c>
      <c r="K876" t="e">
        <f t="shared" si="44"/>
        <v>#N/A</v>
      </c>
      <c r="L876" s="76" t="e">
        <f t="shared" si="45"/>
        <v>#N/A</v>
      </c>
    </row>
    <row r="877" spans="9:12" x14ac:dyDescent="0.25">
      <c r="I877" s="84" t="e">
        <f t="shared" si="46"/>
        <v>#N/A</v>
      </c>
      <c r="J877" t="e">
        <f t="shared" si="44"/>
        <v>#N/A</v>
      </c>
      <c r="K877" t="e">
        <f t="shared" si="44"/>
        <v>#N/A</v>
      </c>
      <c r="L877" s="76" t="e">
        <f t="shared" si="45"/>
        <v>#N/A</v>
      </c>
    </row>
    <row r="878" spans="9:12" x14ac:dyDescent="0.25">
      <c r="I878" s="84" t="e">
        <f t="shared" si="46"/>
        <v>#N/A</v>
      </c>
      <c r="J878" t="e">
        <f t="shared" si="44"/>
        <v>#N/A</v>
      </c>
      <c r="K878" t="e">
        <f t="shared" si="44"/>
        <v>#N/A</v>
      </c>
      <c r="L878" s="76" t="e">
        <f t="shared" si="45"/>
        <v>#N/A</v>
      </c>
    </row>
    <row r="879" spans="9:12" x14ac:dyDescent="0.25">
      <c r="I879" s="84" t="e">
        <f t="shared" si="46"/>
        <v>#N/A</v>
      </c>
      <c r="J879" t="e">
        <f t="shared" si="44"/>
        <v>#N/A</v>
      </c>
      <c r="K879" t="e">
        <f t="shared" si="44"/>
        <v>#N/A</v>
      </c>
      <c r="L879" s="76" t="e">
        <f t="shared" si="45"/>
        <v>#N/A</v>
      </c>
    </row>
    <row r="880" spans="9:12" x14ac:dyDescent="0.25">
      <c r="I880" s="84" t="e">
        <f t="shared" si="46"/>
        <v>#N/A</v>
      </c>
      <c r="J880" t="e">
        <f t="shared" si="44"/>
        <v>#N/A</v>
      </c>
      <c r="K880" t="e">
        <f t="shared" si="44"/>
        <v>#N/A</v>
      </c>
      <c r="L880" s="76" t="e">
        <f t="shared" si="45"/>
        <v>#N/A</v>
      </c>
    </row>
    <row r="881" spans="9:12" x14ac:dyDescent="0.25">
      <c r="I881" s="84" t="e">
        <f t="shared" si="46"/>
        <v>#N/A</v>
      </c>
      <c r="J881" t="e">
        <f t="shared" si="44"/>
        <v>#N/A</v>
      </c>
      <c r="K881" t="e">
        <f t="shared" si="44"/>
        <v>#N/A</v>
      </c>
      <c r="L881" s="76" t="e">
        <f t="shared" si="45"/>
        <v>#N/A</v>
      </c>
    </row>
    <row r="882" spans="9:12" x14ac:dyDescent="0.25">
      <c r="I882" s="84" t="e">
        <f t="shared" si="46"/>
        <v>#N/A</v>
      </c>
      <c r="J882" t="e">
        <f t="shared" si="44"/>
        <v>#N/A</v>
      </c>
      <c r="K882" t="e">
        <f t="shared" si="44"/>
        <v>#N/A</v>
      </c>
      <c r="L882" s="76" t="e">
        <f t="shared" si="45"/>
        <v>#N/A</v>
      </c>
    </row>
    <row r="883" spans="9:12" x14ac:dyDescent="0.25">
      <c r="I883" s="84" t="e">
        <f t="shared" si="46"/>
        <v>#N/A</v>
      </c>
      <c r="J883" t="e">
        <f t="shared" si="44"/>
        <v>#N/A</v>
      </c>
      <c r="K883" t="e">
        <f t="shared" si="44"/>
        <v>#N/A</v>
      </c>
      <c r="L883" s="76" t="e">
        <f t="shared" si="45"/>
        <v>#N/A</v>
      </c>
    </row>
    <row r="884" spans="9:12" x14ac:dyDescent="0.25">
      <c r="I884" s="84" t="e">
        <f t="shared" si="46"/>
        <v>#N/A</v>
      </c>
      <c r="J884" t="e">
        <f t="shared" si="44"/>
        <v>#N/A</v>
      </c>
      <c r="K884" t="e">
        <f t="shared" si="44"/>
        <v>#N/A</v>
      </c>
      <c r="L884" s="76" t="e">
        <f t="shared" si="45"/>
        <v>#N/A</v>
      </c>
    </row>
    <row r="885" spans="9:12" x14ac:dyDescent="0.25">
      <c r="I885" s="84" t="e">
        <f t="shared" si="46"/>
        <v>#N/A</v>
      </c>
      <c r="J885" t="e">
        <f t="shared" si="44"/>
        <v>#N/A</v>
      </c>
      <c r="K885" t="e">
        <f t="shared" si="44"/>
        <v>#N/A</v>
      </c>
      <c r="L885" s="76" t="e">
        <f t="shared" si="45"/>
        <v>#N/A</v>
      </c>
    </row>
    <row r="886" spans="9:12" x14ac:dyDescent="0.25">
      <c r="I886" s="84" t="e">
        <f t="shared" si="46"/>
        <v>#N/A</v>
      </c>
      <c r="J886" t="e">
        <f t="shared" si="44"/>
        <v>#N/A</v>
      </c>
      <c r="K886" t="e">
        <f t="shared" si="44"/>
        <v>#N/A</v>
      </c>
      <c r="L886" s="76" t="e">
        <f t="shared" si="45"/>
        <v>#N/A</v>
      </c>
    </row>
    <row r="887" spans="9:12" x14ac:dyDescent="0.25">
      <c r="I887" s="84" t="e">
        <f t="shared" si="46"/>
        <v>#N/A</v>
      </c>
      <c r="J887" t="e">
        <f t="shared" si="44"/>
        <v>#N/A</v>
      </c>
      <c r="K887" t="e">
        <f t="shared" si="44"/>
        <v>#N/A</v>
      </c>
      <c r="L887" s="76" t="e">
        <f t="shared" si="45"/>
        <v>#N/A</v>
      </c>
    </row>
    <row r="888" spans="9:12" x14ac:dyDescent="0.25">
      <c r="I888" s="84" t="e">
        <f t="shared" si="46"/>
        <v>#N/A</v>
      </c>
      <c r="J888" t="e">
        <f t="shared" si="44"/>
        <v>#N/A</v>
      </c>
      <c r="K888" t="e">
        <f t="shared" si="44"/>
        <v>#N/A</v>
      </c>
      <c r="L888" s="76" t="e">
        <f t="shared" si="45"/>
        <v>#N/A</v>
      </c>
    </row>
    <row r="889" spans="9:12" x14ac:dyDescent="0.25">
      <c r="I889" s="84" t="e">
        <f t="shared" si="46"/>
        <v>#N/A</v>
      </c>
      <c r="J889" t="e">
        <f t="shared" si="44"/>
        <v>#N/A</v>
      </c>
      <c r="K889" t="e">
        <f t="shared" si="44"/>
        <v>#N/A</v>
      </c>
      <c r="L889" s="76" t="e">
        <f t="shared" si="45"/>
        <v>#N/A</v>
      </c>
    </row>
    <row r="890" spans="9:12" x14ac:dyDescent="0.25">
      <c r="I890" s="84" t="e">
        <f t="shared" si="46"/>
        <v>#N/A</v>
      </c>
      <c r="J890" t="e">
        <f t="shared" si="44"/>
        <v>#N/A</v>
      </c>
      <c r="K890" t="e">
        <f t="shared" si="44"/>
        <v>#N/A</v>
      </c>
      <c r="L890" s="76" t="e">
        <f t="shared" si="45"/>
        <v>#N/A</v>
      </c>
    </row>
    <row r="891" spans="9:12" x14ac:dyDescent="0.25">
      <c r="I891" s="84" t="e">
        <f t="shared" si="46"/>
        <v>#N/A</v>
      </c>
      <c r="J891" t="e">
        <f t="shared" si="44"/>
        <v>#N/A</v>
      </c>
      <c r="K891" t="e">
        <f t="shared" si="44"/>
        <v>#N/A</v>
      </c>
      <c r="L891" s="76" t="e">
        <f t="shared" si="45"/>
        <v>#N/A</v>
      </c>
    </row>
    <row r="892" spans="9:12" x14ac:dyDescent="0.25">
      <c r="I892" s="84" t="e">
        <f t="shared" si="46"/>
        <v>#N/A</v>
      </c>
      <c r="J892" t="e">
        <f t="shared" si="44"/>
        <v>#N/A</v>
      </c>
      <c r="K892" t="e">
        <f t="shared" si="44"/>
        <v>#N/A</v>
      </c>
      <c r="L892" s="76" t="e">
        <f t="shared" si="45"/>
        <v>#N/A</v>
      </c>
    </row>
    <row r="893" spans="9:12" x14ac:dyDescent="0.25">
      <c r="I893" s="84" t="e">
        <f t="shared" si="46"/>
        <v>#N/A</v>
      </c>
      <c r="J893" t="e">
        <f t="shared" si="44"/>
        <v>#N/A</v>
      </c>
      <c r="K893" t="e">
        <f t="shared" si="44"/>
        <v>#N/A</v>
      </c>
      <c r="L893" s="76" t="e">
        <f t="shared" si="45"/>
        <v>#N/A</v>
      </c>
    </row>
    <row r="894" spans="9:12" x14ac:dyDescent="0.25">
      <c r="I894" s="84" t="e">
        <f t="shared" si="46"/>
        <v>#N/A</v>
      </c>
      <c r="J894" t="e">
        <f t="shared" si="44"/>
        <v>#N/A</v>
      </c>
      <c r="K894" t="e">
        <f t="shared" si="44"/>
        <v>#N/A</v>
      </c>
      <c r="L894" s="76" t="e">
        <f t="shared" si="45"/>
        <v>#N/A</v>
      </c>
    </row>
    <row r="895" spans="9:12" x14ac:dyDescent="0.25">
      <c r="I895" s="84" t="e">
        <f t="shared" si="46"/>
        <v>#N/A</v>
      </c>
      <c r="J895" t="e">
        <f t="shared" si="44"/>
        <v>#N/A</v>
      </c>
      <c r="K895" t="e">
        <f t="shared" si="44"/>
        <v>#N/A</v>
      </c>
      <c r="L895" s="76" t="e">
        <f t="shared" si="45"/>
        <v>#N/A</v>
      </c>
    </row>
    <row r="896" spans="9:12" x14ac:dyDescent="0.25">
      <c r="I896" s="84" t="e">
        <f t="shared" si="46"/>
        <v>#N/A</v>
      </c>
      <c r="J896" t="e">
        <f t="shared" si="44"/>
        <v>#N/A</v>
      </c>
      <c r="K896" t="e">
        <f t="shared" si="44"/>
        <v>#N/A</v>
      </c>
      <c r="L896" s="76" t="e">
        <f t="shared" si="45"/>
        <v>#N/A</v>
      </c>
    </row>
    <row r="897" spans="9:12" x14ac:dyDescent="0.25">
      <c r="I897" s="84" t="e">
        <f t="shared" si="46"/>
        <v>#N/A</v>
      </c>
      <c r="J897" t="e">
        <f t="shared" si="44"/>
        <v>#N/A</v>
      </c>
      <c r="K897" t="e">
        <f t="shared" si="44"/>
        <v>#N/A</v>
      </c>
      <c r="L897" s="76" t="e">
        <f t="shared" si="45"/>
        <v>#N/A</v>
      </c>
    </row>
    <row r="898" spans="9:12" x14ac:dyDescent="0.25">
      <c r="I898" s="84" t="e">
        <f t="shared" si="46"/>
        <v>#N/A</v>
      </c>
      <c r="J898" t="e">
        <f t="shared" ref="J898:K961" si="47">D$29*($I898/1000)+D$18*(($I898/1000)-($D$8/1000))*(($I898/1000)&gt;($D$8/1000))+D$19*(($I898/1000)-($D$9/1000))*(($I898/1000)&gt;($D$9/1000))+D$20*(($I898/1000)-($D$10/1000))*(($I898/1000)&gt;($D$10/1000))+D$21*(($I898/1000)-($D$11/1000))*(($I898/1000)&gt;($D$11/1000))</f>
        <v>#N/A</v>
      </c>
      <c r="K898" t="e">
        <f t="shared" si="47"/>
        <v>#N/A</v>
      </c>
      <c r="L898" s="76" t="e">
        <f t="shared" ref="L898:L961" si="48">SQRT((J898^2)+(K898^2))</f>
        <v>#N/A</v>
      </c>
    </row>
    <row r="899" spans="9:12" x14ac:dyDescent="0.25">
      <c r="I899" s="84" t="e">
        <f t="shared" ref="I899:I962" si="49">IF((ROW(A897)*$F$2)&lt;=$D$5, ROW(A897)*$F$2,NA())</f>
        <v>#N/A</v>
      </c>
      <c r="J899" t="e">
        <f t="shared" si="47"/>
        <v>#N/A</v>
      </c>
      <c r="K899" t="e">
        <f t="shared" si="47"/>
        <v>#N/A</v>
      </c>
      <c r="L899" s="76" t="e">
        <f t="shared" si="48"/>
        <v>#N/A</v>
      </c>
    </row>
    <row r="900" spans="9:12" x14ac:dyDescent="0.25">
      <c r="I900" s="84" t="e">
        <f t="shared" si="49"/>
        <v>#N/A</v>
      </c>
      <c r="J900" t="e">
        <f t="shared" si="47"/>
        <v>#N/A</v>
      </c>
      <c r="K900" t="e">
        <f t="shared" si="47"/>
        <v>#N/A</v>
      </c>
      <c r="L900" s="76" t="e">
        <f t="shared" si="48"/>
        <v>#N/A</v>
      </c>
    </row>
    <row r="901" spans="9:12" x14ac:dyDescent="0.25">
      <c r="I901" s="84" t="e">
        <f t="shared" si="49"/>
        <v>#N/A</v>
      </c>
      <c r="J901" t="e">
        <f t="shared" si="47"/>
        <v>#N/A</v>
      </c>
      <c r="K901" t="e">
        <f t="shared" si="47"/>
        <v>#N/A</v>
      </c>
      <c r="L901" s="76" t="e">
        <f t="shared" si="48"/>
        <v>#N/A</v>
      </c>
    </row>
    <row r="902" spans="9:12" x14ac:dyDescent="0.25">
      <c r="I902" s="84" t="e">
        <f t="shared" si="49"/>
        <v>#N/A</v>
      </c>
      <c r="J902" t="e">
        <f t="shared" si="47"/>
        <v>#N/A</v>
      </c>
      <c r="K902" t="e">
        <f t="shared" si="47"/>
        <v>#N/A</v>
      </c>
      <c r="L902" s="76" t="e">
        <f t="shared" si="48"/>
        <v>#N/A</v>
      </c>
    </row>
    <row r="903" spans="9:12" x14ac:dyDescent="0.25">
      <c r="I903" s="84" t="e">
        <f t="shared" si="49"/>
        <v>#N/A</v>
      </c>
      <c r="J903" t="e">
        <f t="shared" si="47"/>
        <v>#N/A</v>
      </c>
      <c r="K903" t="e">
        <f t="shared" si="47"/>
        <v>#N/A</v>
      </c>
      <c r="L903" s="76" t="e">
        <f t="shared" si="48"/>
        <v>#N/A</v>
      </c>
    </row>
    <row r="904" spans="9:12" x14ac:dyDescent="0.25">
      <c r="I904" s="84" t="e">
        <f t="shared" si="49"/>
        <v>#N/A</v>
      </c>
      <c r="J904" t="e">
        <f t="shared" si="47"/>
        <v>#N/A</v>
      </c>
      <c r="K904" t="e">
        <f t="shared" si="47"/>
        <v>#N/A</v>
      </c>
      <c r="L904" s="76" t="e">
        <f t="shared" si="48"/>
        <v>#N/A</v>
      </c>
    </row>
    <row r="905" spans="9:12" x14ac:dyDescent="0.25">
      <c r="I905" s="84" t="e">
        <f t="shared" si="49"/>
        <v>#N/A</v>
      </c>
      <c r="J905" t="e">
        <f t="shared" si="47"/>
        <v>#N/A</v>
      </c>
      <c r="K905" t="e">
        <f t="shared" si="47"/>
        <v>#N/A</v>
      </c>
      <c r="L905" s="76" t="e">
        <f t="shared" si="48"/>
        <v>#N/A</v>
      </c>
    </row>
    <row r="906" spans="9:12" x14ac:dyDescent="0.25">
      <c r="I906" s="84" t="e">
        <f t="shared" si="49"/>
        <v>#N/A</v>
      </c>
      <c r="J906" t="e">
        <f t="shared" si="47"/>
        <v>#N/A</v>
      </c>
      <c r="K906" t="e">
        <f t="shared" si="47"/>
        <v>#N/A</v>
      </c>
      <c r="L906" s="76" t="e">
        <f t="shared" si="48"/>
        <v>#N/A</v>
      </c>
    </row>
    <row r="907" spans="9:12" x14ac:dyDescent="0.25">
      <c r="I907" s="84" t="e">
        <f t="shared" si="49"/>
        <v>#N/A</v>
      </c>
      <c r="J907" t="e">
        <f t="shared" si="47"/>
        <v>#N/A</v>
      </c>
      <c r="K907" t="e">
        <f t="shared" si="47"/>
        <v>#N/A</v>
      </c>
      <c r="L907" s="76" t="e">
        <f t="shared" si="48"/>
        <v>#N/A</v>
      </c>
    </row>
    <row r="908" spans="9:12" x14ac:dyDescent="0.25">
      <c r="I908" s="84" t="e">
        <f t="shared" si="49"/>
        <v>#N/A</v>
      </c>
      <c r="J908" t="e">
        <f t="shared" si="47"/>
        <v>#N/A</v>
      </c>
      <c r="K908" t="e">
        <f t="shared" si="47"/>
        <v>#N/A</v>
      </c>
      <c r="L908" s="76" t="e">
        <f t="shared" si="48"/>
        <v>#N/A</v>
      </c>
    </row>
    <row r="909" spans="9:12" x14ac:dyDescent="0.25">
      <c r="I909" s="84" t="e">
        <f t="shared" si="49"/>
        <v>#N/A</v>
      </c>
      <c r="J909" t="e">
        <f t="shared" si="47"/>
        <v>#N/A</v>
      </c>
      <c r="K909" t="e">
        <f t="shared" si="47"/>
        <v>#N/A</v>
      </c>
      <c r="L909" s="76" t="e">
        <f t="shared" si="48"/>
        <v>#N/A</v>
      </c>
    </row>
    <row r="910" spans="9:12" x14ac:dyDescent="0.25">
      <c r="I910" s="84" t="e">
        <f t="shared" si="49"/>
        <v>#N/A</v>
      </c>
      <c r="J910" t="e">
        <f t="shared" si="47"/>
        <v>#N/A</v>
      </c>
      <c r="K910" t="e">
        <f t="shared" si="47"/>
        <v>#N/A</v>
      </c>
      <c r="L910" s="76" t="e">
        <f t="shared" si="48"/>
        <v>#N/A</v>
      </c>
    </row>
    <row r="911" spans="9:12" x14ac:dyDescent="0.25">
      <c r="I911" s="84" t="e">
        <f t="shared" si="49"/>
        <v>#N/A</v>
      </c>
      <c r="J911" t="e">
        <f t="shared" si="47"/>
        <v>#N/A</v>
      </c>
      <c r="K911" t="e">
        <f t="shared" si="47"/>
        <v>#N/A</v>
      </c>
      <c r="L911" s="76" t="e">
        <f t="shared" si="48"/>
        <v>#N/A</v>
      </c>
    </row>
    <row r="912" spans="9:12" x14ac:dyDescent="0.25">
      <c r="I912" s="84" t="e">
        <f t="shared" si="49"/>
        <v>#N/A</v>
      </c>
      <c r="J912" t="e">
        <f t="shared" si="47"/>
        <v>#N/A</v>
      </c>
      <c r="K912" t="e">
        <f t="shared" si="47"/>
        <v>#N/A</v>
      </c>
      <c r="L912" s="76" t="e">
        <f t="shared" si="48"/>
        <v>#N/A</v>
      </c>
    </row>
    <row r="913" spans="9:12" x14ac:dyDescent="0.25">
      <c r="I913" s="84" t="e">
        <f t="shared" si="49"/>
        <v>#N/A</v>
      </c>
      <c r="J913" t="e">
        <f t="shared" si="47"/>
        <v>#N/A</v>
      </c>
      <c r="K913" t="e">
        <f t="shared" si="47"/>
        <v>#N/A</v>
      </c>
      <c r="L913" s="76" t="e">
        <f t="shared" si="48"/>
        <v>#N/A</v>
      </c>
    </row>
    <row r="914" spans="9:12" x14ac:dyDescent="0.25">
      <c r="I914" s="84" t="e">
        <f t="shared" si="49"/>
        <v>#N/A</v>
      </c>
      <c r="J914" t="e">
        <f t="shared" si="47"/>
        <v>#N/A</v>
      </c>
      <c r="K914" t="e">
        <f t="shared" si="47"/>
        <v>#N/A</v>
      </c>
      <c r="L914" s="76" t="e">
        <f t="shared" si="48"/>
        <v>#N/A</v>
      </c>
    </row>
    <row r="915" spans="9:12" x14ac:dyDescent="0.25">
      <c r="I915" s="84" t="e">
        <f t="shared" si="49"/>
        <v>#N/A</v>
      </c>
      <c r="J915" t="e">
        <f t="shared" si="47"/>
        <v>#N/A</v>
      </c>
      <c r="K915" t="e">
        <f t="shared" si="47"/>
        <v>#N/A</v>
      </c>
      <c r="L915" s="76" t="e">
        <f t="shared" si="48"/>
        <v>#N/A</v>
      </c>
    </row>
    <row r="916" spans="9:12" x14ac:dyDescent="0.25">
      <c r="I916" s="84" t="e">
        <f t="shared" si="49"/>
        <v>#N/A</v>
      </c>
      <c r="J916" t="e">
        <f t="shared" si="47"/>
        <v>#N/A</v>
      </c>
      <c r="K916" t="e">
        <f t="shared" si="47"/>
        <v>#N/A</v>
      </c>
      <c r="L916" s="76" t="e">
        <f t="shared" si="48"/>
        <v>#N/A</v>
      </c>
    </row>
    <row r="917" spans="9:12" x14ac:dyDescent="0.25">
      <c r="I917" s="84" t="e">
        <f t="shared" si="49"/>
        <v>#N/A</v>
      </c>
      <c r="J917" t="e">
        <f t="shared" si="47"/>
        <v>#N/A</v>
      </c>
      <c r="K917" t="e">
        <f t="shared" si="47"/>
        <v>#N/A</v>
      </c>
      <c r="L917" s="76" t="e">
        <f t="shared" si="48"/>
        <v>#N/A</v>
      </c>
    </row>
    <row r="918" spans="9:12" x14ac:dyDescent="0.25">
      <c r="I918" s="84" t="e">
        <f t="shared" si="49"/>
        <v>#N/A</v>
      </c>
      <c r="J918" t="e">
        <f t="shared" si="47"/>
        <v>#N/A</v>
      </c>
      <c r="K918" t="e">
        <f t="shared" si="47"/>
        <v>#N/A</v>
      </c>
      <c r="L918" s="76" t="e">
        <f t="shared" si="48"/>
        <v>#N/A</v>
      </c>
    </row>
    <row r="919" spans="9:12" x14ac:dyDescent="0.25">
      <c r="I919" s="84" t="e">
        <f t="shared" si="49"/>
        <v>#N/A</v>
      </c>
      <c r="J919" t="e">
        <f t="shared" si="47"/>
        <v>#N/A</v>
      </c>
      <c r="K919" t="e">
        <f t="shared" si="47"/>
        <v>#N/A</v>
      </c>
      <c r="L919" s="76" t="e">
        <f t="shared" si="48"/>
        <v>#N/A</v>
      </c>
    </row>
    <row r="920" spans="9:12" x14ac:dyDescent="0.25">
      <c r="I920" s="84" t="e">
        <f t="shared" si="49"/>
        <v>#N/A</v>
      </c>
      <c r="J920" t="e">
        <f t="shared" si="47"/>
        <v>#N/A</v>
      </c>
      <c r="K920" t="e">
        <f t="shared" si="47"/>
        <v>#N/A</v>
      </c>
      <c r="L920" s="76" t="e">
        <f t="shared" si="48"/>
        <v>#N/A</v>
      </c>
    </row>
    <row r="921" spans="9:12" x14ac:dyDescent="0.25">
      <c r="I921" s="84" t="e">
        <f t="shared" si="49"/>
        <v>#N/A</v>
      </c>
      <c r="J921" t="e">
        <f t="shared" si="47"/>
        <v>#N/A</v>
      </c>
      <c r="K921" t="e">
        <f t="shared" si="47"/>
        <v>#N/A</v>
      </c>
      <c r="L921" s="76" t="e">
        <f t="shared" si="48"/>
        <v>#N/A</v>
      </c>
    </row>
    <row r="922" spans="9:12" x14ac:dyDescent="0.25">
      <c r="I922" s="84" t="e">
        <f t="shared" si="49"/>
        <v>#N/A</v>
      </c>
      <c r="J922" t="e">
        <f t="shared" si="47"/>
        <v>#N/A</v>
      </c>
      <c r="K922" t="e">
        <f t="shared" si="47"/>
        <v>#N/A</v>
      </c>
      <c r="L922" s="76" t="e">
        <f t="shared" si="48"/>
        <v>#N/A</v>
      </c>
    </row>
    <row r="923" spans="9:12" x14ac:dyDescent="0.25">
      <c r="I923" s="84" t="e">
        <f t="shared" si="49"/>
        <v>#N/A</v>
      </c>
      <c r="J923" t="e">
        <f t="shared" si="47"/>
        <v>#N/A</v>
      </c>
      <c r="K923" t="e">
        <f t="shared" si="47"/>
        <v>#N/A</v>
      </c>
      <c r="L923" s="76" t="e">
        <f t="shared" si="48"/>
        <v>#N/A</v>
      </c>
    </row>
    <row r="924" spans="9:12" x14ac:dyDescent="0.25">
      <c r="I924" s="84" t="e">
        <f t="shared" si="49"/>
        <v>#N/A</v>
      </c>
      <c r="J924" t="e">
        <f t="shared" si="47"/>
        <v>#N/A</v>
      </c>
      <c r="K924" t="e">
        <f t="shared" si="47"/>
        <v>#N/A</v>
      </c>
      <c r="L924" s="76" t="e">
        <f t="shared" si="48"/>
        <v>#N/A</v>
      </c>
    </row>
    <row r="925" spans="9:12" x14ac:dyDescent="0.25">
      <c r="I925" s="84" t="e">
        <f t="shared" si="49"/>
        <v>#N/A</v>
      </c>
      <c r="J925" t="e">
        <f t="shared" si="47"/>
        <v>#N/A</v>
      </c>
      <c r="K925" t="e">
        <f t="shared" si="47"/>
        <v>#N/A</v>
      </c>
      <c r="L925" s="76" t="e">
        <f t="shared" si="48"/>
        <v>#N/A</v>
      </c>
    </row>
    <row r="926" spans="9:12" x14ac:dyDescent="0.25">
      <c r="I926" s="84" t="e">
        <f t="shared" si="49"/>
        <v>#N/A</v>
      </c>
      <c r="J926" t="e">
        <f t="shared" si="47"/>
        <v>#N/A</v>
      </c>
      <c r="K926" t="e">
        <f t="shared" si="47"/>
        <v>#N/A</v>
      </c>
      <c r="L926" s="76" t="e">
        <f t="shared" si="48"/>
        <v>#N/A</v>
      </c>
    </row>
    <row r="927" spans="9:12" x14ac:dyDescent="0.25">
      <c r="I927" s="84" t="e">
        <f t="shared" si="49"/>
        <v>#N/A</v>
      </c>
      <c r="J927" t="e">
        <f t="shared" si="47"/>
        <v>#N/A</v>
      </c>
      <c r="K927" t="e">
        <f t="shared" si="47"/>
        <v>#N/A</v>
      </c>
      <c r="L927" s="76" t="e">
        <f t="shared" si="48"/>
        <v>#N/A</v>
      </c>
    </row>
    <row r="928" spans="9:12" x14ac:dyDescent="0.25">
      <c r="I928" s="84" t="e">
        <f t="shared" si="49"/>
        <v>#N/A</v>
      </c>
      <c r="J928" t="e">
        <f t="shared" si="47"/>
        <v>#N/A</v>
      </c>
      <c r="K928" t="e">
        <f t="shared" si="47"/>
        <v>#N/A</v>
      </c>
      <c r="L928" s="76" t="e">
        <f t="shared" si="48"/>
        <v>#N/A</v>
      </c>
    </row>
    <row r="929" spans="9:12" x14ac:dyDescent="0.25">
      <c r="I929" s="84" t="e">
        <f t="shared" si="49"/>
        <v>#N/A</v>
      </c>
      <c r="J929" t="e">
        <f t="shared" si="47"/>
        <v>#N/A</v>
      </c>
      <c r="K929" t="e">
        <f t="shared" si="47"/>
        <v>#N/A</v>
      </c>
      <c r="L929" s="76" t="e">
        <f t="shared" si="48"/>
        <v>#N/A</v>
      </c>
    </row>
    <row r="930" spans="9:12" x14ac:dyDescent="0.25">
      <c r="I930" s="84" t="e">
        <f t="shared" si="49"/>
        <v>#N/A</v>
      </c>
      <c r="J930" t="e">
        <f t="shared" si="47"/>
        <v>#N/A</v>
      </c>
      <c r="K930" t="e">
        <f t="shared" si="47"/>
        <v>#N/A</v>
      </c>
      <c r="L930" s="76" t="e">
        <f t="shared" si="48"/>
        <v>#N/A</v>
      </c>
    </row>
    <row r="931" spans="9:12" x14ac:dyDescent="0.25">
      <c r="I931" s="84" t="e">
        <f t="shared" si="49"/>
        <v>#N/A</v>
      </c>
      <c r="J931" t="e">
        <f t="shared" si="47"/>
        <v>#N/A</v>
      </c>
      <c r="K931" t="e">
        <f t="shared" si="47"/>
        <v>#N/A</v>
      </c>
      <c r="L931" s="76" t="e">
        <f t="shared" si="48"/>
        <v>#N/A</v>
      </c>
    </row>
    <row r="932" spans="9:12" x14ac:dyDescent="0.25">
      <c r="I932" s="84" t="e">
        <f t="shared" si="49"/>
        <v>#N/A</v>
      </c>
      <c r="J932" t="e">
        <f t="shared" si="47"/>
        <v>#N/A</v>
      </c>
      <c r="K932" t="e">
        <f t="shared" si="47"/>
        <v>#N/A</v>
      </c>
      <c r="L932" s="76" t="e">
        <f t="shared" si="48"/>
        <v>#N/A</v>
      </c>
    </row>
    <row r="933" spans="9:12" x14ac:dyDescent="0.25">
      <c r="I933" s="84" t="e">
        <f t="shared" si="49"/>
        <v>#N/A</v>
      </c>
      <c r="J933" t="e">
        <f t="shared" si="47"/>
        <v>#N/A</v>
      </c>
      <c r="K933" t="e">
        <f t="shared" si="47"/>
        <v>#N/A</v>
      </c>
      <c r="L933" s="76" t="e">
        <f t="shared" si="48"/>
        <v>#N/A</v>
      </c>
    </row>
    <row r="934" spans="9:12" x14ac:dyDescent="0.25">
      <c r="I934" s="84" t="e">
        <f t="shared" si="49"/>
        <v>#N/A</v>
      </c>
      <c r="J934" t="e">
        <f t="shared" si="47"/>
        <v>#N/A</v>
      </c>
      <c r="K934" t="e">
        <f t="shared" si="47"/>
        <v>#N/A</v>
      </c>
      <c r="L934" s="76" t="e">
        <f t="shared" si="48"/>
        <v>#N/A</v>
      </c>
    </row>
    <row r="935" spans="9:12" x14ac:dyDescent="0.25">
      <c r="I935" s="84" t="e">
        <f t="shared" si="49"/>
        <v>#N/A</v>
      </c>
      <c r="J935" t="e">
        <f t="shared" si="47"/>
        <v>#N/A</v>
      </c>
      <c r="K935" t="e">
        <f t="shared" si="47"/>
        <v>#N/A</v>
      </c>
      <c r="L935" s="76" t="e">
        <f t="shared" si="48"/>
        <v>#N/A</v>
      </c>
    </row>
    <row r="936" spans="9:12" x14ac:dyDescent="0.25">
      <c r="I936" s="84" t="e">
        <f t="shared" si="49"/>
        <v>#N/A</v>
      </c>
      <c r="J936" t="e">
        <f t="shared" si="47"/>
        <v>#N/A</v>
      </c>
      <c r="K936" t="e">
        <f t="shared" si="47"/>
        <v>#N/A</v>
      </c>
      <c r="L936" s="76" t="e">
        <f t="shared" si="48"/>
        <v>#N/A</v>
      </c>
    </row>
    <row r="937" spans="9:12" x14ac:dyDescent="0.25">
      <c r="I937" s="84" t="e">
        <f t="shared" si="49"/>
        <v>#N/A</v>
      </c>
      <c r="J937" t="e">
        <f t="shared" si="47"/>
        <v>#N/A</v>
      </c>
      <c r="K937" t="e">
        <f t="shared" si="47"/>
        <v>#N/A</v>
      </c>
      <c r="L937" s="76" t="e">
        <f t="shared" si="48"/>
        <v>#N/A</v>
      </c>
    </row>
    <row r="938" spans="9:12" x14ac:dyDescent="0.25">
      <c r="I938" s="84" t="e">
        <f t="shared" si="49"/>
        <v>#N/A</v>
      </c>
      <c r="J938" t="e">
        <f t="shared" si="47"/>
        <v>#N/A</v>
      </c>
      <c r="K938" t="e">
        <f t="shared" si="47"/>
        <v>#N/A</v>
      </c>
      <c r="L938" s="76" t="e">
        <f t="shared" si="48"/>
        <v>#N/A</v>
      </c>
    </row>
    <row r="939" spans="9:12" x14ac:dyDescent="0.25">
      <c r="I939" s="84" t="e">
        <f t="shared" si="49"/>
        <v>#N/A</v>
      </c>
      <c r="J939" t="e">
        <f t="shared" si="47"/>
        <v>#N/A</v>
      </c>
      <c r="K939" t="e">
        <f t="shared" si="47"/>
        <v>#N/A</v>
      </c>
      <c r="L939" s="76" t="e">
        <f t="shared" si="48"/>
        <v>#N/A</v>
      </c>
    </row>
    <row r="940" spans="9:12" x14ac:dyDescent="0.25">
      <c r="I940" s="84" t="e">
        <f t="shared" si="49"/>
        <v>#N/A</v>
      </c>
      <c r="J940" t="e">
        <f t="shared" si="47"/>
        <v>#N/A</v>
      </c>
      <c r="K940" t="e">
        <f t="shared" si="47"/>
        <v>#N/A</v>
      </c>
      <c r="L940" s="76" t="e">
        <f t="shared" si="48"/>
        <v>#N/A</v>
      </c>
    </row>
    <row r="941" spans="9:12" x14ac:dyDescent="0.25">
      <c r="I941" s="84" t="e">
        <f t="shared" si="49"/>
        <v>#N/A</v>
      </c>
      <c r="J941" t="e">
        <f t="shared" si="47"/>
        <v>#N/A</v>
      </c>
      <c r="K941" t="e">
        <f t="shared" si="47"/>
        <v>#N/A</v>
      </c>
      <c r="L941" s="76" t="e">
        <f t="shared" si="48"/>
        <v>#N/A</v>
      </c>
    </row>
    <row r="942" spans="9:12" x14ac:dyDescent="0.25">
      <c r="I942" s="84" t="e">
        <f t="shared" si="49"/>
        <v>#N/A</v>
      </c>
      <c r="J942" t="e">
        <f t="shared" si="47"/>
        <v>#N/A</v>
      </c>
      <c r="K942" t="e">
        <f t="shared" si="47"/>
        <v>#N/A</v>
      </c>
      <c r="L942" s="76" t="e">
        <f t="shared" si="48"/>
        <v>#N/A</v>
      </c>
    </row>
    <row r="943" spans="9:12" x14ac:dyDescent="0.25">
      <c r="I943" s="84" t="e">
        <f t="shared" si="49"/>
        <v>#N/A</v>
      </c>
      <c r="J943" t="e">
        <f t="shared" si="47"/>
        <v>#N/A</v>
      </c>
      <c r="K943" t="e">
        <f t="shared" si="47"/>
        <v>#N/A</v>
      </c>
      <c r="L943" s="76" t="e">
        <f t="shared" si="48"/>
        <v>#N/A</v>
      </c>
    </row>
    <row r="944" spans="9:12" x14ac:dyDescent="0.25">
      <c r="I944" s="84" t="e">
        <f t="shared" si="49"/>
        <v>#N/A</v>
      </c>
      <c r="J944" t="e">
        <f t="shared" si="47"/>
        <v>#N/A</v>
      </c>
      <c r="K944" t="e">
        <f t="shared" si="47"/>
        <v>#N/A</v>
      </c>
      <c r="L944" s="76" t="e">
        <f t="shared" si="48"/>
        <v>#N/A</v>
      </c>
    </row>
    <row r="945" spans="9:12" x14ac:dyDescent="0.25">
      <c r="I945" s="84" t="e">
        <f t="shared" si="49"/>
        <v>#N/A</v>
      </c>
      <c r="J945" t="e">
        <f t="shared" si="47"/>
        <v>#N/A</v>
      </c>
      <c r="K945" t="e">
        <f t="shared" si="47"/>
        <v>#N/A</v>
      </c>
      <c r="L945" s="76" t="e">
        <f t="shared" si="48"/>
        <v>#N/A</v>
      </c>
    </row>
    <row r="946" spans="9:12" x14ac:dyDescent="0.25">
      <c r="I946" s="84" t="e">
        <f t="shared" si="49"/>
        <v>#N/A</v>
      </c>
      <c r="J946" t="e">
        <f t="shared" si="47"/>
        <v>#N/A</v>
      </c>
      <c r="K946" t="e">
        <f t="shared" si="47"/>
        <v>#N/A</v>
      </c>
      <c r="L946" s="76" t="e">
        <f t="shared" si="48"/>
        <v>#N/A</v>
      </c>
    </row>
    <row r="947" spans="9:12" x14ac:dyDescent="0.25">
      <c r="I947" s="84" t="e">
        <f t="shared" si="49"/>
        <v>#N/A</v>
      </c>
      <c r="J947" t="e">
        <f t="shared" si="47"/>
        <v>#N/A</v>
      </c>
      <c r="K947" t="e">
        <f t="shared" si="47"/>
        <v>#N/A</v>
      </c>
      <c r="L947" s="76" t="e">
        <f t="shared" si="48"/>
        <v>#N/A</v>
      </c>
    </row>
    <row r="948" spans="9:12" x14ac:dyDescent="0.25">
      <c r="I948" s="84" t="e">
        <f t="shared" si="49"/>
        <v>#N/A</v>
      </c>
      <c r="J948" t="e">
        <f t="shared" si="47"/>
        <v>#N/A</v>
      </c>
      <c r="K948" t="e">
        <f t="shared" si="47"/>
        <v>#N/A</v>
      </c>
      <c r="L948" s="76" t="e">
        <f t="shared" si="48"/>
        <v>#N/A</v>
      </c>
    </row>
    <row r="949" spans="9:12" x14ac:dyDescent="0.25">
      <c r="I949" s="84" t="e">
        <f t="shared" si="49"/>
        <v>#N/A</v>
      </c>
      <c r="J949" t="e">
        <f t="shared" si="47"/>
        <v>#N/A</v>
      </c>
      <c r="K949" t="e">
        <f t="shared" si="47"/>
        <v>#N/A</v>
      </c>
      <c r="L949" s="76" t="e">
        <f t="shared" si="48"/>
        <v>#N/A</v>
      </c>
    </row>
    <row r="950" spans="9:12" x14ac:dyDescent="0.25">
      <c r="I950" s="84" t="e">
        <f t="shared" si="49"/>
        <v>#N/A</v>
      </c>
      <c r="J950" t="e">
        <f t="shared" si="47"/>
        <v>#N/A</v>
      </c>
      <c r="K950" t="e">
        <f t="shared" si="47"/>
        <v>#N/A</v>
      </c>
      <c r="L950" s="76" t="e">
        <f t="shared" si="48"/>
        <v>#N/A</v>
      </c>
    </row>
    <row r="951" spans="9:12" x14ac:dyDescent="0.25">
      <c r="I951" s="84" t="e">
        <f t="shared" si="49"/>
        <v>#N/A</v>
      </c>
      <c r="J951" t="e">
        <f t="shared" si="47"/>
        <v>#N/A</v>
      </c>
      <c r="K951" t="e">
        <f t="shared" si="47"/>
        <v>#N/A</v>
      </c>
      <c r="L951" s="76" t="e">
        <f t="shared" si="48"/>
        <v>#N/A</v>
      </c>
    </row>
    <row r="952" spans="9:12" x14ac:dyDescent="0.25">
      <c r="I952" s="84" t="e">
        <f t="shared" si="49"/>
        <v>#N/A</v>
      </c>
      <c r="J952" t="e">
        <f t="shared" si="47"/>
        <v>#N/A</v>
      </c>
      <c r="K952" t="e">
        <f t="shared" si="47"/>
        <v>#N/A</v>
      </c>
      <c r="L952" s="76" t="e">
        <f t="shared" si="48"/>
        <v>#N/A</v>
      </c>
    </row>
    <row r="953" spans="9:12" x14ac:dyDescent="0.25">
      <c r="I953" s="84" t="e">
        <f t="shared" si="49"/>
        <v>#N/A</v>
      </c>
      <c r="J953" t="e">
        <f t="shared" si="47"/>
        <v>#N/A</v>
      </c>
      <c r="K953" t="e">
        <f t="shared" si="47"/>
        <v>#N/A</v>
      </c>
      <c r="L953" s="76" t="e">
        <f t="shared" si="48"/>
        <v>#N/A</v>
      </c>
    </row>
    <row r="954" spans="9:12" x14ac:dyDescent="0.25">
      <c r="I954" s="84" t="e">
        <f t="shared" si="49"/>
        <v>#N/A</v>
      </c>
      <c r="J954" t="e">
        <f t="shared" si="47"/>
        <v>#N/A</v>
      </c>
      <c r="K954" t="e">
        <f t="shared" si="47"/>
        <v>#N/A</v>
      </c>
      <c r="L954" s="76" t="e">
        <f t="shared" si="48"/>
        <v>#N/A</v>
      </c>
    </row>
    <row r="955" spans="9:12" x14ac:dyDescent="0.25">
      <c r="I955" s="84" t="e">
        <f t="shared" si="49"/>
        <v>#N/A</v>
      </c>
      <c r="J955" t="e">
        <f t="shared" si="47"/>
        <v>#N/A</v>
      </c>
      <c r="K955" t="e">
        <f t="shared" si="47"/>
        <v>#N/A</v>
      </c>
      <c r="L955" s="76" t="e">
        <f t="shared" si="48"/>
        <v>#N/A</v>
      </c>
    </row>
    <row r="956" spans="9:12" x14ac:dyDescent="0.25">
      <c r="I956" s="84" t="e">
        <f t="shared" si="49"/>
        <v>#N/A</v>
      </c>
      <c r="J956" t="e">
        <f t="shared" si="47"/>
        <v>#N/A</v>
      </c>
      <c r="K956" t="e">
        <f t="shared" si="47"/>
        <v>#N/A</v>
      </c>
      <c r="L956" s="76" t="e">
        <f t="shared" si="48"/>
        <v>#N/A</v>
      </c>
    </row>
    <row r="957" spans="9:12" x14ac:dyDescent="0.25">
      <c r="I957" s="84" t="e">
        <f t="shared" si="49"/>
        <v>#N/A</v>
      </c>
      <c r="J957" t="e">
        <f t="shared" si="47"/>
        <v>#N/A</v>
      </c>
      <c r="K957" t="e">
        <f t="shared" si="47"/>
        <v>#N/A</v>
      </c>
      <c r="L957" s="76" t="e">
        <f t="shared" si="48"/>
        <v>#N/A</v>
      </c>
    </row>
    <row r="958" spans="9:12" x14ac:dyDescent="0.25">
      <c r="I958" s="84" t="e">
        <f t="shared" si="49"/>
        <v>#N/A</v>
      </c>
      <c r="J958" t="e">
        <f t="shared" si="47"/>
        <v>#N/A</v>
      </c>
      <c r="K958" t="e">
        <f t="shared" si="47"/>
        <v>#N/A</v>
      </c>
      <c r="L958" s="76" t="e">
        <f t="shared" si="48"/>
        <v>#N/A</v>
      </c>
    </row>
    <row r="959" spans="9:12" x14ac:dyDescent="0.25">
      <c r="I959" s="84" t="e">
        <f t="shared" si="49"/>
        <v>#N/A</v>
      </c>
      <c r="J959" t="e">
        <f t="shared" si="47"/>
        <v>#N/A</v>
      </c>
      <c r="K959" t="e">
        <f t="shared" si="47"/>
        <v>#N/A</v>
      </c>
      <c r="L959" s="76" t="e">
        <f t="shared" si="48"/>
        <v>#N/A</v>
      </c>
    </row>
    <row r="960" spans="9:12" x14ac:dyDescent="0.25">
      <c r="I960" s="84" t="e">
        <f t="shared" si="49"/>
        <v>#N/A</v>
      </c>
      <c r="J960" t="e">
        <f t="shared" si="47"/>
        <v>#N/A</v>
      </c>
      <c r="K960" t="e">
        <f t="shared" si="47"/>
        <v>#N/A</v>
      </c>
      <c r="L960" s="76" t="e">
        <f t="shared" si="48"/>
        <v>#N/A</v>
      </c>
    </row>
    <row r="961" spans="9:12" x14ac:dyDescent="0.25">
      <c r="I961" s="84" t="e">
        <f t="shared" si="49"/>
        <v>#N/A</v>
      </c>
      <c r="J961" t="e">
        <f t="shared" si="47"/>
        <v>#N/A</v>
      </c>
      <c r="K961" t="e">
        <f t="shared" si="47"/>
        <v>#N/A</v>
      </c>
      <c r="L961" s="76" t="e">
        <f t="shared" si="48"/>
        <v>#N/A</v>
      </c>
    </row>
    <row r="962" spans="9:12" x14ac:dyDescent="0.25">
      <c r="I962" s="84" t="e">
        <f t="shared" si="49"/>
        <v>#N/A</v>
      </c>
      <c r="J962" t="e">
        <f t="shared" ref="J962:K1000" si="50">D$29*($I962/1000)+D$18*(($I962/1000)-($D$8/1000))*(($I962/1000)&gt;($D$8/1000))+D$19*(($I962/1000)-($D$9/1000))*(($I962/1000)&gt;($D$9/1000))+D$20*(($I962/1000)-($D$10/1000))*(($I962/1000)&gt;($D$10/1000))+D$21*(($I962/1000)-($D$11/1000))*(($I962/1000)&gt;($D$11/1000))</f>
        <v>#N/A</v>
      </c>
      <c r="K962" t="e">
        <f t="shared" si="50"/>
        <v>#N/A</v>
      </c>
      <c r="L962" s="76" t="e">
        <f t="shared" ref="L962:L1000" si="51">SQRT((J962^2)+(K962^2))</f>
        <v>#N/A</v>
      </c>
    </row>
    <row r="963" spans="9:12" x14ac:dyDescent="0.25">
      <c r="I963" s="84" t="e">
        <f t="shared" ref="I963:I1000" si="52">IF((ROW(A961)*$F$2)&lt;=$D$5, ROW(A961)*$F$2,NA())</f>
        <v>#N/A</v>
      </c>
      <c r="J963" t="e">
        <f t="shared" si="50"/>
        <v>#N/A</v>
      </c>
      <c r="K963" t="e">
        <f t="shared" si="50"/>
        <v>#N/A</v>
      </c>
      <c r="L963" s="76" t="e">
        <f t="shared" si="51"/>
        <v>#N/A</v>
      </c>
    </row>
    <row r="964" spans="9:12" x14ac:dyDescent="0.25">
      <c r="I964" s="84" t="e">
        <f t="shared" si="52"/>
        <v>#N/A</v>
      </c>
      <c r="J964" t="e">
        <f t="shared" si="50"/>
        <v>#N/A</v>
      </c>
      <c r="K964" t="e">
        <f t="shared" si="50"/>
        <v>#N/A</v>
      </c>
      <c r="L964" s="76" t="e">
        <f t="shared" si="51"/>
        <v>#N/A</v>
      </c>
    </row>
    <row r="965" spans="9:12" x14ac:dyDescent="0.25">
      <c r="I965" s="84" t="e">
        <f t="shared" si="52"/>
        <v>#N/A</v>
      </c>
      <c r="J965" t="e">
        <f t="shared" si="50"/>
        <v>#N/A</v>
      </c>
      <c r="K965" t="e">
        <f t="shared" si="50"/>
        <v>#N/A</v>
      </c>
      <c r="L965" s="76" t="e">
        <f t="shared" si="51"/>
        <v>#N/A</v>
      </c>
    </row>
    <row r="966" spans="9:12" x14ac:dyDescent="0.25">
      <c r="I966" s="84" t="e">
        <f t="shared" si="52"/>
        <v>#N/A</v>
      </c>
      <c r="J966" t="e">
        <f t="shared" si="50"/>
        <v>#N/A</v>
      </c>
      <c r="K966" t="e">
        <f t="shared" si="50"/>
        <v>#N/A</v>
      </c>
      <c r="L966" s="76" t="e">
        <f t="shared" si="51"/>
        <v>#N/A</v>
      </c>
    </row>
    <row r="967" spans="9:12" x14ac:dyDescent="0.25">
      <c r="I967" s="84" t="e">
        <f t="shared" si="52"/>
        <v>#N/A</v>
      </c>
      <c r="J967" t="e">
        <f t="shared" si="50"/>
        <v>#N/A</v>
      </c>
      <c r="K967" t="e">
        <f t="shared" si="50"/>
        <v>#N/A</v>
      </c>
      <c r="L967" s="76" t="e">
        <f t="shared" si="51"/>
        <v>#N/A</v>
      </c>
    </row>
    <row r="968" spans="9:12" x14ac:dyDescent="0.25">
      <c r="I968" s="84" t="e">
        <f t="shared" si="52"/>
        <v>#N/A</v>
      </c>
      <c r="J968" t="e">
        <f t="shared" si="50"/>
        <v>#N/A</v>
      </c>
      <c r="K968" t="e">
        <f t="shared" si="50"/>
        <v>#N/A</v>
      </c>
      <c r="L968" s="76" t="e">
        <f t="shared" si="51"/>
        <v>#N/A</v>
      </c>
    </row>
    <row r="969" spans="9:12" x14ac:dyDescent="0.25">
      <c r="I969" s="84" t="e">
        <f t="shared" si="52"/>
        <v>#N/A</v>
      </c>
      <c r="J969" t="e">
        <f t="shared" si="50"/>
        <v>#N/A</v>
      </c>
      <c r="K969" t="e">
        <f t="shared" si="50"/>
        <v>#N/A</v>
      </c>
      <c r="L969" s="76" t="e">
        <f t="shared" si="51"/>
        <v>#N/A</v>
      </c>
    </row>
    <row r="970" spans="9:12" x14ac:dyDescent="0.25">
      <c r="I970" s="84" t="e">
        <f t="shared" si="52"/>
        <v>#N/A</v>
      </c>
      <c r="J970" t="e">
        <f t="shared" si="50"/>
        <v>#N/A</v>
      </c>
      <c r="K970" t="e">
        <f t="shared" si="50"/>
        <v>#N/A</v>
      </c>
      <c r="L970" s="76" t="e">
        <f t="shared" si="51"/>
        <v>#N/A</v>
      </c>
    </row>
    <row r="971" spans="9:12" x14ac:dyDescent="0.25">
      <c r="I971" s="84" t="e">
        <f t="shared" si="52"/>
        <v>#N/A</v>
      </c>
      <c r="J971" t="e">
        <f t="shared" si="50"/>
        <v>#N/A</v>
      </c>
      <c r="K971" t="e">
        <f t="shared" si="50"/>
        <v>#N/A</v>
      </c>
      <c r="L971" s="76" t="e">
        <f t="shared" si="51"/>
        <v>#N/A</v>
      </c>
    </row>
    <row r="972" spans="9:12" x14ac:dyDescent="0.25">
      <c r="I972" s="84" t="e">
        <f t="shared" si="52"/>
        <v>#N/A</v>
      </c>
      <c r="J972" t="e">
        <f t="shared" si="50"/>
        <v>#N/A</v>
      </c>
      <c r="K972" t="e">
        <f t="shared" si="50"/>
        <v>#N/A</v>
      </c>
      <c r="L972" s="76" t="e">
        <f t="shared" si="51"/>
        <v>#N/A</v>
      </c>
    </row>
    <row r="973" spans="9:12" x14ac:dyDescent="0.25">
      <c r="I973" s="84" t="e">
        <f t="shared" si="52"/>
        <v>#N/A</v>
      </c>
      <c r="J973" t="e">
        <f t="shared" si="50"/>
        <v>#N/A</v>
      </c>
      <c r="K973" t="e">
        <f t="shared" si="50"/>
        <v>#N/A</v>
      </c>
      <c r="L973" s="76" t="e">
        <f t="shared" si="51"/>
        <v>#N/A</v>
      </c>
    </row>
    <row r="974" spans="9:12" x14ac:dyDescent="0.25">
      <c r="I974" s="84" t="e">
        <f t="shared" si="52"/>
        <v>#N/A</v>
      </c>
      <c r="J974" t="e">
        <f t="shared" si="50"/>
        <v>#N/A</v>
      </c>
      <c r="K974" t="e">
        <f t="shared" si="50"/>
        <v>#N/A</v>
      </c>
      <c r="L974" s="76" t="e">
        <f t="shared" si="51"/>
        <v>#N/A</v>
      </c>
    </row>
    <row r="975" spans="9:12" x14ac:dyDescent="0.25">
      <c r="I975" s="84" t="e">
        <f t="shared" si="52"/>
        <v>#N/A</v>
      </c>
      <c r="J975" t="e">
        <f t="shared" si="50"/>
        <v>#N/A</v>
      </c>
      <c r="K975" t="e">
        <f t="shared" si="50"/>
        <v>#N/A</v>
      </c>
      <c r="L975" s="76" t="e">
        <f t="shared" si="51"/>
        <v>#N/A</v>
      </c>
    </row>
    <row r="976" spans="9:12" x14ac:dyDescent="0.25">
      <c r="I976" s="84" t="e">
        <f t="shared" si="52"/>
        <v>#N/A</v>
      </c>
      <c r="J976" t="e">
        <f t="shared" si="50"/>
        <v>#N/A</v>
      </c>
      <c r="K976" t="e">
        <f t="shared" si="50"/>
        <v>#N/A</v>
      </c>
      <c r="L976" s="76" t="e">
        <f t="shared" si="51"/>
        <v>#N/A</v>
      </c>
    </row>
    <row r="977" spans="9:12" x14ac:dyDescent="0.25">
      <c r="I977" s="84" t="e">
        <f t="shared" si="52"/>
        <v>#N/A</v>
      </c>
      <c r="J977" t="e">
        <f t="shared" si="50"/>
        <v>#N/A</v>
      </c>
      <c r="K977" t="e">
        <f t="shared" si="50"/>
        <v>#N/A</v>
      </c>
      <c r="L977" s="76" t="e">
        <f t="shared" si="51"/>
        <v>#N/A</v>
      </c>
    </row>
    <row r="978" spans="9:12" x14ac:dyDescent="0.25">
      <c r="I978" s="84" t="e">
        <f t="shared" si="52"/>
        <v>#N/A</v>
      </c>
      <c r="J978" t="e">
        <f t="shared" si="50"/>
        <v>#N/A</v>
      </c>
      <c r="K978" t="e">
        <f t="shared" si="50"/>
        <v>#N/A</v>
      </c>
      <c r="L978" s="76" t="e">
        <f t="shared" si="51"/>
        <v>#N/A</v>
      </c>
    </row>
    <row r="979" spans="9:12" x14ac:dyDescent="0.25">
      <c r="I979" s="84" t="e">
        <f t="shared" si="52"/>
        <v>#N/A</v>
      </c>
      <c r="J979" t="e">
        <f t="shared" si="50"/>
        <v>#N/A</v>
      </c>
      <c r="K979" t="e">
        <f t="shared" si="50"/>
        <v>#N/A</v>
      </c>
      <c r="L979" s="76" t="e">
        <f t="shared" si="51"/>
        <v>#N/A</v>
      </c>
    </row>
    <row r="980" spans="9:12" x14ac:dyDescent="0.25">
      <c r="I980" s="84" t="e">
        <f t="shared" si="52"/>
        <v>#N/A</v>
      </c>
      <c r="J980" t="e">
        <f t="shared" si="50"/>
        <v>#N/A</v>
      </c>
      <c r="K980" t="e">
        <f t="shared" si="50"/>
        <v>#N/A</v>
      </c>
      <c r="L980" s="76" t="e">
        <f t="shared" si="51"/>
        <v>#N/A</v>
      </c>
    </row>
    <row r="981" spans="9:12" x14ac:dyDescent="0.25">
      <c r="I981" s="84" t="e">
        <f t="shared" si="52"/>
        <v>#N/A</v>
      </c>
      <c r="J981" t="e">
        <f t="shared" si="50"/>
        <v>#N/A</v>
      </c>
      <c r="K981" t="e">
        <f t="shared" si="50"/>
        <v>#N/A</v>
      </c>
      <c r="L981" s="76" t="e">
        <f t="shared" si="51"/>
        <v>#N/A</v>
      </c>
    </row>
    <row r="982" spans="9:12" x14ac:dyDescent="0.25">
      <c r="I982" s="84" t="e">
        <f t="shared" si="52"/>
        <v>#N/A</v>
      </c>
      <c r="J982" t="e">
        <f t="shared" si="50"/>
        <v>#N/A</v>
      </c>
      <c r="K982" t="e">
        <f t="shared" si="50"/>
        <v>#N/A</v>
      </c>
      <c r="L982" s="76" t="e">
        <f t="shared" si="51"/>
        <v>#N/A</v>
      </c>
    </row>
    <row r="983" spans="9:12" x14ac:dyDescent="0.25">
      <c r="I983" s="84" t="e">
        <f t="shared" si="52"/>
        <v>#N/A</v>
      </c>
      <c r="J983" t="e">
        <f t="shared" si="50"/>
        <v>#N/A</v>
      </c>
      <c r="K983" t="e">
        <f t="shared" si="50"/>
        <v>#N/A</v>
      </c>
      <c r="L983" s="76" t="e">
        <f t="shared" si="51"/>
        <v>#N/A</v>
      </c>
    </row>
    <row r="984" spans="9:12" x14ac:dyDescent="0.25">
      <c r="I984" s="84" t="e">
        <f t="shared" si="52"/>
        <v>#N/A</v>
      </c>
      <c r="J984" t="e">
        <f t="shared" si="50"/>
        <v>#N/A</v>
      </c>
      <c r="K984" t="e">
        <f t="shared" si="50"/>
        <v>#N/A</v>
      </c>
      <c r="L984" s="76" t="e">
        <f t="shared" si="51"/>
        <v>#N/A</v>
      </c>
    </row>
    <row r="985" spans="9:12" x14ac:dyDescent="0.25">
      <c r="I985" s="84" t="e">
        <f t="shared" si="52"/>
        <v>#N/A</v>
      </c>
      <c r="J985" t="e">
        <f t="shared" si="50"/>
        <v>#N/A</v>
      </c>
      <c r="K985" t="e">
        <f t="shared" si="50"/>
        <v>#N/A</v>
      </c>
      <c r="L985" s="76" t="e">
        <f t="shared" si="51"/>
        <v>#N/A</v>
      </c>
    </row>
    <row r="986" spans="9:12" x14ac:dyDescent="0.25">
      <c r="I986" s="84" t="e">
        <f t="shared" si="52"/>
        <v>#N/A</v>
      </c>
      <c r="J986" t="e">
        <f t="shared" si="50"/>
        <v>#N/A</v>
      </c>
      <c r="K986" t="e">
        <f t="shared" si="50"/>
        <v>#N/A</v>
      </c>
      <c r="L986" s="76" t="e">
        <f t="shared" si="51"/>
        <v>#N/A</v>
      </c>
    </row>
    <row r="987" spans="9:12" x14ac:dyDescent="0.25">
      <c r="I987" s="84" t="e">
        <f t="shared" si="52"/>
        <v>#N/A</v>
      </c>
      <c r="J987" t="e">
        <f t="shared" si="50"/>
        <v>#N/A</v>
      </c>
      <c r="K987" t="e">
        <f t="shared" si="50"/>
        <v>#N/A</v>
      </c>
      <c r="L987" s="76" t="e">
        <f t="shared" si="51"/>
        <v>#N/A</v>
      </c>
    </row>
    <row r="988" spans="9:12" x14ac:dyDescent="0.25">
      <c r="I988" s="84" t="e">
        <f t="shared" si="52"/>
        <v>#N/A</v>
      </c>
      <c r="J988" t="e">
        <f t="shared" si="50"/>
        <v>#N/A</v>
      </c>
      <c r="K988" t="e">
        <f t="shared" si="50"/>
        <v>#N/A</v>
      </c>
      <c r="L988" s="76" t="e">
        <f t="shared" si="51"/>
        <v>#N/A</v>
      </c>
    </row>
    <row r="989" spans="9:12" x14ac:dyDescent="0.25">
      <c r="I989" s="84" t="e">
        <f t="shared" si="52"/>
        <v>#N/A</v>
      </c>
      <c r="J989" t="e">
        <f t="shared" si="50"/>
        <v>#N/A</v>
      </c>
      <c r="K989" t="e">
        <f t="shared" si="50"/>
        <v>#N/A</v>
      </c>
      <c r="L989" s="76" t="e">
        <f t="shared" si="51"/>
        <v>#N/A</v>
      </c>
    </row>
    <row r="990" spans="9:12" x14ac:dyDescent="0.25">
      <c r="I990" s="84" t="e">
        <f t="shared" si="52"/>
        <v>#N/A</v>
      </c>
      <c r="J990" t="e">
        <f t="shared" si="50"/>
        <v>#N/A</v>
      </c>
      <c r="K990" t="e">
        <f t="shared" si="50"/>
        <v>#N/A</v>
      </c>
      <c r="L990" s="76" t="e">
        <f t="shared" si="51"/>
        <v>#N/A</v>
      </c>
    </row>
    <row r="991" spans="9:12" x14ac:dyDescent="0.25">
      <c r="I991" s="84" t="e">
        <f t="shared" si="52"/>
        <v>#N/A</v>
      </c>
      <c r="J991" t="e">
        <f t="shared" si="50"/>
        <v>#N/A</v>
      </c>
      <c r="K991" t="e">
        <f t="shared" si="50"/>
        <v>#N/A</v>
      </c>
      <c r="L991" s="76" t="e">
        <f t="shared" si="51"/>
        <v>#N/A</v>
      </c>
    </row>
    <row r="992" spans="9:12" x14ac:dyDescent="0.25">
      <c r="I992" s="84" t="e">
        <f t="shared" si="52"/>
        <v>#N/A</v>
      </c>
      <c r="J992" t="e">
        <f t="shared" si="50"/>
        <v>#N/A</v>
      </c>
      <c r="K992" t="e">
        <f t="shared" si="50"/>
        <v>#N/A</v>
      </c>
      <c r="L992" s="76" t="e">
        <f t="shared" si="51"/>
        <v>#N/A</v>
      </c>
    </row>
    <row r="993" spans="9:12" x14ac:dyDescent="0.25">
      <c r="I993" s="84" t="e">
        <f t="shared" si="52"/>
        <v>#N/A</v>
      </c>
      <c r="J993" t="e">
        <f t="shared" si="50"/>
        <v>#N/A</v>
      </c>
      <c r="K993" t="e">
        <f t="shared" si="50"/>
        <v>#N/A</v>
      </c>
      <c r="L993" s="76" t="e">
        <f t="shared" si="51"/>
        <v>#N/A</v>
      </c>
    </row>
    <row r="994" spans="9:12" x14ac:dyDescent="0.25">
      <c r="I994" s="84" t="e">
        <f t="shared" si="52"/>
        <v>#N/A</v>
      </c>
      <c r="J994" t="e">
        <f t="shared" si="50"/>
        <v>#N/A</v>
      </c>
      <c r="K994" t="e">
        <f t="shared" si="50"/>
        <v>#N/A</v>
      </c>
      <c r="L994" s="76" t="e">
        <f t="shared" si="51"/>
        <v>#N/A</v>
      </c>
    </row>
    <row r="995" spans="9:12" x14ac:dyDescent="0.25">
      <c r="I995" s="84" t="e">
        <f t="shared" si="52"/>
        <v>#N/A</v>
      </c>
      <c r="J995" t="e">
        <f t="shared" si="50"/>
        <v>#N/A</v>
      </c>
      <c r="K995" t="e">
        <f t="shared" si="50"/>
        <v>#N/A</v>
      </c>
      <c r="L995" s="76" t="e">
        <f t="shared" si="51"/>
        <v>#N/A</v>
      </c>
    </row>
    <row r="996" spans="9:12" x14ac:dyDescent="0.25">
      <c r="I996" s="84" t="e">
        <f t="shared" si="52"/>
        <v>#N/A</v>
      </c>
      <c r="J996" t="e">
        <f t="shared" si="50"/>
        <v>#N/A</v>
      </c>
      <c r="K996" t="e">
        <f t="shared" si="50"/>
        <v>#N/A</v>
      </c>
      <c r="L996" s="76" t="e">
        <f t="shared" si="51"/>
        <v>#N/A</v>
      </c>
    </row>
    <row r="997" spans="9:12" x14ac:dyDescent="0.25">
      <c r="I997" s="84" t="e">
        <f t="shared" si="52"/>
        <v>#N/A</v>
      </c>
      <c r="J997" t="e">
        <f t="shared" si="50"/>
        <v>#N/A</v>
      </c>
      <c r="K997" t="e">
        <f t="shared" si="50"/>
        <v>#N/A</v>
      </c>
      <c r="L997" s="76" t="e">
        <f t="shared" si="51"/>
        <v>#N/A</v>
      </c>
    </row>
    <row r="998" spans="9:12" x14ac:dyDescent="0.25">
      <c r="I998" s="84" t="e">
        <f t="shared" si="52"/>
        <v>#N/A</v>
      </c>
      <c r="J998" t="e">
        <f t="shared" si="50"/>
        <v>#N/A</v>
      </c>
      <c r="K998" t="e">
        <f t="shared" si="50"/>
        <v>#N/A</v>
      </c>
      <c r="L998" s="76" t="e">
        <f t="shared" si="51"/>
        <v>#N/A</v>
      </c>
    </row>
    <row r="999" spans="9:12" x14ac:dyDescent="0.25">
      <c r="I999" s="84" t="e">
        <f t="shared" si="52"/>
        <v>#N/A</v>
      </c>
      <c r="J999" t="e">
        <f t="shared" si="50"/>
        <v>#N/A</v>
      </c>
      <c r="K999" t="e">
        <f t="shared" si="50"/>
        <v>#N/A</v>
      </c>
      <c r="L999" s="76" t="e">
        <f t="shared" si="51"/>
        <v>#N/A</v>
      </c>
    </row>
    <row r="1000" spans="9:12" x14ac:dyDescent="0.25">
      <c r="I1000" s="84" t="e">
        <f t="shared" si="52"/>
        <v>#N/A</v>
      </c>
      <c r="J1000" t="e">
        <f t="shared" si="50"/>
        <v>#N/A</v>
      </c>
      <c r="K1000" t="e">
        <f t="shared" si="50"/>
        <v>#N/A</v>
      </c>
      <c r="L1000" s="76" t="e">
        <f t="shared" si="51"/>
        <v>#N/A</v>
      </c>
    </row>
  </sheetData>
  <dataValidations count="1">
    <dataValidation type="list" allowBlank="1" showInputMessage="1" showErrorMessage="1" sqref="D4" xr:uid="{55927C6A-F766-42DA-B9E6-00B91BBB7EA7}">
      <formula1>"English, Metric"</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79B6-B211-4217-9192-A7C627AECBC5}">
  <sheetPr>
    <tabColor rgb="FF00B050"/>
  </sheetPr>
  <dimension ref="B2:AQ82"/>
  <sheetViews>
    <sheetView zoomScaleNormal="100" workbookViewId="0">
      <selection activeCell="C6" sqref="C6"/>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59.876022582780919</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61.8</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0.98</v>
      </c>
      <c r="D6" s="4"/>
      <c r="E6" s="26" t="s">
        <v>41</v>
      </c>
      <c r="H6" s="7" t="s">
        <v>77</v>
      </c>
      <c r="I6" s="77"/>
      <c r="J6" s="77"/>
      <c r="K6" s="7">
        <f>IF($C$7="Deep Groove",VLOOKUP(K5,$AF$8:$AG$27,2,FALSE), IF($C$7="Angular", VLOOKUP(K5,$AH$8:$AI$27,2,FALSE), IF($C$7="02-Series", VLOOKUP(K5,$AC$62:$AD$82,2,FALSE), IF($C$7="03-Series", VLOOKUP(K5,$AG$62:$AH$82,2,FALSE), NA()))))</f>
        <v>37.5</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0.08</v>
      </c>
      <c r="J10" s="77">
        <f>$C$18/($C$9*$C$16)</f>
        <v>0.33333333333333331</v>
      </c>
      <c r="K10" s="77">
        <f>0.506467531924409*(I10)^0.23203728471849</f>
        <v>0.28185619731008293</v>
      </c>
      <c r="L10" s="77">
        <f>IF(J10&lt;=K10,1,0.56)</f>
        <v>0.56000000000000005</v>
      </c>
      <c r="M10" s="77">
        <f>IF(J10&lt;=K10,0,0.863191147423464*(I10)^(-0.234866270653838))</f>
        <v>1.5621910369873713</v>
      </c>
      <c r="N10" s="77">
        <f>L10*$C$9*$C$16 + M10*$C$18</f>
        <v>9.7265731109621143</v>
      </c>
      <c r="O10" s="77">
        <f>($C$19*N10)*($C$32/($C$29+($C$30-$C$29)*(LN($C$6^-1))^(1/$C$31)))^(1/$C$11)</f>
        <v>64.709834582781923</v>
      </c>
      <c r="P10" s="7">
        <f t="shared" ref="P10:P20" si="0">IF($C$7="Deep Groove", SMALL($AF$8:$AF$27,COUNTIF($AF$8:$AF$27,"&lt;"&amp;O10)+1), IF($C$7="Angular", SMALL($AH$8:$AH$27,COUNTIF($AH$8:$AH$27,"&lt;"&amp;O10)+1), IF($C$7="02-Series", SMALL($AC$62:$AC$82,COUNTIF($AC$62:$AC$82,"&lt;"&amp;O10)+1), IF($C$7="03-Series", SMALL($AG$62:$AG$82,COUNTIF($AG$62:$AG$82,"&lt;"&amp;O10)+1), NA()))))</f>
        <v>66.3</v>
      </c>
      <c r="Q10" s="7">
        <f t="shared" ref="Q10:Q20" si="1">IF($C$7="Deep Groove",VLOOKUP(P10,$AF$8:$AG$27,2,FALSE), IF($C$7="Angular", VLOOKUP(P10,$AH$8:$AI$27,2,FALSE), IF($C$7="02-Series", VLOOKUP(P10,$AC$62:$AD$82,2,FALSE), IF($C$7="03-Series", VLOOKUP(P10,$AG$62:$AH$82,2,FALSE), NA()))))</f>
        <v>40.5</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7.407407407407407E-2</v>
      </c>
      <c r="J11" s="77">
        <f t="shared" ref="J11:J20" si="2">$C$18/($C$9*$C$16)</f>
        <v>0.33333333333333331</v>
      </c>
      <c r="K11" s="77">
        <f t="shared" ref="K11:K17" si="3">0.506467531924409*(I11)^0.23203728471849</f>
        <v>0.27686753290507904</v>
      </c>
      <c r="L11" s="77">
        <f t="shared" ref="L11:L17" si="4">IF(J11&lt;=K11,1,0.56)</f>
        <v>0.56000000000000005</v>
      </c>
      <c r="M11" s="77">
        <f>IF(J11&lt;=K11,0,0.863191147423464*(I11)^(-0.234866270653838))</f>
        <v>1.5906852519617707</v>
      </c>
      <c r="N11" s="77">
        <f t="shared" ref="N11:N17" si="5">L11*$C$9*$C$16 + M11*$C$18</f>
        <v>9.8120557558853125</v>
      </c>
      <c r="O11" s="77">
        <f t="shared" ref="O11:O20" si="6">($C$19*N11)*($C$32/($C$29+($C$30-$C$29)*(LN($C$6^-1))^(1/$C$31)))^(1/$C$11)</f>
        <v>65.278541335877165</v>
      </c>
      <c r="P11" s="7">
        <f t="shared" si="0"/>
        <v>66.3</v>
      </c>
      <c r="Q11" s="7">
        <f t="shared" si="1"/>
        <v>40.5</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7.407407407407407E-2</v>
      </c>
      <c r="J12" s="77">
        <f t="shared" si="2"/>
        <v>0.33333333333333331</v>
      </c>
      <c r="K12" s="77">
        <f t="shared" si="3"/>
        <v>0.27686753290507904</v>
      </c>
      <c r="L12" s="77">
        <f t="shared" si="4"/>
        <v>0.56000000000000005</v>
      </c>
      <c r="M12" s="77">
        <f t="shared" ref="M12:M17" si="8">IF(J12&lt;=K12,0,0.863191147423464*(I12)^(-0.234866270653838))</f>
        <v>1.5906852519617707</v>
      </c>
      <c r="N12" s="77">
        <f t="shared" si="5"/>
        <v>9.8120557558853125</v>
      </c>
      <c r="O12" s="77">
        <f t="shared" si="6"/>
        <v>65.278541335877165</v>
      </c>
      <c r="P12" s="7">
        <f t="shared" si="0"/>
        <v>66.3</v>
      </c>
      <c r="Q12" s="7">
        <f t="shared" si="1"/>
        <v>40.5</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7.407407407407407E-2</v>
      </c>
      <c r="J13" s="77">
        <f t="shared" si="2"/>
        <v>0.33333333333333331</v>
      </c>
      <c r="K13" s="77">
        <f t="shared" si="3"/>
        <v>0.27686753290507904</v>
      </c>
      <c r="L13" s="77">
        <f t="shared" si="4"/>
        <v>0.56000000000000005</v>
      </c>
      <c r="M13" s="77">
        <f>IF(J13&lt;=K13,0,0.863191147423464*(I13)^(-0.234866270653838))</f>
        <v>1.5906852519617707</v>
      </c>
      <c r="N13" s="77">
        <f t="shared" si="5"/>
        <v>9.8120557558853125</v>
      </c>
      <c r="O13" s="77">
        <f t="shared" si="6"/>
        <v>65.278541335877165</v>
      </c>
      <c r="P13" s="7">
        <f t="shared" si="0"/>
        <v>66.3</v>
      </c>
      <c r="Q13" s="7">
        <f t="shared" si="1"/>
        <v>40.5</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7.407407407407407E-2</v>
      </c>
      <c r="J14" s="77">
        <f t="shared" si="2"/>
        <v>0.33333333333333331</v>
      </c>
      <c r="K14" s="77">
        <f t="shared" si="3"/>
        <v>0.27686753290507904</v>
      </c>
      <c r="L14" s="77">
        <f t="shared" si="4"/>
        <v>0.56000000000000005</v>
      </c>
      <c r="M14" s="77">
        <f t="shared" si="8"/>
        <v>1.5906852519617707</v>
      </c>
      <c r="N14" s="77">
        <f t="shared" si="5"/>
        <v>9.8120557558853125</v>
      </c>
      <c r="O14" s="77">
        <f t="shared" si="6"/>
        <v>65.278541335877165</v>
      </c>
      <c r="P14" s="7">
        <f t="shared" si="0"/>
        <v>66.3</v>
      </c>
      <c r="Q14" s="7">
        <f t="shared" si="1"/>
        <v>40.5</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9</v>
      </c>
      <c r="D15" s="4" t="str">
        <f>IF($D$2="English","klbf", "kN")</f>
        <v>kN</v>
      </c>
      <c r="H15" s="81">
        <v>5</v>
      </c>
      <c r="I15" s="77">
        <f t="shared" si="7"/>
        <v>7.407407407407407E-2</v>
      </c>
      <c r="J15" s="77">
        <f t="shared" si="2"/>
        <v>0.33333333333333331</v>
      </c>
      <c r="K15" s="77">
        <f t="shared" si="3"/>
        <v>0.27686753290507904</v>
      </c>
      <c r="L15" s="77">
        <f t="shared" si="4"/>
        <v>0.56000000000000005</v>
      </c>
      <c r="M15" s="77">
        <f t="shared" si="8"/>
        <v>1.5906852519617707</v>
      </c>
      <c r="N15" s="77">
        <f t="shared" si="5"/>
        <v>9.8120557558853125</v>
      </c>
      <c r="O15" s="77">
        <f t="shared" si="6"/>
        <v>65.278541335877165</v>
      </c>
      <c r="P15" s="7">
        <f t="shared" si="0"/>
        <v>66.3</v>
      </c>
      <c r="Q15" s="7">
        <f t="shared" si="1"/>
        <v>40.5</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9</v>
      </c>
      <c r="D16" s="7" t="s">
        <v>24</v>
      </c>
      <c r="H16" s="81">
        <v>6</v>
      </c>
      <c r="I16" s="77">
        <f t="shared" si="7"/>
        <v>7.407407407407407E-2</v>
      </c>
      <c r="J16" s="77">
        <f t="shared" si="2"/>
        <v>0.33333333333333331</v>
      </c>
      <c r="K16" s="77">
        <f t="shared" si="3"/>
        <v>0.27686753290507904</v>
      </c>
      <c r="L16" s="77">
        <f t="shared" si="4"/>
        <v>0.56000000000000005</v>
      </c>
      <c r="M16" s="77">
        <f t="shared" si="8"/>
        <v>1.5906852519617707</v>
      </c>
      <c r="N16" s="77">
        <f t="shared" si="5"/>
        <v>9.8120557558853125</v>
      </c>
      <c r="O16" s="77">
        <f t="shared" si="6"/>
        <v>65.278541335877165</v>
      </c>
      <c r="P16" s="7">
        <f t="shared" si="0"/>
        <v>66.3</v>
      </c>
      <c r="Q16" s="7">
        <f t="shared" si="1"/>
        <v>40.5</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3</v>
      </c>
      <c r="D17" s="4" t="str">
        <f>IF($D$2="English","klbf", "kN")</f>
        <v>kN</v>
      </c>
      <c r="H17" s="81">
        <v>7</v>
      </c>
      <c r="I17" s="77">
        <f t="shared" si="7"/>
        <v>7.407407407407407E-2</v>
      </c>
      <c r="J17" s="77">
        <f t="shared" si="2"/>
        <v>0.33333333333333331</v>
      </c>
      <c r="K17" s="77">
        <f t="shared" si="3"/>
        <v>0.27686753290507904</v>
      </c>
      <c r="L17" s="77">
        <f t="shared" si="4"/>
        <v>0.56000000000000005</v>
      </c>
      <c r="M17" s="77">
        <f t="shared" si="8"/>
        <v>1.5906852519617707</v>
      </c>
      <c r="N17" s="77">
        <f t="shared" si="5"/>
        <v>9.8120557558853125</v>
      </c>
      <c r="O17" s="77">
        <f t="shared" si="6"/>
        <v>65.278541335877165</v>
      </c>
      <c r="P17" s="7">
        <f t="shared" si="0"/>
        <v>66.3</v>
      </c>
      <c r="Q17" s="7">
        <f t="shared" si="1"/>
        <v>40.5</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3</v>
      </c>
      <c r="D18" s="7" t="s">
        <v>24</v>
      </c>
      <c r="H18" s="81">
        <v>8</v>
      </c>
      <c r="I18" s="77">
        <f>IF($C$18/Q17 &lt; 0.014, 0.014, $C$18/Q17)</f>
        <v>7.407407407407407E-2</v>
      </c>
      <c r="J18" s="77">
        <f t="shared" si="2"/>
        <v>0.33333333333333331</v>
      </c>
      <c r="K18" s="77">
        <f>0.506467531924409*(I18)^0.23203728471849</f>
        <v>0.27686753290507904</v>
      </c>
      <c r="L18" s="77">
        <f>IF(J18&lt;=K18,1,0.56)</f>
        <v>0.56000000000000005</v>
      </c>
      <c r="M18" s="77">
        <f>IF(J18&lt;=K18,0,0.863191147423464*(I18)^(-0.234866270653838))</f>
        <v>1.5906852519617707</v>
      </c>
      <c r="N18" s="77">
        <f>L18*$C$9*$C$16 + M18*$C$18</f>
        <v>9.8120557558853125</v>
      </c>
      <c r="O18" s="77">
        <f t="shared" si="6"/>
        <v>65.278541335877165</v>
      </c>
      <c r="P18" s="7">
        <f t="shared" si="0"/>
        <v>66.3</v>
      </c>
      <c r="Q18" s="7">
        <f t="shared" si="1"/>
        <v>40.5</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7.407407407407407E-2</v>
      </c>
      <c r="J19" s="77">
        <f t="shared" si="2"/>
        <v>0.33333333333333331</v>
      </c>
      <c r="K19" s="77">
        <f>0.506467531924409*(I19)^0.23203728471849</f>
        <v>0.27686753290507904</v>
      </c>
      <c r="L19" s="77">
        <f>IF(J19&lt;=K19,1,0.56)</f>
        <v>0.56000000000000005</v>
      </c>
      <c r="M19" s="77">
        <f>IF(J19&lt;=K19,0,0.863191147423464*(I19)^(-0.234866270653838))</f>
        <v>1.5906852519617707</v>
      </c>
      <c r="N19" s="77">
        <f>L19*$C$9*$C$16 + M19*$C$18</f>
        <v>9.8120557558853125</v>
      </c>
      <c r="O19" s="77">
        <f t="shared" si="6"/>
        <v>65.278541335877165</v>
      </c>
      <c r="P19" s="7">
        <f t="shared" si="0"/>
        <v>66.3</v>
      </c>
      <c r="Q19" s="7">
        <f t="shared" si="1"/>
        <v>40.5</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7.407407407407407E-2</v>
      </c>
      <c r="J20" s="77">
        <f t="shared" si="2"/>
        <v>0.33333333333333331</v>
      </c>
      <c r="K20" s="77">
        <f>0.506467531924409*(I20)^0.23203728471849</f>
        <v>0.27686753290507904</v>
      </c>
      <c r="L20" s="77">
        <f>IF(J20&lt;=K20,1,0.56)</f>
        <v>0.56000000000000005</v>
      </c>
      <c r="M20" s="77">
        <f>IF(J20&lt;=K20,0,0.863191147423464*(I20)^(-0.234866270653838))</f>
        <v>1.5906852519617707</v>
      </c>
      <c r="N20" s="77">
        <f>L20*$C$9*$C$16 + M20*$C$18</f>
        <v>9.8120557558853125</v>
      </c>
      <c r="O20" s="77">
        <f t="shared" si="6"/>
        <v>65.278541335877165</v>
      </c>
      <c r="P20" s="7">
        <f t="shared" si="0"/>
        <v>66.3</v>
      </c>
      <c r="Q20" s="7">
        <f t="shared" si="1"/>
        <v>40.5</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7" t="s">
        <v>90</v>
      </c>
      <c r="I23" s="7">
        <f>P20</f>
        <v>66.3</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100000000</v>
      </c>
      <c r="D24" s="7" t="s">
        <v>11</v>
      </c>
      <c r="H24" s="77"/>
      <c r="I24" s="77">
        <f>I23/4.448</f>
        <v>14.905575539568343</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v>100000000</v>
      </c>
      <c r="D25" s="4" t="s">
        <v>11</v>
      </c>
      <c r="E25" s="4" t="s">
        <v>12</v>
      </c>
      <c r="F25" s="16" t="b">
        <v>1</v>
      </c>
      <c r="H25" s="7" t="s">
        <v>91</v>
      </c>
      <c r="I25" s="7">
        <f>Q20</f>
        <v>40.5</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9.1052158273381281</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100</v>
      </c>
      <c r="D32" s="7" t="s">
        <v>11</v>
      </c>
    </row>
    <row r="33" spans="2:6" ht="15" customHeight="1" x14ac:dyDescent="0.25">
      <c r="B33" s="4"/>
      <c r="C33" s="4"/>
      <c r="D33" s="4" t="s">
        <v>11</v>
      </c>
      <c r="E33" s="4" t="s">
        <v>23</v>
      </c>
      <c r="F33" s="16" t="b">
        <v>0</v>
      </c>
    </row>
    <row r="34" spans="2:6" ht="15" customHeight="1" x14ac:dyDescent="0.25">
      <c r="B34" s="7" t="s">
        <v>16</v>
      </c>
      <c r="C34" s="14">
        <f>C29+(C30-C29)*(LN(C6^-1))^(1/C31)</f>
        <v>0.33960079463283988</v>
      </c>
      <c r="D34" s="18"/>
      <c r="E34" s="74" t="s">
        <v>75</v>
      </c>
      <c r="F34" s="73">
        <f>C6</f>
        <v>0.98</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65" priority="3">
      <formula>NOT($F$12)</formula>
    </cfRule>
  </conditionalFormatting>
  <conditionalFormatting sqref="B22:B23 D22:D23">
    <cfRule type="expression" dxfId="64" priority="6">
      <formula>$F$25</formula>
    </cfRule>
  </conditionalFormatting>
  <conditionalFormatting sqref="B25 D25 F25">
    <cfRule type="expression" dxfId="63" priority="9">
      <formula>NOT($F$25)</formula>
    </cfRule>
  </conditionalFormatting>
  <conditionalFormatting sqref="B33 D33">
    <cfRule type="expression" dxfId="62" priority="8">
      <formula>NOT($F$33)</formula>
    </cfRule>
  </conditionalFormatting>
  <conditionalFormatting sqref="B39 D39">
    <cfRule type="expression" dxfId="61" priority="5">
      <formula>$F$41</formula>
    </cfRule>
  </conditionalFormatting>
  <conditionalFormatting sqref="B41 D41 F41">
    <cfRule type="expression" dxfId="60" priority="7">
      <formula>NOT($F$41)</formula>
    </cfRule>
  </conditionalFormatting>
  <conditionalFormatting sqref="B5:D5">
    <cfRule type="expression" dxfId="59" priority="11">
      <formula>$F$36</formula>
    </cfRule>
  </conditionalFormatting>
  <conditionalFormatting sqref="B10:D10">
    <cfRule type="expression" dxfId="58" priority="10">
      <formula>$F$12</formula>
    </cfRule>
  </conditionalFormatting>
  <conditionalFormatting sqref="B36:D42 E41:F41">
    <cfRule type="expression" dxfId="57" priority="2">
      <formula>NOT($F$36)</formula>
    </cfRule>
  </conditionalFormatting>
  <conditionalFormatting sqref="F33">
    <cfRule type="expression" dxfId="56" priority="4">
      <formula>NOT($F$33)</formula>
    </cfRule>
  </conditionalFormatting>
  <conditionalFormatting sqref="F36">
    <cfRule type="expression" dxfId="55" priority="1">
      <formula>NOT($F$36)</formula>
    </cfRule>
  </conditionalFormatting>
  <dataValidations count="5">
    <dataValidation type="list" allowBlank="1" showInputMessage="1" showErrorMessage="1" sqref="C5" xr:uid="{108BD574-8996-4B5C-B051-62326086B7E8}">
      <formula1>$T$6:$T$7</formula1>
    </dataValidation>
    <dataValidation type="list" allowBlank="1" showInputMessage="1" showErrorMessage="1" sqref="C8" xr:uid="{3F28E845-2E61-4ABD-83A0-AA68AB76F43F}">
      <formula1>"Inner Ring, Outer Ring"</formula1>
    </dataValidation>
    <dataValidation type="list" allowBlank="1" showInputMessage="1" showErrorMessage="1" sqref="C7" xr:uid="{5A8190C6-2E71-4A9C-8746-CDA64BA80505}">
      <formula1>"Deep Groove, Angular, 02-Series, 03-Series"</formula1>
    </dataValidation>
    <dataValidation type="list" allowBlank="1" showInputMessage="1" showErrorMessage="1" sqref="C10" xr:uid="{1CAB3CA2-ABB4-41C1-B887-4C2E3ABC28E8}">
      <formula1>"Ball, Roller"</formula1>
    </dataValidation>
    <dataValidation type="list" allowBlank="1" showInputMessage="1" showErrorMessage="1" sqref="D2" xr:uid="{4A43E518-1F1E-4917-B677-8D68A0767648}">
      <formula1>"English, Metric"</formula1>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F5F1-6AFD-4C3B-9ED3-D7F790ED3F55}">
  <sheetPr>
    <tabColor rgb="FF00B050"/>
  </sheetPr>
  <dimension ref="B2:AQ82"/>
  <sheetViews>
    <sheetView zoomScaleNormal="100" workbookViewId="0">
      <selection activeCell="H20" sqref="H20"/>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80.178173153048547</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83.2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v>
      </c>
      <c r="D6" s="4"/>
      <c r="E6" s="26" t="s">
        <v>41</v>
      </c>
      <c r="H6" s="7" t="s">
        <v>77</v>
      </c>
      <c r="I6" s="77"/>
      <c r="J6" s="77"/>
      <c r="K6" s="7">
        <f>IF($C$7="Deep Groove",VLOOKUP(K5,$AF$8:$AG$27,2,FALSE), IF($C$7="Angular", VLOOKUP(K5,$AH$8:$AI$27,2,FALSE), IF($C$7="02-Series", VLOOKUP(K5,$AC$62:$AD$82,2,FALSE), IF($C$7="03-Series", VLOOKUP(K5,$AG$62:$AH$82,2,FALSE), NA()))))</f>
        <v>53</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1.4E-2</v>
      </c>
      <c r="J10" s="77">
        <f>$C$18/($C$9*$C$16)</f>
        <v>0</v>
      </c>
      <c r="K10" s="77">
        <f>0.506467531924409*(I10)^0.23203728471849</f>
        <v>0.18809800634957716</v>
      </c>
      <c r="L10" s="77">
        <f>IF(J10&lt;=K10,1,0.56)</f>
        <v>1</v>
      </c>
      <c r="M10" s="77">
        <f>IF(J10&lt;=K10,0,0.863191147423464*(I10)^(-0.234866270653838))</f>
        <v>0</v>
      </c>
      <c r="N10" s="77">
        <f>L10*$C$9*$C$16 + M10*$C$18</f>
        <v>8</v>
      </c>
      <c r="O10" s="77">
        <f>($C$19*N10)*($C$32/($C$29+($C$30-$C$29)*(LN($C$6^-1))^(1/$C$31)))^(1/$C$11)</f>
        <v>80.178173153048547</v>
      </c>
      <c r="P10" s="7">
        <f t="shared" ref="P10:P20" si="0">IF($C$7="Deep Groove", SMALL($AF$8:$AF$27,COUNTIF($AF$8:$AF$27,"&lt;"&amp;O10)+1), IF($C$7="Angular", SMALL($AH$8:$AH$27,COUNTIF($AH$8:$AH$27,"&lt;"&amp;O10)+1), IF($C$7="02-Series", SMALL($AC$62:$AC$82,COUNTIF($AC$62:$AC$82,"&lt;"&amp;O10)+1), IF($C$7="03-Series", SMALL($AG$62:$AG$82,COUNTIF($AG$62:$AG$82,"&lt;"&amp;O10)+1), NA()))))</f>
        <v>83.2</v>
      </c>
      <c r="Q10" s="7">
        <f t="shared" ref="Q10:Q20" si="1">IF($C$7="Deep Groove",VLOOKUP(P10,$AF$8:$AG$27,2,FALSE), IF($C$7="Angular", VLOOKUP(P10,$AH$8:$AI$27,2,FALSE), IF($C$7="02-Series", VLOOKUP(P10,$AC$62:$AD$82,2,FALSE), IF($C$7="03-Series", VLOOKUP(P10,$AG$62:$AH$82,2,FALSE), NA()))))</f>
        <v>53</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1.4E-2</v>
      </c>
      <c r="J11" s="77">
        <f t="shared" ref="J11:J20" si="2">$C$18/($C$9*$C$16)</f>
        <v>0</v>
      </c>
      <c r="K11" s="77">
        <f t="shared" ref="K11:K17" si="3">0.506467531924409*(I11)^0.23203728471849</f>
        <v>0.18809800634957716</v>
      </c>
      <c r="L11" s="77">
        <f t="shared" ref="L11:L17" si="4">IF(J11&lt;=K11,1,0.56)</f>
        <v>1</v>
      </c>
      <c r="M11" s="77">
        <f>IF(J11&lt;=K11,0,0.863191147423464*(I11)^(-0.234866270653838))</f>
        <v>0</v>
      </c>
      <c r="N11" s="77">
        <f t="shared" ref="N11:N17" si="5">L11*$C$9*$C$16 + M11*$C$18</f>
        <v>8</v>
      </c>
      <c r="O11" s="77">
        <f t="shared" ref="O11:O20" si="6">($C$19*N11)*($C$32/($C$29+($C$30-$C$29)*(LN($C$6^-1))^(1/$C$31)))^(1/$C$11)</f>
        <v>80.178173153048547</v>
      </c>
      <c r="P11" s="7">
        <f t="shared" si="0"/>
        <v>83.2</v>
      </c>
      <c r="Q11" s="7">
        <f t="shared" si="1"/>
        <v>53</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1.4E-2</v>
      </c>
      <c r="J12" s="77">
        <f t="shared" si="2"/>
        <v>0</v>
      </c>
      <c r="K12" s="77">
        <f t="shared" si="3"/>
        <v>0.18809800634957716</v>
      </c>
      <c r="L12" s="77">
        <f t="shared" si="4"/>
        <v>1</v>
      </c>
      <c r="M12" s="77">
        <f t="shared" ref="M12:M17" si="8">IF(J12&lt;=K12,0,0.863191147423464*(I12)^(-0.234866270653838))</f>
        <v>0</v>
      </c>
      <c r="N12" s="77">
        <f t="shared" si="5"/>
        <v>8</v>
      </c>
      <c r="O12" s="77">
        <f t="shared" si="6"/>
        <v>80.178173153048547</v>
      </c>
      <c r="P12" s="7">
        <f t="shared" si="0"/>
        <v>83.2</v>
      </c>
      <c r="Q12" s="7">
        <f t="shared" si="1"/>
        <v>53</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1.4E-2</v>
      </c>
      <c r="J13" s="77">
        <f t="shared" si="2"/>
        <v>0</v>
      </c>
      <c r="K13" s="77">
        <f t="shared" si="3"/>
        <v>0.18809800634957716</v>
      </c>
      <c r="L13" s="77">
        <f t="shared" si="4"/>
        <v>1</v>
      </c>
      <c r="M13" s="77">
        <f>IF(J13&lt;=K13,0,0.863191147423464*(I13)^(-0.234866270653838))</f>
        <v>0</v>
      </c>
      <c r="N13" s="77">
        <f t="shared" si="5"/>
        <v>8</v>
      </c>
      <c r="O13" s="77">
        <f t="shared" si="6"/>
        <v>80.178173153048547</v>
      </c>
      <c r="P13" s="7">
        <f t="shared" si="0"/>
        <v>83.2</v>
      </c>
      <c r="Q13" s="7">
        <f t="shared" si="1"/>
        <v>53</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1.4E-2</v>
      </c>
      <c r="J14" s="77">
        <f t="shared" si="2"/>
        <v>0</v>
      </c>
      <c r="K14" s="77">
        <f t="shared" si="3"/>
        <v>0.18809800634957716</v>
      </c>
      <c r="L14" s="77">
        <f t="shared" si="4"/>
        <v>1</v>
      </c>
      <c r="M14" s="77">
        <f t="shared" si="8"/>
        <v>0</v>
      </c>
      <c r="N14" s="77">
        <f t="shared" si="5"/>
        <v>8</v>
      </c>
      <c r="O14" s="77">
        <f t="shared" si="6"/>
        <v>80.178173153048547</v>
      </c>
      <c r="P14" s="7">
        <f t="shared" si="0"/>
        <v>83.2</v>
      </c>
      <c r="Q14" s="7">
        <f t="shared" si="1"/>
        <v>53</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8</f>
        <v>8</v>
      </c>
      <c r="D15" s="4" t="str">
        <f>IF($D$2="English","klbf", "kN")</f>
        <v>kN</v>
      </c>
      <c r="H15" s="81">
        <v>5</v>
      </c>
      <c r="I15" s="77">
        <f t="shared" si="7"/>
        <v>1.4E-2</v>
      </c>
      <c r="J15" s="77">
        <f t="shared" si="2"/>
        <v>0</v>
      </c>
      <c r="K15" s="77">
        <f t="shared" si="3"/>
        <v>0.18809800634957716</v>
      </c>
      <c r="L15" s="77">
        <f t="shared" si="4"/>
        <v>1</v>
      </c>
      <c r="M15" s="77">
        <f t="shared" si="8"/>
        <v>0</v>
      </c>
      <c r="N15" s="77">
        <f t="shared" si="5"/>
        <v>8</v>
      </c>
      <c r="O15" s="77">
        <f t="shared" si="6"/>
        <v>80.178173153048547</v>
      </c>
      <c r="P15" s="7">
        <f t="shared" si="0"/>
        <v>83.2</v>
      </c>
      <c r="Q15" s="7">
        <f t="shared" si="1"/>
        <v>53</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8</v>
      </c>
      <c r="D16" s="7" t="s">
        <v>24</v>
      </c>
      <c r="H16" s="81">
        <v>6</v>
      </c>
      <c r="I16" s="77">
        <f t="shared" si="7"/>
        <v>1.4E-2</v>
      </c>
      <c r="J16" s="77">
        <f t="shared" si="2"/>
        <v>0</v>
      </c>
      <c r="K16" s="77">
        <f t="shared" si="3"/>
        <v>0.18809800634957716</v>
      </c>
      <c r="L16" s="77">
        <f t="shared" si="4"/>
        <v>1</v>
      </c>
      <c r="M16" s="77">
        <f t="shared" si="8"/>
        <v>0</v>
      </c>
      <c r="N16" s="77">
        <f t="shared" si="5"/>
        <v>8</v>
      </c>
      <c r="O16" s="77">
        <f t="shared" si="6"/>
        <v>80.178173153048547</v>
      </c>
      <c r="P16" s="7">
        <f t="shared" si="0"/>
        <v>83.2</v>
      </c>
      <c r="Q16" s="7">
        <f t="shared" si="1"/>
        <v>53</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0</v>
      </c>
      <c r="D17" s="4" t="str">
        <f>IF($D$2="English","klbf", "kN")</f>
        <v>kN</v>
      </c>
      <c r="H17" s="81">
        <v>7</v>
      </c>
      <c r="I17" s="77">
        <f t="shared" si="7"/>
        <v>1.4E-2</v>
      </c>
      <c r="J17" s="77">
        <f t="shared" si="2"/>
        <v>0</v>
      </c>
      <c r="K17" s="77">
        <f t="shared" si="3"/>
        <v>0.18809800634957716</v>
      </c>
      <c r="L17" s="77">
        <f t="shared" si="4"/>
        <v>1</v>
      </c>
      <c r="M17" s="77">
        <f t="shared" si="8"/>
        <v>0</v>
      </c>
      <c r="N17" s="77">
        <f t="shared" si="5"/>
        <v>8</v>
      </c>
      <c r="O17" s="77">
        <f t="shared" si="6"/>
        <v>80.178173153048547</v>
      </c>
      <c r="P17" s="7">
        <f t="shared" si="0"/>
        <v>83.2</v>
      </c>
      <c r="Q17" s="7">
        <f t="shared" si="1"/>
        <v>53</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0</v>
      </c>
      <c r="D18" s="7" t="s">
        <v>24</v>
      </c>
      <c r="H18" s="81">
        <v>8</v>
      </c>
      <c r="I18" s="77">
        <f>IF($C$18/Q17 &lt; 0.014, 0.014, $C$18/Q17)</f>
        <v>1.4E-2</v>
      </c>
      <c r="J18" s="77">
        <f t="shared" si="2"/>
        <v>0</v>
      </c>
      <c r="K18" s="77">
        <f>0.506467531924409*(I18)^0.23203728471849</f>
        <v>0.18809800634957716</v>
      </c>
      <c r="L18" s="77">
        <f>IF(J18&lt;=K18,1,0.56)</f>
        <v>1</v>
      </c>
      <c r="M18" s="77">
        <f>IF(J18&lt;=K18,0,0.863191147423464*(I18)^(-0.234866270653838))</f>
        <v>0</v>
      </c>
      <c r="N18" s="77">
        <f>L18*$C$9*$C$16 + M18*$C$18</f>
        <v>8</v>
      </c>
      <c r="O18" s="77">
        <f t="shared" si="6"/>
        <v>80.178173153048547</v>
      </c>
      <c r="P18" s="7">
        <f t="shared" si="0"/>
        <v>83.2</v>
      </c>
      <c r="Q18" s="7">
        <f t="shared" si="1"/>
        <v>53</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1.4E-2</v>
      </c>
      <c r="J19" s="77">
        <f t="shared" si="2"/>
        <v>0</v>
      </c>
      <c r="K19" s="77">
        <f>0.506467531924409*(I19)^0.23203728471849</f>
        <v>0.18809800634957716</v>
      </c>
      <c r="L19" s="77">
        <f>IF(J19&lt;=K19,1,0.56)</f>
        <v>1</v>
      </c>
      <c r="M19" s="77">
        <f>IF(J19&lt;=K19,0,0.863191147423464*(I19)^(-0.234866270653838))</f>
        <v>0</v>
      </c>
      <c r="N19" s="77">
        <f>L19*$C$9*$C$16 + M19*$C$18</f>
        <v>8</v>
      </c>
      <c r="O19" s="77">
        <f t="shared" si="6"/>
        <v>80.178173153048547</v>
      </c>
      <c r="P19" s="7">
        <f t="shared" si="0"/>
        <v>83.2</v>
      </c>
      <c r="Q19" s="7">
        <f t="shared" si="1"/>
        <v>53</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1.4E-2</v>
      </c>
      <c r="J20" s="77">
        <f t="shared" si="2"/>
        <v>0</v>
      </c>
      <c r="K20" s="77">
        <f>0.506467531924409*(I20)^0.23203728471849</f>
        <v>0.18809800634957716</v>
      </c>
      <c r="L20" s="77">
        <f>IF(J20&lt;=K20,1,0.56)</f>
        <v>1</v>
      </c>
      <c r="M20" s="77">
        <f>IF(J20&lt;=K20,0,0.863191147423464*(I20)^(-0.234866270653838))</f>
        <v>0</v>
      </c>
      <c r="N20" s="77">
        <f>L20*$C$9*$C$16 + M20*$C$18</f>
        <v>8</v>
      </c>
      <c r="O20" s="77">
        <f t="shared" si="6"/>
        <v>80.178173153048547</v>
      </c>
      <c r="P20" s="7">
        <f t="shared" si="0"/>
        <v>83.2</v>
      </c>
      <c r="Q20" s="7">
        <f t="shared" si="1"/>
        <v>53</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5000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350</v>
      </c>
      <c r="D23" s="4" t="s">
        <v>10</v>
      </c>
      <c r="H23" s="7" t="s">
        <v>90</v>
      </c>
      <c r="I23" s="7">
        <f>P20</f>
        <v>83.2</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1000000000</v>
      </c>
      <c r="D24" s="7" t="s">
        <v>11</v>
      </c>
      <c r="H24" s="77"/>
      <c r="I24" s="77">
        <f>I23/4.448</f>
        <v>18.705035971223019</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f>10^9</f>
        <v>1000000000</v>
      </c>
      <c r="D25" s="4" t="s">
        <v>11</v>
      </c>
      <c r="E25" s="4" t="s">
        <v>12</v>
      </c>
      <c r="F25" s="16" t="b">
        <v>1</v>
      </c>
      <c r="H25" s="7" t="s">
        <v>91</v>
      </c>
      <c r="I25" s="7">
        <f>Q20</f>
        <v>53</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11.915467625899279</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1000</v>
      </c>
      <c r="D32" s="7" t="s">
        <v>11</v>
      </c>
    </row>
    <row r="33" spans="2:6" ht="15" customHeight="1" x14ac:dyDescent="0.25">
      <c r="B33" s="4"/>
      <c r="C33" s="4"/>
      <c r="D33" s="4" t="s">
        <v>11</v>
      </c>
      <c r="E33" s="4" t="s">
        <v>23</v>
      </c>
      <c r="F33" s="16" t="b">
        <v>0</v>
      </c>
    </row>
    <row r="34" spans="2:6" ht="15" customHeight="1" x14ac:dyDescent="0.25">
      <c r="B34" s="7" t="s">
        <v>16</v>
      </c>
      <c r="C34" s="14">
        <f>C29+(C30-C29)*(LN(C6^-1))^(1/C31)</f>
        <v>0.99334815822335842</v>
      </c>
      <c r="D34" s="18"/>
      <c r="E34" s="74" t="s">
        <v>75</v>
      </c>
      <c r="F34" s="73">
        <f>C6</f>
        <v>0.9</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54" priority="3">
      <formula>NOT($F$12)</formula>
    </cfRule>
  </conditionalFormatting>
  <conditionalFormatting sqref="B22:B23 D22:D23">
    <cfRule type="expression" dxfId="53" priority="6">
      <formula>$F$25</formula>
    </cfRule>
  </conditionalFormatting>
  <conditionalFormatting sqref="B25 D25 F25">
    <cfRule type="expression" dxfId="52" priority="9">
      <formula>NOT($F$25)</formula>
    </cfRule>
  </conditionalFormatting>
  <conditionalFormatting sqref="B33 D33">
    <cfRule type="expression" dxfId="51" priority="8">
      <formula>NOT($F$33)</formula>
    </cfRule>
  </conditionalFormatting>
  <conditionalFormatting sqref="B39 D39">
    <cfRule type="expression" dxfId="50" priority="5">
      <formula>$F$41</formula>
    </cfRule>
  </conditionalFormatting>
  <conditionalFormatting sqref="B41 D41 F41">
    <cfRule type="expression" dxfId="49" priority="7">
      <formula>NOT($F$41)</formula>
    </cfRule>
  </conditionalFormatting>
  <conditionalFormatting sqref="B5:D5">
    <cfRule type="expression" dxfId="48" priority="11">
      <formula>$F$36</formula>
    </cfRule>
  </conditionalFormatting>
  <conditionalFormatting sqref="B10:D10">
    <cfRule type="expression" dxfId="47" priority="10">
      <formula>$F$12</formula>
    </cfRule>
  </conditionalFormatting>
  <conditionalFormatting sqref="B36:D42 E41:F41">
    <cfRule type="expression" dxfId="46" priority="2">
      <formula>NOT($F$36)</formula>
    </cfRule>
  </conditionalFormatting>
  <conditionalFormatting sqref="F33">
    <cfRule type="expression" dxfId="45" priority="4">
      <formula>NOT($F$33)</formula>
    </cfRule>
  </conditionalFormatting>
  <conditionalFormatting sqref="F36">
    <cfRule type="expression" dxfId="44" priority="1">
      <formula>NOT($F$36)</formula>
    </cfRule>
  </conditionalFormatting>
  <dataValidations disablePrompts="1" count="5">
    <dataValidation type="list" allowBlank="1" showInputMessage="1" showErrorMessage="1" sqref="D2" xr:uid="{6CA7A260-01E2-4BCA-AC9E-2CA8AB11EF46}">
      <formula1>"English, Metric"</formula1>
    </dataValidation>
    <dataValidation type="list" allowBlank="1" showInputMessage="1" showErrorMessage="1" sqref="C10" xr:uid="{D0D2D599-8DDE-4292-9232-047D6A8AFF85}">
      <formula1>"Ball, Roller"</formula1>
    </dataValidation>
    <dataValidation type="list" allowBlank="1" showInputMessage="1" showErrorMessage="1" sqref="C7" xr:uid="{E9AFB915-BE6D-461C-AA16-8C87BA56DF87}">
      <formula1>"Deep Groove, Angular, 02-Series, 03-Series"</formula1>
    </dataValidation>
    <dataValidation type="list" allowBlank="1" showInputMessage="1" showErrorMessage="1" sqref="C8" xr:uid="{B49509DA-3746-4B5C-B7A3-96D47A2CAAD3}">
      <formula1>"Inner Ring, Outer Ring"</formula1>
    </dataValidation>
    <dataValidation type="list" allowBlank="1" showInputMessage="1" showErrorMessage="1" sqref="C5" xr:uid="{59DBB78D-CEC8-45C2-9BB1-A43C7F2C94BF}">
      <formula1>$T$6:$T$7</formula1>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BB62-4938-4BFB-AA98-17AD7D31BB79}">
  <sheetPr>
    <tabColor rgb="FF00B050"/>
  </sheetPr>
  <dimension ref="B2:AQ82"/>
  <sheetViews>
    <sheetView zoomScaleNormal="100" workbookViewId="0">
      <selection activeCell="I29" sqref="I29"/>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82.405555841790814</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83.2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0.99</v>
      </c>
      <c r="D6" s="4"/>
      <c r="E6" s="26" t="s">
        <v>41</v>
      </c>
      <c r="H6" s="7" t="s">
        <v>77</v>
      </c>
      <c r="I6" s="77"/>
      <c r="J6" s="77"/>
      <c r="K6" s="7">
        <f>IF($C$7="Deep Groove",VLOOKUP(K5,$AF$8:$AG$27,2,FALSE), IF($C$7="Angular", VLOOKUP(K5,$AH$8:$AI$27,2,FALSE), IF($C$7="02-Series", VLOOKUP(K5,$AC$62:$AD$82,2,FALSE), IF($C$7="03-Series", VLOOKUP(K5,$AG$62:$AH$82,2,FALSE), NA()))))</f>
        <v>53</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3.7735849056603772E-2</v>
      </c>
      <c r="J10" s="77">
        <f>$C$18/($C$9*$C$16)</f>
        <v>0.25</v>
      </c>
      <c r="K10" s="77">
        <f>0.506467531924409*(I10)^0.23203728471849</f>
        <v>0.23675845716415558</v>
      </c>
      <c r="L10" s="77">
        <f>IF(J10&lt;=K10,1,0.56)</f>
        <v>0.56000000000000005</v>
      </c>
      <c r="M10" s="77">
        <f>IF(J10&lt;=K10,0,0.863191147423464*(I10)^(-0.234866270653838))</f>
        <v>1.8637146899312713</v>
      </c>
      <c r="N10" s="77">
        <f>L10*$C$9*$C$16 + M10*$C$18</f>
        <v>8.2074293798625426</v>
      </c>
      <c r="O10" s="77">
        <f>($C$19*N10)*($C$32/($C$29+($C$30-$C$29)*(LN($C$6^-1))^(1/$C$31)))^(1/$C$11)</f>
        <v>84.542222509977165</v>
      </c>
      <c r="P10" s="7">
        <f t="shared" ref="P10:P20" si="0">IF($C$7="Deep Groove", SMALL($AF$8:$AF$27,COUNTIF($AF$8:$AF$27,"&lt;"&amp;O10)+1), IF($C$7="Angular", SMALL($AH$8:$AH$27,COUNTIF($AH$8:$AH$27,"&lt;"&amp;O10)+1), IF($C$7="02-Series", SMALL($AC$62:$AC$82,COUNTIF($AC$62:$AC$82,"&lt;"&amp;O10)+1), IF($C$7="03-Series", SMALL($AG$62:$AG$82,COUNTIF($AG$62:$AG$82,"&lt;"&amp;O10)+1), NA()))))</f>
        <v>95.6</v>
      </c>
      <c r="Q10" s="7">
        <f t="shared" ref="Q10:Q20" si="1">IF($C$7="Deep Groove",VLOOKUP(P10,$AF$8:$AG$27,2,FALSE), IF($C$7="Angular", VLOOKUP(P10,$AH$8:$AI$27,2,FALSE), IF($C$7="02-Series", VLOOKUP(P10,$AC$62:$AD$82,2,FALSE), IF($C$7="03-Series", VLOOKUP(P10,$AG$62:$AH$82,2,FALSE), NA()))))</f>
        <v>62</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3.2258064516129031E-2</v>
      </c>
      <c r="J11" s="77">
        <f t="shared" ref="J11:J20" si="2">$C$18/($C$9*$C$16)</f>
        <v>0.25</v>
      </c>
      <c r="K11" s="77">
        <f t="shared" ref="K11:K17" si="3">0.506467531924409*(I11)^0.23203728471849</f>
        <v>0.22829694048018495</v>
      </c>
      <c r="L11" s="77">
        <f t="shared" ref="L11:L17" si="4">IF(J11&lt;=K11,1,0.56)</f>
        <v>0.56000000000000005</v>
      </c>
      <c r="M11" s="77">
        <f>IF(J11&lt;=K11,0,0.863191147423464*(I11)^(-0.234866270653838))</f>
        <v>1.9336485284755387</v>
      </c>
      <c r="N11" s="77">
        <f t="shared" ref="N11:N17" si="5">L11*$C$9*$C$16 + M11*$C$18</f>
        <v>8.3472970569510778</v>
      </c>
      <c r="O11" s="77">
        <f t="shared" ref="O11:O20" si="6">($C$19*N11)*($C$32/($C$29+($C$30-$C$29)*(LN($C$6^-1))^(1/$C$31)))^(1/$C$11)</f>
        <v>85.982956719324775</v>
      </c>
      <c r="P11" s="7">
        <f t="shared" si="0"/>
        <v>95.6</v>
      </c>
      <c r="Q11" s="7">
        <f t="shared" si="1"/>
        <v>62</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3.2258064516129031E-2</v>
      </c>
      <c r="J12" s="77">
        <f t="shared" si="2"/>
        <v>0.25</v>
      </c>
      <c r="K12" s="77">
        <f t="shared" si="3"/>
        <v>0.22829694048018495</v>
      </c>
      <c r="L12" s="77">
        <f t="shared" si="4"/>
        <v>0.56000000000000005</v>
      </c>
      <c r="M12" s="77">
        <f t="shared" ref="M12:M17" si="8">IF(J12&lt;=K12,0,0.863191147423464*(I12)^(-0.234866270653838))</f>
        <v>1.9336485284755387</v>
      </c>
      <c r="N12" s="77">
        <f t="shared" si="5"/>
        <v>8.3472970569510778</v>
      </c>
      <c r="O12" s="77">
        <f t="shared" si="6"/>
        <v>85.982956719324775</v>
      </c>
      <c r="P12" s="7">
        <f t="shared" si="0"/>
        <v>95.6</v>
      </c>
      <c r="Q12" s="7">
        <f t="shared" si="1"/>
        <v>62</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3.2258064516129031E-2</v>
      </c>
      <c r="J13" s="77">
        <f t="shared" si="2"/>
        <v>0.25</v>
      </c>
      <c r="K13" s="77">
        <f t="shared" si="3"/>
        <v>0.22829694048018495</v>
      </c>
      <c r="L13" s="77">
        <f t="shared" si="4"/>
        <v>0.56000000000000005</v>
      </c>
      <c r="M13" s="77">
        <f>IF(J13&lt;=K13,0,0.863191147423464*(I13)^(-0.234866270653838))</f>
        <v>1.9336485284755387</v>
      </c>
      <c r="N13" s="77">
        <f t="shared" si="5"/>
        <v>8.3472970569510778</v>
      </c>
      <c r="O13" s="77">
        <f t="shared" si="6"/>
        <v>85.982956719324775</v>
      </c>
      <c r="P13" s="7">
        <f t="shared" si="0"/>
        <v>95.6</v>
      </c>
      <c r="Q13" s="7">
        <f t="shared" si="1"/>
        <v>62</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3.2258064516129031E-2</v>
      </c>
      <c r="J14" s="77">
        <f t="shared" si="2"/>
        <v>0.25</v>
      </c>
      <c r="K14" s="77">
        <f t="shared" si="3"/>
        <v>0.22829694048018495</v>
      </c>
      <c r="L14" s="77">
        <f t="shared" si="4"/>
        <v>0.56000000000000005</v>
      </c>
      <c r="M14" s="77">
        <f t="shared" si="8"/>
        <v>1.9336485284755387</v>
      </c>
      <c r="N14" s="77">
        <f t="shared" si="5"/>
        <v>8.3472970569510778</v>
      </c>
      <c r="O14" s="77">
        <f t="shared" si="6"/>
        <v>85.982956719324775</v>
      </c>
      <c r="P14" s="7">
        <f t="shared" si="0"/>
        <v>95.6</v>
      </c>
      <c r="Q14" s="7">
        <f t="shared" si="1"/>
        <v>62</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8</f>
        <v>8</v>
      </c>
      <c r="D15" s="4" t="str">
        <f>IF($D$2="English","klbf", "kN")</f>
        <v>kN</v>
      </c>
      <c r="H15" s="81">
        <v>5</v>
      </c>
      <c r="I15" s="77">
        <f t="shared" si="7"/>
        <v>3.2258064516129031E-2</v>
      </c>
      <c r="J15" s="77">
        <f t="shared" si="2"/>
        <v>0.25</v>
      </c>
      <c r="K15" s="77">
        <f t="shared" si="3"/>
        <v>0.22829694048018495</v>
      </c>
      <c r="L15" s="77">
        <f t="shared" si="4"/>
        <v>0.56000000000000005</v>
      </c>
      <c r="M15" s="77">
        <f t="shared" si="8"/>
        <v>1.9336485284755387</v>
      </c>
      <c r="N15" s="77">
        <f t="shared" si="5"/>
        <v>8.3472970569510778</v>
      </c>
      <c r="O15" s="77">
        <f t="shared" si="6"/>
        <v>85.982956719324775</v>
      </c>
      <c r="P15" s="7">
        <f t="shared" si="0"/>
        <v>95.6</v>
      </c>
      <c r="Q15" s="7">
        <f t="shared" si="1"/>
        <v>62</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8</v>
      </c>
      <c r="D16" s="7" t="s">
        <v>24</v>
      </c>
      <c r="H16" s="81">
        <v>6</v>
      </c>
      <c r="I16" s="77">
        <f t="shared" si="7"/>
        <v>3.2258064516129031E-2</v>
      </c>
      <c r="J16" s="77">
        <f t="shared" si="2"/>
        <v>0.25</v>
      </c>
      <c r="K16" s="77">
        <f t="shared" si="3"/>
        <v>0.22829694048018495</v>
      </c>
      <c r="L16" s="77">
        <f t="shared" si="4"/>
        <v>0.56000000000000005</v>
      </c>
      <c r="M16" s="77">
        <f t="shared" si="8"/>
        <v>1.9336485284755387</v>
      </c>
      <c r="N16" s="77">
        <f t="shared" si="5"/>
        <v>8.3472970569510778</v>
      </c>
      <c r="O16" s="77">
        <f t="shared" si="6"/>
        <v>85.982956719324775</v>
      </c>
      <c r="P16" s="7">
        <f t="shared" si="0"/>
        <v>95.6</v>
      </c>
      <c r="Q16" s="7">
        <f t="shared" si="1"/>
        <v>62</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2</v>
      </c>
      <c r="D17" s="4" t="str">
        <f>IF($D$2="English","klbf", "kN")</f>
        <v>kN</v>
      </c>
      <c r="H17" s="81">
        <v>7</v>
      </c>
      <c r="I17" s="77">
        <f t="shared" si="7"/>
        <v>3.2258064516129031E-2</v>
      </c>
      <c r="J17" s="77">
        <f t="shared" si="2"/>
        <v>0.25</v>
      </c>
      <c r="K17" s="77">
        <f t="shared" si="3"/>
        <v>0.22829694048018495</v>
      </c>
      <c r="L17" s="77">
        <f t="shared" si="4"/>
        <v>0.56000000000000005</v>
      </c>
      <c r="M17" s="77">
        <f t="shared" si="8"/>
        <v>1.9336485284755387</v>
      </c>
      <c r="N17" s="77">
        <f t="shared" si="5"/>
        <v>8.3472970569510778</v>
      </c>
      <c r="O17" s="77">
        <f t="shared" si="6"/>
        <v>85.982956719324775</v>
      </c>
      <c r="P17" s="7">
        <f t="shared" si="0"/>
        <v>95.6</v>
      </c>
      <c r="Q17" s="7">
        <f t="shared" si="1"/>
        <v>62</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2</v>
      </c>
      <c r="D18" s="7" t="s">
        <v>24</v>
      </c>
      <c r="H18" s="81">
        <v>8</v>
      </c>
      <c r="I18" s="77">
        <f>IF($C$18/Q17 &lt; 0.014, 0.014, $C$18/Q17)</f>
        <v>3.2258064516129031E-2</v>
      </c>
      <c r="J18" s="77">
        <f t="shared" si="2"/>
        <v>0.25</v>
      </c>
      <c r="K18" s="77">
        <f>0.506467531924409*(I18)^0.23203728471849</f>
        <v>0.22829694048018495</v>
      </c>
      <c r="L18" s="77">
        <f>IF(J18&lt;=K18,1,0.56)</f>
        <v>0.56000000000000005</v>
      </c>
      <c r="M18" s="77">
        <f>IF(J18&lt;=K18,0,0.863191147423464*(I18)^(-0.234866270653838))</f>
        <v>1.9336485284755387</v>
      </c>
      <c r="N18" s="77">
        <f>L18*$C$9*$C$16 + M18*$C$18</f>
        <v>8.3472970569510778</v>
      </c>
      <c r="O18" s="77">
        <f t="shared" si="6"/>
        <v>85.982956719324775</v>
      </c>
      <c r="P18" s="7">
        <f t="shared" si="0"/>
        <v>95.6</v>
      </c>
      <c r="Q18" s="7">
        <f t="shared" si="1"/>
        <v>62</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3.2258064516129031E-2</v>
      </c>
      <c r="J19" s="77">
        <f t="shared" si="2"/>
        <v>0.25</v>
      </c>
      <c r="K19" s="77">
        <f>0.506467531924409*(I19)^0.23203728471849</f>
        <v>0.22829694048018495</v>
      </c>
      <c r="L19" s="77">
        <f>IF(J19&lt;=K19,1,0.56)</f>
        <v>0.56000000000000005</v>
      </c>
      <c r="M19" s="77">
        <f>IF(J19&lt;=K19,0,0.863191147423464*(I19)^(-0.234866270653838))</f>
        <v>1.9336485284755387</v>
      </c>
      <c r="N19" s="77">
        <f>L19*$C$9*$C$16 + M19*$C$18</f>
        <v>8.3472970569510778</v>
      </c>
      <c r="O19" s="77">
        <f t="shared" si="6"/>
        <v>85.982956719324775</v>
      </c>
      <c r="P19" s="7">
        <f t="shared" si="0"/>
        <v>95.6</v>
      </c>
      <c r="Q19" s="7">
        <f t="shared" si="1"/>
        <v>62</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3.2258064516129031E-2</v>
      </c>
      <c r="J20" s="77">
        <f t="shared" si="2"/>
        <v>0.25</v>
      </c>
      <c r="K20" s="77">
        <f>0.506467531924409*(I20)^0.23203728471849</f>
        <v>0.22829694048018495</v>
      </c>
      <c r="L20" s="77">
        <f>IF(J20&lt;=K20,1,0.56)</f>
        <v>0.56000000000000005</v>
      </c>
      <c r="M20" s="77">
        <f>IF(J20&lt;=K20,0,0.863191147423464*(I20)^(-0.234866270653838))</f>
        <v>1.9336485284755387</v>
      </c>
      <c r="N20" s="77">
        <f>L20*$C$9*$C$16 + M20*$C$18</f>
        <v>8.3472970569510778</v>
      </c>
      <c r="O20" s="77">
        <f t="shared" si="6"/>
        <v>85.982956719324775</v>
      </c>
      <c r="P20" s="7">
        <f t="shared" si="0"/>
        <v>95.6</v>
      </c>
      <c r="Q20" s="7">
        <f t="shared" si="1"/>
        <v>62</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10000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400</v>
      </c>
      <c r="D23" s="4" t="s">
        <v>10</v>
      </c>
      <c r="H23" s="7" t="s">
        <v>90</v>
      </c>
      <c r="I23" s="7">
        <f>P20</f>
        <v>95.6</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240000000</v>
      </c>
      <c r="D24" s="7" t="s">
        <v>11</v>
      </c>
      <c r="H24" s="77"/>
      <c r="I24" s="77">
        <f>I23/4.448</f>
        <v>21.492805755395679</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f>10^9</f>
        <v>1000000000</v>
      </c>
      <c r="D25" s="4" t="s">
        <v>11</v>
      </c>
      <c r="E25" s="4" t="s">
        <v>12</v>
      </c>
      <c r="F25" s="16" t="b">
        <v>0</v>
      </c>
      <c r="H25" s="7" t="s">
        <v>91</v>
      </c>
      <c r="I25" s="7">
        <f>Q20</f>
        <v>62</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13.938848920863308</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240</v>
      </c>
      <c r="D32" s="7" t="s">
        <v>11</v>
      </c>
    </row>
    <row r="33" spans="2:6" ht="15" customHeight="1" x14ac:dyDescent="0.25">
      <c r="B33" s="4"/>
      <c r="C33" s="4"/>
      <c r="D33" s="4" t="s">
        <v>11</v>
      </c>
      <c r="E33" s="4" t="s">
        <v>23</v>
      </c>
      <c r="F33" s="16" t="b">
        <v>0</v>
      </c>
    </row>
    <row r="34" spans="2:6" ht="15" customHeight="1" x14ac:dyDescent="0.25">
      <c r="B34" s="7" t="s">
        <v>16</v>
      </c>
      <c r="C34" s="14">
        <f>C29+(C30-C29)*(LN(C6^-1))^(1/C31)</f>
        <v>0.21958957759379855</v>
      </c>
      <c r="D34" s="18"/>
      <c r="E34" s="74" t="s">
        <v>75</v>
      </c>
      <c r="F34" s="73">
        <f>C6</f>
        <v>0.99</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43" priority="3">
      <formula>NOT($F$12)</formula>
    </cfRule>
  </conditionalFormatting>
  <conditionalFormatting sqref="B22:B23 D22:D23">
    <cfRule type="expression" dxfId="42" priority="6">
      <formula>$F$25</formula>
    </cfRule>
  </conditionalFormatting>
  <conditionalFormatting sqref="B25 D25 F25">
    <cfRule type="expression" dxfId="41" priority="9">
      <formula>NOT($F$25)</formula>
    </cfRule>
  </conditionalFormatting>
  <conditionalFormatting sqref="B33 D33">
    <cfRule type="expression" dxfId="40" priority="8">
      <formula>NOT($F$33)</formula>
    </cfRule>
  </conditionalFormatting>
  <conditionalFormatting sqref="B39 D39">
    <cfRule type="expression" dxfId="39" priority="5">
      <formula>$F$41</formula>
    </cfRule>
  </conditionalFormatting>
  <conditionalFormatting sqref="B41 D41 F41">
    <cfRule type="expression" dxfId="38" priority="7">
      <formula>NOT($F$41)</formula>
    </cfRule>
  </conditionalFormatting>
  <conditionalFormatting sqref="B5:D5">
    <cfRule type="expression" dxfId="37" priority="11">
      <formula>$F$36</formula>
    </cfRule>
  </conditionalFormatting>
  <conditionalFormatting sqref="B10:D10">
    <cfRule type="expression" dxfId="36" priority="10">
      <formula>$F$12</formula>
    </cfRule>
  </conditionalFormatting>
  <conditionalFormatting sqref="B36:D42 E41:F41">
    <cfRule type="expression" dxfId="35" priority="2">
      <formula>NOT($F$36)</formula>
    </cfRule>
  </conditionalFormatting>
  <conditionalFormatting sqref="F33">
    <cfRule type="expression" dxfId="34" priority="4">
      <formula>NOT($F$33)</formula>
    </cfRule>
  </conditionalFormatting>
  <conditionalFormatting sqref="F36">
    <cfRule type="expression" dxfId="33" priority="1">
      <formula>NOT($F$36)</formula>
    </cfRule>
  </conditionalFormatting>
  <dataValidations count="5">
    <dataValidation type="list" allowBlank="1" showInputMessage="1" showErrorMessage="1" sqref="C5" xr:uid="{9F14F3B7-CFDA-40DF-A42F-2D85E45257D9}">
      <formula1>$T$6:$T$7</formula1>
    </dataValidation>
    <dataValidation type="list" allowBlank="1" showInputMessage="1" showErrorMessage="1" sqref="C8" xr:uid="{2033E20D-EBA5-42B1-AE1C-4CF93188F33F}">
      <formula1>"Inner Ring, Outer Ring"</formula1>
    </dataValidation>
    <dataValidation type="list" allowBlank="1" showInputMessage="1" showErrorMessage="1" sqref="C7" xr:uid="{34D40B4A-66D0-4AAD-8631-68FAB41B0BF8}">
      <formula1>"Deep Groove, Angular, 02-Series, 03-Series"</formula1>
    </dataValidation>
    <dataValidation type="list" allowBlank="1" showInputMessage="1" showErrorMessage="1" sqref="C10" xr:uid="{9F9CB351-3DEF-4604-BD08-510373E5D03E}">
      <formula1>"Ball, Roller"</formula1>
    </dataValidation>
    <dataValidation type="list" allowBlank="1" showInputMessage="1" showErrorMessage="1" sqref="D2" xr:uid="{F3305601-F886-4256-83B5-BC8944A03C48}">
      <formula1>"English, Metric"</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3E9B-03E7-4383-84A2-FD3CA960F4EE}">
  <sheetPr>
    <tabColor rgb="FF00B050"/>
  </sheetPr>
  <dimension ref="B2:AQ82"/>
  <sheetViews>
    <sheetView zoomScaleNormal="100" workbookViewId="0">
      <selection activeCell="J36" sqref="J36"/>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44.658493584799437</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47.5</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v>
      </c>
      <c r="D6" s="4"/>
      <c r="E6" s="26" t="s">
        <v>41</v>
      </c>
      <c r="H6" s="7" t="s">
        <v>77</v>
      </c>
      <c r="I6" s="77"/>
      <c r="J6" s="77"/>
      <c r="K6" s="7">
        <f>IF($C$7="Deep Groove",VLOOKUP(K5,$AF$8:$AG$27,2,FALSE), IF($C$7="Angular", VLOOKUP(K5,$AH$8:$AI$27,2,FALSE), IF($C$7="02-Series", VLOOKUP(K5,$AC$62:$AD$82,2,FALSE), IF($C$7="03-Series", VLOOKUP(K5,$AG$62:$AH$82,2,FALSE), NA()))))</f>
        <v>28</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1.2</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0.10714285714285714</v>
      </c>
      <c r="J10" s="77">
        <f>$C$18/($C$9*$C$16)</f>
        <v>0.3125</v>
      </c>
      <c r="K10" s="77">
        <f>0.506467531924409*(I10)^0.23203728471849</f>
        <v>0.30162470459689339</v>
      </c>
      <c r="L10" s="77">
        <f>IF(J10&lt;=K10,1,0.56)</f>
        <v>0.56000000000000005</v>
      </c>
      <c r="M10" s="77">
        <f>IF(J10&lt;=K10,0,0.863191147423464*(I10)^(-0.234866270653838))</f>
        <v>1.4585989542344597</v>
      </c>
      <c r="N10" s="77">
        <f>L10*$C$9*$C$16 + M10*$C$18</f>
        <v>9.7517968627033795</v>
      </c>
      <c r="O10" s="77">
        <f>($C$19*N10)*($C$32/($C$29+($C$30-$C$29)*(LN($C$6^-1))^(1/$C$31)))^(1/$C$11)</f>
        <v>45.36464142013606</v>
      </c>
      <c r="P10" s="7">
        <f t="shared" ref="P10:P20" si="0">IF($C$7="Deep Groove", SMALL($AF$8:$AF$27,COUNTIF($AF$8:$AF$27,"&lt;"&amp;O10)+1), IF($C$7="Angular", SMALL($AH$8:$AH$27,COUNTIF($AH$8:$AH$27,"&lt;"&amp;O10)+1), IF($C$7="02-Series", SMALL($AC$62:$AC$82,COUNTIF($AC$62:$AC$82,"&lt;"&amp;O10)+1), IF($C$7="03-Series", SMALL($AG$62:$AG$82,COUNTIF($AG$62:$AG$82,"&lt;"&amp;O10)+1), NA()))))</f>
        <v>47.5</v>
      </c>
      <c r="Q10" s="7">
        <f t="shared" ref="Q10:Q20" si="1">IF($C$7="Deep Groove",VLOOKUP(P10,$AF$8:$AG$27,2,FALSE), IF($C$7="Angular", VLOOKUP(P10,$AH$8:$AI$27,2,FALSE), IF($C$7="02-Series", VLOOKUP(P10,$AC$62:$AD$82,2,FALSE), IF($C$7="03-Series", VLOOKUP(P10,$AG$62:$AH$82,2,FALSE), NA()))))</f>
        <v>28</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0.10714285714285714</v>
      </c>
      <c r="J11" s="77">
        <f t="shared" ref="J11:J20" si="2">$C$18/($C$9*$C$16)</f>
        <v>0.3125</v>
      </c>
      <c r="K11" s="77">
        <f t="shared" ref="K11:K17" si="3">0.506467531924409*(I11)^0.23203728471849</f>
        <v>0.30162470459689339</v>
      </c>
      <c r="L11" s="77">
        <f t="shared" ref="L11:L17" si="4">IF(J11&lt;=K11,1,0.56)</f>
        <v>0.56000000000000005</v>
      </c>
      <c r="M11" s="77">
        <f>IF(J11&lt;=K11,0,0.863191147423464*(I11)^(-0.234866270653838))</f>
        <v>1.4585989542344597</v>
      </c>
      <c r="N11" s="77">
        <f t="shared" ref="N11:N17" si="5">L11*$C$9*$C$16 + M11*$C$18</f>
        <v>9.7517968627033795</v>
      </c>
      <c r="O11" s="77">
        <f t="shared" ref="O11:O20" si="6">($C$19*N11)*($C$32/($C$29+($C$30-$C$29)*(LN($C$6^-1))^(1/$C$31)))^(1/$C$11)</f>
        <v>45.36464142013606</v>
      </c>
      <c r="P11" s="7">
        <f t="shared" si="0"/>
        <v>47.5</v>
      </c>
      <c r="Q11" s="7">
        <f t="shared" si="1"/>
        <v>28</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0.10714285714285714</v>
      </c>
      <c r="J12" s="77">
        <f t="shared" si="2"/>
        <v>0.3125</v>
      </c>
      <c r="K12" s="77">
        <f t="shared" si="3"/>
        <v>0.30162470459689339</v>
      </c>
      <c r="L12" s="77">
        <f t="shared" si="4"/>
        <v>0.56000000000000005</v>
      </c>
      <c r="M12" s="77">
        <f t="shared" ref="M12:M17" si="8">IF(J12&lt;=K12,0,0.863191147423464*(I12)^(-0.234866270653838))</f>
        <v>1.4585989542344597</v>
      </c>
      <c r="N12" s="77">
        <f t="shared" si="5"/>
        <v>9.7517968627033795</v>
      </c>
      <c r="O12" s="77">
        <f t="shared" si="6"/>
        <v>45.36464142013606</v>
      </c>
      <c r="P12" s="7">
        <f t="shared" si="0"/>
        <v>47.5</v>
      </c>
      <c r="Q12" s="7">
        <f t="shared" si="1"/>
        <v>28</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0.10714285714285714</v>
      </c>
      <c r="J13" s="77">
        <f t="shared" si="2"/>
        <v>0.3125</v>
      </c>
      <c r="K13" s="77">
        <f t="shared" si="3"/>
        <v>0.30162470459689339</v>
      </c>
      <c r="L13" s="77">
        <f t="shared" si="4"/>
        <v>0.56000000000000005</v>
      </c>
      <c r="M13" s="77">
        <f>IF(J13&lt;=K13,0,0.863191147423464*(I13)^(-0.234866270653838))</f>
        <v>1.4585989542344597</v>
      </c>
      <c r="N13" s="77">
        <f t="shared" si="5"/>
        <v>9.7517968627033795</v>
      </c>
      <c r="O13" s="77">
        <f t="shared" si="6"/>
        <v>45.36464142013606</v>
      </c>
      <c r="P13" s="7">
        <f t="shared" si="0"/>
        <v>47.5</v>
      </c>
      <c r="Q13" s="7">
        <f t="shared" si="1"/>
        <v>28</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0.10714285714285714</v>
      </c>
      <c r="J14" s="77">
        <f t="shared" si="2"/>
        <v>0.3125</v>
      </c>
      <c r="K14" s="77">
        <f t="shared" si="3"/>
        <v>0.30162470459689339</v>
      </c>
      <c r="L14" s="77">
        <f t="shared" si="4"/>
        <v>0.56000000000000005</v>
      </c>
      <c r="M14" s="77">
        <f t="shared" si="8"/>
        <v>1.4585989542344597</v>
      </c>
      <c r="N14" s="77">
        <f t="shared" si="5"/>
        <v>9.7517968627033795</v>
      </c>
      <c r="O14" s="77">
        <f t="shared" si="6"/>
        <v>45.36464142013606</v>
      </c>
      <c r="P14" s="7">
        <f t="shared" si="0"/>
        <v>47.5</v>
      </c>
      <c r="Q14" s="7">
        <f t="shared" si="1"/>
        <v>28</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f>8</f>
        <v>8</v>
      </c>
      <c r="D15" s="4" t="str">
        <f>IF($D$2="English","klbf", "kN")</f>
        <v>kN</v>
      </c>
      <c r="H15" s="81">
        <v>5</v>
      </c>
      <c r="I15" s="77">
        <f t="shared" si="7"/>
        <v>0.10714285714285714</v>
      </c>
      <c r="J15" s="77">
        <f t="shared" si="2"/>
        <v>0.3125</v>
      </c>
      <c r="K15" s="77">
        <f t="shared" si="3"/>
        <v>0.30162470459689339</v>
      </c>
      <c r="L15" s="77">
        <f t="shared" si="4"/>
        <v>0.56000000000000005</v>
      </c>
      <c r="M15" s="77">
        <f t="shared" si="8"/>
        <v>1.4585989542344597</v>
      </c>
      <c r="N15" s="77">
        <f t="shared" si="5"/>
        <v>9.7517968627033795</v>
      </c>
      <c r="O15" s="77">
        <f t="shared" si="6"/>
        <v>45.36464142013606</v>
      </c>
      <c r="P15" s="7">
        <f t="shared" si="0"/>
        <v>47.5</v>
      </c>
      <c r="Q15" s="7">
        <f t="shared" si="1"/>
        <v>28</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8</v>
      </c>
      <c r="D16" s="7" t="s">
        <v>24</v>
      </c>
      <c r="H16" s="81">
        <v>6</v>
      </c>
      <c r="I16" s="77">
        <f t="shared" si="7"/>
        <v>0.10714285714285714</v>
      </c>
      <c r="J16" s="77">
        <f t="shared" si="2"/>
        <v>0.3125</v>
      </c>
      <c r="K16" s="77">
        <f t="shared" si="3"/>
        <v>0.30162470459689339</v>
      </c>
      <c r="L16" s="77">
        <f t="shared" si="4"/>
        <v>0.56000000000000005</v>
      </c>
      <c r="M16" s="77">
        <f t="shared" si="8"/>
        <v>1.4585989542344597</v>
      </c>
      <c r="N16" s="77">
        <f t="shared" si="5"/>
        <v>9.7517968627033795</v>
      </c>
      <c r="O16" s="77">
        <f t="shared" si="6"/>
        <v>45.36464142013606</v>
      </c>
      <c r="P16" s="7">
        <f t="shared" si="0"/>
        <v>47.5</v>
      </c>
      <c r="Q16" s="7">
        <f t="shared" si="1"/>
        <v>28</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3</v>
      </c>
      <c r="D17" s="4" t="str">
        <f>IF($D$2="English","klbf", "kN")</f>
        <v>kN</v>
      </c>
      <c r="H17" s="81">
        <v>7</v>
      </c>
      <c r="I17" s="77">
        <f t="shared" si="7"/>
        <v>0.10714285714285714</v>
      </c>
      <c r="J17" s="77">
        <f t="shared" si="2"/>
        <v>0.3125</v>
      </c>
      <c r="K17" s="77">
        <f t="shared" si="3"/>
        <v>0.30162470459689339</v>
      </c>
      <c r="L17" s="77">
        <f t="shared" si="4"/>
        <v>0.56000000000000005</v>
      </c>
      <c r="M17" s="77">
        <f t="shared" si="8"/>
        <v>1.4585989542344597</v>
      </c>
      <c r="N17" s="77">
        <f t="shared" si="5"/>
        <v>9.7517968627033795</v>
      </c>
      <c r="O17" s="77">
        <f t="shared" si="6"/>
        <v>45.36464142013606</v>
      </c>
      <c r="P17" s="7">
        <f t="shared" si="0"/>
        <v>47.5</v>
      </c>
      <c r="Q17" s="7">
        <f t="shared" si="1"/>
        <v>28</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3</v>
      </c>
      <c r="D18" s="7" t="s">
        <v>24</v>
      </c>
      <c r="H18" s="81">
        <v>8</v>
      </c>
      <c r="I18" s="77">
        <f>IF($C$18/Q17 &lt; 0.014, 0.014, $C$18/Q17)</f>
        <v>0.10714285714285714</v>
      </c>
      <c r="J18" s="77">
        <f t="shared" si="2"/>
        <v>0.3125</v>
      </c>
      <c r="K18" s="77">
        <f>0.506467531924409*(I18)^0.23203728471849</f>
        <v>0.30162470459689339</v>
      </c>
      <c r="L18" s="77">
        <f>IF(J18&lt;=K18,1,0.56)</f>
        <v>0.56000000000000005</v>
      </c>
      <c r="M18" s="77">
        <f>IF(J18&lt;=K18,0,0.863191147423464*(I18)^(-0.234866270653838))</f>
        <v>1.4585989542344597</v>
      </c>
      <c r="N18" s="77">
        <f>L18*$C$9*$C$16 + M18*$C$18</f>
        <v>9.7517968627033795</v>
      </c>
      <c r="O18" s="77">
        <f t="shared" si="6"/>
        <v>45.36464142013606</v>
      </c>
      <c r="P18" s="7">
        <f t="shared" si="0"/>
        <v>47.5</v>
      </c>
      <c r="Q18" s="7">
        <f t="shared" si="1"/>
        <v>28</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0.10714285714285714</v>
      </c>
      <c r="J19" s="77">
        <f t="shared" si="2"/>
        <v>0.3125</v>
      </c>
      <c r="K19" s="77">
        <f>0.506467531924409*(I19)^0.23203728471849</f>
        <v>0.30162470459689339</v>
      </c>
      <c r="L19" s="77">
        <f>IF(J19&lt;=K19,1,0.56)</f>
        <v>0.56000000000000005</v>
      </c>
      <c r="M19" s="77">
        <f>IF(J19&lt;=K19,0,0.863191147423464*(I19)^(-0.234866270653838))</f>
        <v>1.4585989542344597</v>
      </c>
      <c r="N19" s="77">
        <f>L19*$C$9*$C$16 + M19*$C$18</f>
        <v>9.7517968627033795</v>
      </c>
      <c r="O19" s="77">
        <f t="shared" si="6"/>
        <v>45.36464142013606</v>
      </c>
      <c r="P19" s="7">
        <f t="shared" si="0"/>
        <v>47.5</v>
      </c>
      <c r="Q19" s="7">
        <f t="shared" si="1"/>
        <v>28</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0.10714285714285714</v>
      </c>
      <c r="J20" s="77">
        <f t="shared" si="2"/>
        <v>0.3125</v>
      </c>
      <c r="K20" s="77">
        <f>0.506467531924409*(I20)^0.23203728471849</f>
        <v>0.30162470459689339</v>
      </c>
      <c r="L20" s="77">
        <f>IF(J20&lt;=K20,1,0.56)</f>
        <v>0.56000000000000005</v>
      </c>
      <c r="M20" s="77">
        <f>IF(J20&lt;=K20,0,0.863191147423464*(I20)^(-0.234866270653838))</f>
        <v>1.4585989542344597</v>
      </c>
      <c r="N20" s="77">
        <f>L20*$C$9*$C$16 + M20*$C$18</f>
        <v>9.7517968627033795</v>
      </c>
      <c r="O20" s="77">
        <f t="shared" si="6"/>
        <v>45.36464142013606</v>
      </c>
      <c r="P20" s="7">
        <f t="shared" si="0"/>
        <v>47.5</v>
      </c>
      <c r="Q20" s="7">
        <f t="shared" si="1"/>
        <v>28</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10000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400</v>
      </c>
      <c r="D23" s="4" t="s">
        <v>10</v>
      </c>
      <c r="H23" s="7" t="s">
        <v>90</v>
      </c>
      <c r="I23" s="7">
        <f>P20</f>
        <v>47.5</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100000000</v>
      </c>
      <c r="D24" s="7" t="s">
        <v>11</v>
      </c>
      <c r="H24" s="77"/>
      <c r="I24" s="77">
        <f>I23/4.448</f>
        <v>10.678956834532373</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f>10^8</f>
        <v>100000000</v>
      </c>
      <c r="D25" s="4" t="s">
        <v>11</v>
      </c>
      <c r="E25" s="4" t="s">
        <v>12</v>
      </c>
      <c r="F25" s="16" t="b">
        <v>1</v>
      </c>
      <c r="H25" s="7" t="s">
        <v>91</v>
      </c>
      <c r="I25" s="7">
        <f>Q20</f>
        <v>28</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6.2949640287769775</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100</v>
      </c>
      <c r="D32" s="7" t="s">
        <v>11</v>
      </c>
    </row>
    <row r="33" spans="2:6" ht="15" customHeight="1" x14ac:dyDescent="0.25">
      <c r="B33" s="4"/>
      <c r="C33" s="4"/>
      <c r="D33" s="4" t="s">
        <v>11</v>
      </c>
      <c r="E33" s="4" t="s">
        <v>23</v>
      </c>
      <c r="F33" s="16" t="b">
        <v>0</v>
      </c>
    </row>
    <row r="34" spans="2:6" ht="15" customHeight="1" x14ac:dyDescent="0.25">
      <c r="B34" s="7" t="s">
        <v>16</v>
      </c>
      <c r="C34" s="14">
        <f>C29+(C30-C29)*(LN(C6^-1))^(1/C31)</f>
        <v>0.99334815822335842</v>
      </c>
      <c r="D34" s="18"/>
      <c r="E34" s="74" t="s">
        <v>75</v>
      </c>
      <c r="F34" s="73">
        <f>C6</f>
        <v>0.9</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32" priority="3">
      <formula>NOT($F$12)</formula>
    </cfRule>
  </conditionalFormatting>
  <conditionalFormatting sqref="B22:B23 D22:D23">
    <cfRule type="expression" dxfId="31" priority="6">
      <formula>$F$25</formula>
    </cfRule>
  </conditionalFormatting>
  <conditionalFormatting sqref="B25 D25 F25">
    <cfRule type="expression" dxfId="30" priority="9">
      <formula>NOT($F$25)</formula>
    </cfRule>
  </conditionalFormatting>
  <conditionalFormatting sqref="B33 D33">
    <cfRule type="expression" dxfId="29" priority="8">
      <formula>NOT($F$33)</formula>
    </cfRule>
  </conditionalFormatting>
  <conditionalFormatting sqref="B39 D39">
    <cfRule type="expression" dxfId="28" priority="5">
      <formula>$F$41</formula>
    </cfRule>
  </conditionalFormatting>
  <conditionalFormatting sqref="B41 D41 F41">
    <cfRule type="expression" dxfId="27" priority="7">
      <formula>NOT($F$41)</formula>
    </cfRule>
  </conditionalFormatting>
  <conditionalFormatting sqref="B5:D5">
    <cfRule type="expression" dxfId="26" priority="11">
      <formula>$F$36</formula>
    </cfRule>
  </conditionalFormatting>
  <conditionalFormatting sqref="B10:D10">
    <cfRule type="expression" dxfId="25" priority="10">
      <formula>$F$12</formula>
    </cfRule>
  </conditionalFormatting>
  <conditionalFormatting sqref="B36:D42 E41:F41">
    <cfRule type="expression" dxfId="24" priority="2">
      <formula>NOT($F$36)</formula>
    </cfRule>
  </conditionalFormatting>
  <conditionalFormatting sqref="F33">
    <cfRule type="expression" dxfId="23" priority="4">
      <formula>NOT($F$33)</formula>
    </cfRule>
  </conditionalFormatting>
  <conditionalFormatting sqref="F36">
    <cfRule type="expression" dxfId="22" priority="1">
      <formula>NOT($F$36)</formula>
    </cfRule>
  </conditionalFormatting>
  <dataValidations count="5">
    <dataValidation type="list" allowBlank="1" showInputMessage="1" showErrorMessage="1" sqref="D2" xr:uid="{B825B9F1-F90C-4E65-93DE-0932C8E5A7FE}">
      <formula1>"English, Metric"</formula1>
    </dataValidation>
    <dataValidation type="list" allowBlank="1" showInputMessage="1" showErrorMessage="1" sqref="C10" xr:uid="{43E6657F-E838-4430-A789-AE132BC31D87}">
      <formula1>"Ball, Roller"</formula1>
    </dataValidation>
    <dataValidation type="list" allowBlank="1" showInputMessage="1" showErrorMessage="1" sqref="C7" xr:uid="{C6241E12-3B45-4C56-A5ED-30C67B73A10F}">
      <formula1>"Deep Groove, Angular, 02-Series, 03-Series"</formula1>
    </dataValidation>
    <dataValidation type="list" allowBlank="1" showInputMessage="1" showErrorMessage="1" sqref="C8" xr:uid="{DAD9C4D9-3716-4BCC-8FD9-4DE41C5F8BD3}">
      <formula1>"Inner Ring, Outer Ring"</formula1>
    </dataValidation>
    <dataValidation type="list" allowBlank="1" showInputMessage="1" showErrorMessage="1" sqref="C5" xr:uid="{541B34F7-E823-4D7A-9695-EBFB6373F917}">
      <formula1>$T$6:$T$7</formula1>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79D0-63DD-41E1-9F22-61B75E242D57}">
  <sheetPr>
    <tabColor rgb="FF00B050"/>
  </sheetPr>
  <dimension ref="B2:AQ82"/>
  <sheetViews>
    <sheetView zoomScaleNormal="100" workbookViewId="0">
      <selection activeCell="I39" sqref="I39"/>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70.400305641235832</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83.2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0.95</v>
      </c>
      <c r="D6" s="4"/>
      <c r="E6" s="26" t="s">
        <v>41</v>
      </c>
      <c r="H6" s="7" t="s">
        <v>77</v>
      </c>
      <c r="I6" s="77"/>
      <c r="J6" s="77"/>
      <c r="K6" s="7">
        <f>IF($C$7="Deep Groove",VLOOKUP(K5,$AF$8:$AG$27,2,FALSE), IF($C$7="Angular", VLOOKUP(K5,$AH$8:$AI$27,2,FALSE), IF($C$7="02-Series", VLOOKUP(K5,$AC$62:$AD$82,2,FALSE), IF($C$7="03-Series", VLOOKUP(K5,$AG$62:$AH$82,2,FALSE), NA()))))</f>
        <v>53</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44</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9.4339622641509441E-2</v>
      </c>
      <c r="J10" s="77">
        <f>$C$18/($C$9*$C$16)</f>
        <v>0.5</v>
      </c>
      <c r="K10" s="77">
        <f>0.506467531924409*(I10)^0.23203728471849</f>
        <v>0.29284810651049376</v>
      </c>
      <c r="L10" s="77">
        <f>IF(J10&lt;=K10,1,0.56)</f>
        <v>0.56000000000000005</v>
      </c>
      <c r="M10" s="77">
        <f>IF(J10&lt;=K10,0,0.863191147423464*(I10)^(-0.234866270653838))</f>
        <v>1.5028538304467414</v>
      </c>
      <c r="N10" s="77">
        <f>L10*$C$9*$C$16 + M10*$C$18</f>
        <v>13.114269152233707</v>
      </c>
      <c r="O10" s="77">
        <f>($C$19*N10)*($C$32/($C$29+($C$30-$C$29)*(LN($C$6^-1))^(1/$C$31)))^(1/$C$11)</f>
        <v>92.324855657868369</v>
      </c>
      <c r="P10" s="7">
        <f t="shared" ref="P10:P20" si="0">IF($C$7="Deep Groove", SMALL($AF$8:$AF$27,COUNTIF($AF$8:$AF$27,"&lt;"&amp;O10)+1), IF($C$7="Angular", SMALL($AH$8:$AH$27,COUNTIF($AH$8:$AH$27,"&lt;"&amp;O10)+1), IF($C$7="02-Series", SMALL($AC$62:$AC$82,COUNTIF($AC$62:$AC$82,"&lt;"&amp;O10)+1), IF($C$7="03-Series", SMALL($AG$62:$AG$82,COUNTIF($AG$62:$AG$82,"&lt;"&amp;O10)+1), NA()))))</f>
        <v>95.6</v>
      </c>
      <c r="Q10" s="7">
        <f t="shared" ref="Q10:Q20" si="1">IF($C$7="Deep Groove",VLOOKUP(P10,$AF$8:$AG$27,2,FALSE), IF($C$7="Angular", VLOOKUP(P10,$AH$8:$AI$27,2,FALSE), IF($C$7="02-Series", VLOOKUP(P10,$AC$62:$AD$82,2,FALSE), IF($C$7="03-Series", VLOOKUP(P10,$AG$62:$AH$82,2,FALSE), NA()))))</f>
        <v>62</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8.0645161290322578E-2</v>
      </c>
      <c r="J11" s="77">
        <f t="shared" ref="J11:J20" si="2">$C$18/($C$9*$C$16)</f>
        <v>0.5</v>
      </c>
      <c r="K11" s="77">
        <f t="shared" ref="K11:K17" si="3">0.506467531924409*(I11)^0.23203728471849</f>
        <v>0.28238200038365036</v>
      </c>
      <c r="L11" s="77">
        <f t="shared" ref="L11:L17" si="4">IF(J11&lt;=K11,1,0.56)</f>
        <v>0.56000000000000005</v>
      </c>
      <c r="M11" s="77">
        <f>IF(J11&lt;=K11,0,0.863191147423464*(I11)^(-0.234866270653838))</f>
        <v>1.5592467631750724</v>
      </c>
      <c r="N11" s="77">
        <f t="shared" ref="N11:N17" si="5">L11*$C$9*$C$16 + M11*$C$18</f>
        <v>13.396233815875362</v>
      </c>
      <c r="O11" s="77">
        <f t="shared" ref="O11:O20" si="6">($C$19*N11)*($C$32/($C$29+($C$30-$C$29)*(LN($C$6^-1))^(1/$C$31)))^(1/$C$11)</f>
        <v>94.30989550790845</v>
      </c>
      <c r="P11" s="7">
        <f t="shared" si="0"/>
        <v>95.6</v>
      </c>
      <c r="Q11" s="7">
        <f t="shared" si="1"/>
        <v>62</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8.0645161290322578E-2</v>
      </c>
      <c r="J12" s="77">
        <f t="shared" si="2"/>
        <v>0.5</v>
      </c>
      <c r="K12" s="77">
        <f t="shared" si="3"/>
        <v>0.28238200038365036</v>
      </c>
      <c r="L12" s="77">
        <f t="shared" si="4"/>
        <v>0.56000000000000005</v>
      </c>
      <c r="M12" s="77">
        <f t="shared" ref="M12:M17" si="8">IF(J12&lt;=K12,0,0.863191147423464*(I12)^(-0.234866270653838))</f>
        <v>1.5592467631750724</v>
      </c>
      <c r="N12" s="77">
        <f t="shared" si="5"/>
        <v>13.396233815875362</v>
      </c>
      <c r="O12" s="77">
        <f t="shared" si="6"/>
        <v>94.30989550790845</v>
      </c>
      <c r="P12" s="7">
        <f t="shared" si="0"/>
        <v>95.6</v>
      </c>
      <c r="Q12" s="7">
        <f t="shared" si="1"/>
        <v>62</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8.0645161290322578E-2</v>
      </c>
      <c r="J13" s="77">
        <f t="shared" si="2"/>
        <v>0.5</v>
      </c>
      <c r="K13" s="77">
        <f t="shared" si="3"/>
        <v>0.28238200038365036</v>
      </c>
      <c r="L13" s="77">
        <f t="shared" si="4"/>
        <v>0.56000000000000005</v>
      </c>
      <c r="M13" s="77">
        <f>IF(J13&lt;=K13,0,0.863191147423464*(I13)^(-0.234866270653838))</f>
        <v>1.5592467631750724</v>
      </c>
      <c r="N13" s="77">
        <f t="shared" si="5"/>
        <v>13.396233815875362</v>
      </c>
      <c r="O13" s="77">
        <f t="shared" si="6"/>
        <v>94.30989550790845</v>
      </c>
      <c r="P13" s="7">
        <f t="shared" si="0"/>
        <v>95.6</v>
      </c>
      <c r="Q13" s="7">
        <f t="shared" si="1"/>
        <v>62</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8.0645161290322578E-2</v>
      </c>
      <c r="J14" s="77">
        <f t="shared" si="2"/>
        <v>0.5</v>
      </c>
      <c r="K14" s="77">
        <f t="shared" si="3"/>
        <v>0.28238200038365036</v>
      </c>
      <c r="L14" s="77">
        <f t="shared" si="4"/>
        <v>0.56000000000000005</v>
      </c>
      <c r="M14" s="77">
        <f t="shared" si="8"/>
        <v>1.5592467631750724</v>
      </c>
      <c r="N14" s="77">
        <f t="shared" si="5"/>
        <v>13.396233815875362</v>
      </c>
      <c r="O14" s="77">
        <f t="shared" si="6"/>
        <v>94.30989550790845</v>
      </c>
      <c r="P14" s="7">
        <f t="shared" si="0"/>
        <v>95.6</v>
      </c>
      <c r="Q14" s="7">
        <f t="shared" si="1"/>
        <v>62</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10</v>
      </c>
      <c r="D15" s="4" t="str">
        <f>IF($D$2="English","klbf", "kN")</f>
        <v>kN</v>
      </c>
      <c r="H15" s="81">
        <v>5</v>
      </c>
      <c r="I15" s="77">
        <f t="shared" si="7"/>
        <v>8.0645161290322578E-2</v>
      </c>
      <c r="J15" s="77">
        <f t="shared" si="2"/>
        <v>0.5</v>
      </c>
      <c r="K15" s="77">
        <f t="shared" si="3"/>
        <v>0.28238200038365036</v>
      </c>
      <c r="L15" s="77">
        <f t="shared" si="4"/>
        <v>0.56000000000000005</v>
      </c>
      <c r="M15" s="77">
        <f t="shared" si="8"/>
        <v>1.5592467631750724</v>
      </c>
      <c r="N15" s="77">
        <f t="shared" si="5"/>
        <v>13.396233815875362</v>
      </c>
      <c r="O15" s="77">
        <f t="shared" si="6"/>
        <v>94.30989550790845</v>
      </c>
      <c r="P15" s="7">
        <f t="shared" si="0"/>
        <v>95.6</v>
      </c>
      <c r="Q15" s="7">
        <f t="shared" si="1"/>
        <v>62</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10</v>
      </c>
      <c r="D16" s="7" t="s">
        <v>24</v>
      </c>
      <c r="H16" s="81">
        <v>6</v>
      </c>
      <c r="I16" s="77">
        <f t="shared" si="7"/>
        <v>8.0645161290322578E-2</v>
      </c>
      <c r="J16" s="77">
        <f t="shared" si="2"/>
        <v>0.5</v>
      </c>
      <c r="K16" s="77">
        <f t="shared" si="3"/>
        <v>0.28238200038365036</v>
      </c>
      <c r="L16" s="77">
        <f t="shared" si="4"/>
        <v>0.56000000000000005</v>
      </c>
      <c r="M16" s="77">
        <f t="shared" si="8"/>
        <v>1.5592467631750724</v>
      </c>
      <c r="N16" s="77">
        <f t="shared" si="5"/>
        <v>13.396233815875362</v>
      </c>
      <c r="O16" s="77">
        <f t="shared" si="6"/>
        <v>94.30989550790845</v>
      </c>
      <c r="P16" s="7">
        <f t="shared" si="0"/>
        <v>95.6</v>
      </c>
      <c r="Q16" s="7">
        <f t="shared" si="1"/>
        <v>62</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5</v>
      </c>
      <c r="D17" s="4" t="str">
        <f>IF($D$2="English","klbf", "kN")</f>
        <v>kN</v>
      </c>
      <c r="H17" s="81">
        <v>7</v>
      </c>
      <c r="I17" s="77">
        <f t="shared" si="7"/>
        <v>8.0645161290322578E-2</v>
      </c>
      <c r="J17" s="77">
        <f t="shared" si="2"/>
        <v>0.5</v>
      </c>
      <c r="K17" s="77">
        <f t="shared" si="3"/>
        <v>0.28238200038365036</v>
      </c>
      <c r="L17" s="77">
        <f t="shared" si="4"/>
        <v>0.56000000000000005</v>
      </c>
      <c r="M17" s="77">
        <f t="shared" si="8"/>
        <v>1.5592467631750724</v>
      </c>
      <c r="N17" s="77">
        <f t="shared" si="5"/>
        <v>13.396233815875362</v>
      </c>
      <c r="O17" s="77">
        <f t="shared" si="6"/>
        <v>94.30989550790845</v>
      </c>
      <c r="P17" s="7">
        <f t="shared" si="0"/>
        <v>95.6</v>
      </c>
      <c r="Q17" s="7">
        <f t="shared" si="1"/>
        <v>62</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5</v>
      </c>
      <c r="D18" s="7" t="s">
        <v>24</v>
      </c>
      <c r="H18" s="81">
        <v>8</v>
      </c>
      <c r="I18" s="77">
        <f>IF($C$18/Q17 &lt; 0.014, 0.014, $C$18/Q17)</f>
        <v>8.0645161290322578E-2</v>
      </c>
      <c r="J18" s="77">
        <f t="shared" si="2"/>
        <v>0.5</v>
      </c>
      <c r="K18" s="77">
        <f>0.506467531924409*(I18)^0.23203728471849</f>
        <v>0.28238200038365036</v>
      </c>
      <c r="L18" s="77">
        <f>IF(J18&lt;=K18,1,0.56)</f>
        <v>0.56000000000000005</v>
      </c>
      <c r="M18" s="77">
        <f>IF(J18&lt;=K18,0,0.863191147423464*(I18)^(-0.234866270653838))</f>
        <v>1.5592467631750724</v>
      </c>
      <c r="N18" s="77">
        <f>L18*$C$9*$C$16 + M18*$C$18</f>
        <v>13.396233815875362</v>
      </c>
      <c r="O18" s="77">
        <f t="shared" si="6"/>
        <v>94.30989550790845</v>
      </c>
      <c r="P18" s="7">
        <f t="shared" si="0"/>
        <v>95.6</v>
      </c>
      <c r="Q18" s="7">
        <f t="shared" si="1"/>
        <v>62</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8.0645161290322578E-2</v>
      </c>
      <c r="J19" s="77">
        <f t="shared" si="2"/>
        <v>0.5</v>
      </c>
      <c r="K19" s="77">
        <f>0.506467531924409*(I19)^0.23203728471849</f>
        <v>0.28238200038365036</v>
      </c>
      <c r="L19" s="77">
        <f>IF(J19&lt;=K19,1,0.56)</f>
        <v>0.56000000000000005</v>
      </c>
      <c r="M19" s="77">
        <f>IF(J19&lt;=K19,0,0.863191147423464*(I19)^(-0.234866270653838))</f>
        <v>1.5592467631750724</v>
      </c>
      <c r="N19" s="77">
        <f>L19*$C$9*$C$16 + M19*$C$18</f>
        <v>13.396233815875362</v>
      </c>
      <c r="O19" s="77">
        <f t="shared" si="6"/>
        <v>94.30989550790845</v>
      </c>
      <c r="P19" s="7">
        <f t="shared" si="0"/>
        <v>95.6</v>
      </c>
      <c r="Q19" s="7">
        <f t="shared" si="1"/>
        <v>62</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8.0645161290322578E-2</v>
      </c>
      <c r="J20" s="77">
        <f t="shared" si="2"/>
        <v>0.5</v>
      </c>
      <c r="K20" s="77">
        <f>0.506467531924409*(I20)^0.23203728471849</f>
        <v>0.28238200038365036</v>
      </c>
      <c r="L20" s="77">
        <f>IF(J20&lt;=K20,1,0.56)</f>
        <v>0.56000000000000005</v>
      </c>
      <c r="M20" s="77">
        <f>IF(J20&lt;=K20,0,0.863191147423464*(I20)^(-0.234866270653838))</f>
        <v>1.5592467631750724</v>
      </c>
      <c r="N20" s="77">
        <f>L20*$C$9*$C$16 + M20*$C$18</f>
        <v>13.396233815875362</v>
      </c>
      <c r="O20" s="77">
        <f t="shared" si="6"/>
        <v>94.30989550790845</v>
      </c>
      <c r="P20" s="7">
        <f t="shared" si="0"/>
        <v>95.6</v>
      </c>
      <c r="Q20" s="7">
        <f t="shared" si="1"/>
        <v>62</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12000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300</v>
      </c>
      <c r="D23" s="4" t="s">
        <v>10</v>
      </c>
      <c r="H23" s="7" t="s">
        <v>90</v>
      </c>
      <c r="I23" s="7">
        <f>P20</f>
        <v>95.6</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216000000</v>
      </c>
      <c r="D24" s="7" t="s">
        <v>11</v>
      </c>
      <c r="H24" s="77"/>
      <c r="I24" s="77">
        <f>I23/4.448</f>
        <v>21.492805755395679</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f>10^8</f>
        <v>100000000</v>
      </c>
      <c r="D25" s="4" t="s">
        <v>11</v>
      </c>
      <c r="E25" s="4" t="s">
        <v>12</v>
      </c>
      <c r="F25" s="16" t="b">
        <v>0</v>
      </c>
      <c r="H25" s="7" t="s">
        <v>91</v>
      </c>
      <c r="I25" s="7">
        <f>Q20</f>
        <v>62</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13.938848920863308</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216</v>
      </c>
      <c r="D32" s="7" t="s">
        <v>11</v>
      </c>
    </row>
    <row r="33" spans="2:6" ht="15" customHeight="1" x14ac:dyDescent="0.25">
      <c r="B33" s="4"/>
      <c r="C33" s="4"/>
      <c r="D33" s="4" t="s">
        <v>11</v>
      </c>
      <c r="E33" s="4" t="s">
        <v>23</v>
      </c>
      <c r="F33" s="16" t="b">
        <v>0</v>
      </c>
    </row>
    <row r="34" spans="2:6" ht="15" customHeight="1" x14ac:dyDescent="0.25">
      <c r="B34" s="7" t="s">
        <v>16</v>
      </c>
      <c r="C34" s="14">
        <f>C29+(C30-C29)*(LN(C6^-1))^(1/C31)</f>
        <v>0.61905625666691988</v>
      </c>
      <c r="D34" s="18"/>
      <c r="E34" s="74" t="s">
        <v>75</v>
      </c>
      <c r="F34" s="73">
        <f>C6</f>
        <v>0.95</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21" priority="3">
      <formula>NOT($F$12)</formula>
    </cfRule>
  </conditionalFormatting>
  <conditionalFormatting sqref="B22:B23 D22:D23">
    <cfRule type="expression" dxfId="20" priority="6">
      <formula>$F$25</formula>
    </cfRule>
  </conditionalFormatting>
  <conditionalFormatting sqref="B25 D25 F25">
    <cfRule type="expression" dxfId="19" priority="9">
      <formula>NOT($F$25)</formula>
    </cfRule>
  </conditionalFormatting>
  <conditionalFormatting sqref="B33 D33">
    <cfRule type="expression" dxfId="18" priority="8">
      <formula>NOT($F$33)</formula>
    </cfRule>
  </conditionalFormatting>
  <conditionalFormatting sqref="B39 D39">
    <cfRule type="expression" dxfId="17" priority="5">
      <formula>$F$41</formula>
    </cfRule>
  </conditionalFormatting>
  <conditionalFormatting sqref="B41 D41 F41">
    <cfRule type="expression" dxfId="16" priority="7">
      <formula>NOT($F$41)</formula>
    </cfRule>
  </conditionalFormatting>
  <conditionalFormatting sqref="B5:D5">
    <cfRule type="expression" dxfId="15" priority="11">
      <formula>$F$36</formula>
    </cfRule>
  </conditionalFormatting>
  <conditionalFormatting sqref="B10:D10">
    <cfRule type="expression" dxfId="14" priority="10">
      <formula>$F$12</formula>
    </cfRule>
  </conditionalFormatting>
  <conditionalFormatting sqref="B36:D42 E41:F41">
    <cfRule type="expression" dxfId="13" priority="2">
      <formula>NOT($F$36)</formula>
    </cfRule>
  </conditionalFormatting>
  <conditionalFormatting sqref="F33">
    <cfRule type="expression" dxfId="12" priority="4">
      <formula>NOT($F$33)</formula>
    </cfRule>
  </conditionalFormatting>
  <conditionalFormatting sqref="F36">
    <cfRule type="expression" dxfId="11" priority="1">
      <formula>NOT($F$36)</formula>
    </cfRule>
  </conditionalFormatting>
  <dataValidations count="5">
    <dataValidation type="list" allowBlank="1" showInputMessage="1" showErrorMessage="1" sqref="C5" xr:uid="{D909A2E5-92EA-4BEF-88FE-65A5605F1B40}">
      <formula1>$T$6:$T$7</formula1>
    </dataValidation>
    <dataValidation type="list" allowBlank="1" showInputMessage="1" showErrorMessage="1" sqref="C8" xr:uid="{F78D4B36-DD94-460D-9EA8-FB67F3A77173}">
      <formula1>"Inner Ring, Outer Ring"</formula1>
    </dataValidation>
    <dataValidation type="list" allowBlank="1" showInputMessage="1" showErrorMessage="1" sqref="C7" xr:uid="{3B684162-1D72-452E-A7FF-DA88E721DBBF}">
      <formula1>"Deep Groove, Angular, 02-Series, 03-Series"</formula1>
    </dataValidation>
    <dataValidation type="list" allowBlank="1" showInputMessage="1" showErrorMessage="1" sqref="C10" xr:uid="{B442B680-ABB2-464D-8F4F-AB93E6E3AB24}">
      <formula1>"Ball, Roller"</formula1>
    </dataValidation>
    <dataValidation type="list" allowBlank="1" showInputMessage="1" showErrorMessage="1" sqref="D2" xr:uid="{EE1FA1F5-5814-4EAE-9585-0B1E8F8FD1F1}">
      <formula1>"English, Metric"</formula1>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9F41E-0481-4713-8E56-EC1441E9AB74}">
  <sheetPr>
    <tabColor rgb="FF00B050"/>
  </sheetPr>
  <dimension ref="B2:AQ82"/>
  <sheetViews>
    <sheetView zoomScaleNormal="100" workbookViewId="0">
      <selection activeCell="K41" sqref="K41"/>
    </sheetView>
  </sheetViews>
  <sheetFormatPr defaultRowHeight="15" customHeight="1" x14ac:dyDescent="0.25"/>
  <cols>
    <col min="2" max="2" width="33.85546875" style="5" bestFit="1" customWidth="1"/>
    <col min="3" max="3" width="13" style="5" customWidth="1"/>
    <col min="4" max="4" width="10.140625" style="5" customWidth="1"/>
    <col min="5" max="5" width="26.7109375" style="5" bestFit="1" customWidth="1"/>
    <col min="6" max="6" width="10.140625" style="5" customWidth="1"/>
    <col min="7" max="7" width="9.140625" style="5"/>
    <col min="8" max="8" width="10.42578125" bestFit="1" customWidth="1"/>
    <col min="9" max="9" width="9.140625" customWidth="1"/>
    <col min="15" max="15" width="22.28515625" bestFit="1" customWidth="1"/>
    <col min="16" max="16" width="15.5703125" bestFit="1" customWidth="1"/>
    <col min="17" max="17" width="14.85546875" bestFit="1" customWidth="1"/>
    <col min="20" max="20" width="13.140625" bestFit="1" customWidth="1"/>
    <col min="21" max="21" width="16.42578125" bestFit="1" customWidth="1"/>
    <col min="22" max="23" width="9.140625" customWidth="1"/>
    <col min="25" max="25" width="9.140625" customWidth="1"/>
    <col min="29" max="29" width="15" bestFit="1" customWidth="1"/>
    <col min="30" max="30" width="14" bestFit="1" customWidth="1"/>
    <col min="33" max="33" width="15" bestFit="1" customWidth="1"/>
    <col min="34" max="34" width="14" bestFit="1" customWidth="1"/>
    <col min="36" max="36" width="14.7109375" customWidth="1"/>
    <col min="43" max="43" width="14.7109375" customWidth="1"/>
  </cols>
  <sheetData>
    <row r="2" spans="2:43" ht="15" customHeight="1" x14ac:dyDescent="0.25">
      <c r="B2" s="1" t="s">
        <v>0</v>
      </c>
      <c r="C2" s="2" t="s">
        <v>1</v>
      </c>
      <c r="D2" s="3" t="s">
        <v>39</v>
      </c>
      <c r="E2" s="4"/>
      <c r="F2" s="4"/>
      <c r="H2" s="6" t="s">
        <v>3</v>
      </c>
      <c r="I2" s="7"/>
      <c r="J2" s="7"/>
      <c r="K2" s="7"/>
      <c r="L2" s="7"/>
      <c r="M2" s="7"/>
      <c r="N2" s="7"/>
      <c r="O2" s="7"/>
      <c r="P2" s="7"/>
      <c r="Q2" s="7"/>
      <c r="S2" s="22" t="s">
        <v>26</v>
      </c>
      <c r="T2" s="22"/>
      <c r="U2" s="22"/>
      <c r="V2" s="22"/>
      <c r="W2" s="22"/>
      <c r="X2" s="22"/>
      <c r="Y2" s="22"/>
      <c r="Z2" s="22"/>
      <c r="AA2" s="22"/>
      <c r="AB2" s="22"/>
      <c r="AC2" s="22"/>
      <c r="AD2" s="22"/>
      <c r="AE2" s="22"/>
      <c r="AF2" s="22"/>
      <c r="AG2" s="22"/>
      <c r="AH2" s="22"/>
      <c r="AI2" s="22"/>
      <c r="AJ2" s="22"/>
      <c r="AK2" s="22"/>
      <c r="AL2" s="22"/>
      <c r="AM2" s="22"/>
      <c r="AN2" s="22"/>
      <c r="AO2" s="22"/>
      <c r="AP2" s="22"/>
      <c r="AQ2" s="22"/>
    </row>
    <row r="3" spans="2:43" ht="15" customHeight="1" thickBot="1" x14ac:dyDescent="0.3"/>
    <row r="4" spans="2:43" ht="15" customHeight="1" x14ac:dyDescent="0.25">
      <c r="B4" s="8" t="s">
        <v>4</v>
      </c>
      <c r="C4" s="9"/>
      <c r="D4" s="9"/>
      <c r="H4" s="7" t="s">
        <v>85</v>
      </c>
      <c r="I4" s="77"/>
      <c r="J4" s="77"/>
      <c r="K4" s="14">
        <f>($C$19*$C$9*C16)*($C$32/($C$29+($C$30-$C$29)*(LN($C$6^-1))^(1/$C$31)))^(1/$C$11)</f>
        <v>83.090846045718621</v>
      </c>
      <c r="L4" s="7" t="s">
        <v>24</v>
      </c>
      <c r="T4" s="37" t="s">
        <v>27</v>
      </c>
      <c r="U4" s="38"/>
      <c r="V4" s="38"/>
      <c r="W4" s="38"/>
      <c r="X4" s="39"/>
      <c r="Z4" s="37" t="s">
        <v>55</v>
      </c>
      <c r="AA4" s="38"/>
      <c r="AB4" s="38"/>
      <c r="AC4" s="38"/>
      <c r="AD4" s="38"/>
      <c r="AE4" s="38"/>
      <c r="AF4" s="38"/>
      <c r="AG4" s="38"/>
      <c r="AH4" s="38"/>
      <c r="AI4" s="39"/>
      <c r="AK4" s="37" t="s">
        <v>73</v>
      </c>
      <c r="AL4" s="38"/>
      <c r="AM4" s="38"/>
      <c r="AN4" s="38"/>
      <c r="AO4" s="38"/>
      <c r="AP4" s="39"/>
    </row>
    <row r="5" spans="2:43" ht="15" customHeight="1" x14ac:dyDescent="0.25">
      <c r="B5" s="4" t="s">
        <v>30</v>
      </c>
      <c r="C5" s="4" t="s">
        <v>31</v>
      </c>
      <c r="D5" s="4"/>
      <c r="H5" s="7" t="s">
        <v>76</v>
      </c>
      <c r="I5" s="77"/>
      <c r="J5" s="77"/>
      <c r="K5" s="7">
        <f>IF($C$7="Deep Groove", SMALL($AF$8:$AF$27,COUNTIF($AF$8:$AF$27,"&lt;"&amp;K4)+1), IF($C$7="Angular", SMALL($AH$8:$AH$27,COUNTIF($AH$8:$AH$27,"&lt;"&amp;K4)+1), IF($C$7="02-Series", SMALL($AC$62:$AC$82,COUNTIF($AC$62:$AC$82,"&lt;"&amp;K4)+1), IF($C$7="03-Series", SMALL($AG$62:$AG$82,COUNTIF($AG$62:$AG$82,"&lt;"&amp;K4)+1), NA()))))</f>
        <v>83.2</v>
      </c>
      <c r="L5" s="7" t="s">
        <v>24</v>
      </c>
      <c r="T5" s="28" t="s">
        <v>28</v>
      </c>
      <c r="U5" s="31" t="s">
        <v>29</v>
      </c>
      <c r="V5" s="31" t="s">
        <v>17</v>
      </c>
      <c r="W5" s="31" t="s">
        <v>19</v>
      </c>
      <c r="X5" s="32" t="s">
        <v>21</v>
      </c>
      <c r="Z5" s="104" t="s">
        <v>53</v>
      </c>
      <c r="AA5" s="106" t="s">
        <v>52</v>
      </c>
      <c r="AB5" s="106" t="s">
        <v>62</v>
      </c>
      <c r="AC5" s="106" t="s">
        <v>72</v>
      </c>
      <c r="AD5" s="112" t="s">
        <v>56</v>
      </c>
      <c r="AE5" s="112"/>
      <c r="AF5" s="110" t="s">
        <v>63</v>
      </c>
      <c r="AG5" s="110"/>
      <c r="AH5" s="110"/>
      <c r="AI5" s="111"/>
      <c r="AK5" s="104" t="s">
        <v>68</v>
      </c>
      <c r="AL5" s="106" t="s">
        <v>51</v>
      </c>
      <c r="AM5" s="102" t="s">
        <v>70</v>
      </c>
      <c r="AN5" s="102"/>
      <c r="AO5" s="102" t="s">
        <v>71</v>
      </c>
      <c r="AP5" s="103"/>
    </row>
    <row r="6" spans="2:43" ht="15" customHeight="1" x14ac:dyDescent="0.25">
      <c r="B6" s="4" t="s">
        <v>15</v>
      </c>
      <c r="C6" s="34">
        <v>0.99</v>
      </c>
      <c r="D6" s="4"/>
      <c r="E6" s="26" t="s">
        <v>41</v>
      </c>
      <c r="H6" s="7" t="s">
        <v>77</v>
      </c>
      <c r="I6" s="77"/>
      <c r="J6" s="77"/>
      <c r="K6" s="7">
        <f>IF($C$7="Deep Groove",VLOOKUP(K5,$AF$8:$AG$27,2,FALSE), IF($C$7="Angular", VLOOKUP(K5,$AH$8:$AI$27,2,FALSE), IF($C$7="02-Series", VLOOKUP(K5,$AC$62:$AD$82,2,FALSE), IF($C$7="03-Series", VLOOKUP(K5,$AG$62:$AH$82,2,FALSE), NA()))))</f>
        <v>53</v>
      </c>
      <c r="L6" s="7" t="s">
        <v>24</v>
      </c>
      <c r="T6" s="40" t="s">
        <v>32</v>
      </c>
      <c r="U6" s="23">
        <f>90*10^6</f>
        <v>90000000</v>
      </c>
      <c r="V6" s="41">
        <v>0</v>
      </c>
      <c r="W6" s="41">
        <v>4.4800000000000004</v>
      </c>
      <c r="X6" s="42">
        <v>1.5</v>
      </c>
      <c r="Z6" s="104"/>
      <c r="AA6" s="106"/>
      <c r="AB6" s="106"/>
      <c r="AC6" s="106"/>
      <c r="AD6" s="109" t="s">
        <v>57</v>
      </c>
      <c r="AE6" s="109"/>
      <c r="AF6" s="107" t="s">
        <v>43</v>
      </c>
      <c r="AG6" s="107"/>
      <c r="AH6" s="108" t="s">
        <v>54</v>
      </c>
      <c r="AI6" s="108"/>
      <c r="AK6" s="105"/>
      <c r="AL6" s="102"/>
      <c r="AM6" s="29" t="s">
        <v>64</v>
      </c>
      <c r="AN6" s="29" t="s">
        <v>65</v>
      </c>
      <c r="AO6" s="29" t="s">
        <v>66</v>
      </c>
      <c r="AP6" s="30" t="s">
        <v>67</v>
      </c>
    </row>
    <row r="7" spans="2:43" ht="15" customHeight="1" thickBot="1" x14ac:dyDescent="0.3">
      <c r="B7" s="4" t="s">
        <v>42</v>
      </c>
      <c r="C7" s="4" t="s">
        <v>43</v>
      </c>
      <c r="D7" s="4"/>
      <c r="T7" s="43" t="s">
        <v>31</v>
      </c>
      <c r="U7" s="24">
        <f>1*10^6</f>
        <v>1000000</v>
      </c>
      <c r="V7" s="44">
        <v>0.02</v>
      </c>
      <c r="W7" s="44">
        <v>4.4589999999999996</v>
      </c>
      <c r="X7" s="45">
        <v>1.4830000000000001</v>
      </c>
      <c r="Z7" s="105"/>
      <c r="AA7" s="102"/>
      <c r="AB7" s="102"/>
      <c r="AC7" s="102"/>
      <c r="AD7" s="72" t="s">
        <v>60</v>
      </c>
      <c r="AE7" s="72" t="s">
        <v>61</v>
      </c>
      <c r="AF7" s="35" t="s">
        <v>58</v>
      </c>
      <c r="AG7" s="35" t="s">
        <v>59</v>
      </c>
      <c r="AH7" s="36" t="s">
        <v>58</v>
      </c>
      <c r="AI7" s="46" t="s">
        <v>59</v>
      </c>
      <c r="AK7" s="65">
        <v>1.4E-2</v>
      </c>
      <c r="AL7" s="63">
        <v>0.19</v>
      </c>
      <c r="AM7" s="64">
        <v>1</v>
      </c>
      <c r="AN7" s="48">
        <v>0</v>
      </c>
      <c r="AO7" s="47">
        <v>0.56000000000000005</v>
      </c>
      <c r="AP7" s="66">
        <v>2.2999999999999998</v>
      </c>
    </row>
    <row r="8" spans="2:43" ht="15" customHeight="1" x14ac:dyDescent="0.25">
      <c r="B8" s="4" t="s">
        <v>33</v>
      </c>
      <c r="C8" s="4" t="s">
        <v>46</v>
      </c>
      <c r="D8" s="4"/>
      <c r="H8" s="10" t="s">
        <v>87</v>
      </c>
      <c r="I8" s="10"/>
      <c r="J8" s="10"/>
      <c r="K8" s="10"/>
      <c r="L8" s="10"/>
      <c r="M8" s="10"/>
      <c r="N8" s="10"/>
      <c r="O8" s="10"/>
      <c r="P8" s="10"/>
      <c r="Q8" s="10"/>
      <c r="Z8" s="54">
        <v>10</v>
      </c>
      <c r="AA8" s="48">
        <v>30</v>
      </c>
      <c r="AB8" s="47">
        <v>9</v>
      </c>
      <c r="AC8" s="48">
        <v>0.6</v>
      </c>
      <c r="AD8" s="52">
        <v>12.5</v>
      </c>
      <c r="AE8" s="53">
        <v>27</v>
      </c>
      <c r="AF8" s="49">
        <v>5.07</v>
      </c>
      <c r="AG8" s="50">
        <v>2.2400000000000002</v>
      </c>
      <c r="AH8" s="51">
        <v>4.9400000000000004</v>
      </c>
      <c r="AI8" s="55">
        <v>2.12</v>
      </c>
      <c r="AK8" s="65">
        <v>2.1000000000000001E-2</v>
      </c>
      <c r="AL8" s="63">
        <v>0.21</v>
      </c>
      <c r="AM8" s="64">
        <v>1</v>
      </c>
      <c r="AN8" s="48">
        <v>0</v>
      </c>
      <c r="AO8" s="47">
        <v>0.56000000000000005</v>
      </c>
      <c r="AP8" s="66">
        <v>2.15</v>
      </c>
    </row>
    <row r="9" spans="2:43" ht="15" customHeight="1" x14ac:dyDescent="0.35">
      <c r="B9" s="7" t="s">
        <v>45</v>
      </c>
      <c r="C9" s="7">
        <f>IF(C8="Inner Ring", 1, 1.2)</f>
        <v>1.2</v>
      </c>
      <c r="D9" s="7"/>
      <c r="H9" s="80" t="s">
        <v>86</v>
      </c>
      <c r="I9" s="78" t="s">
        <v>69</v>
      </c>
      <c r="J9" s="78" t="s">
        <v>84</v>
      </c>
      <c r="K9" s="78" t="s">
        <v>51</v>
      </c>
      <c r="L9" s="78" t="s">
        <v>82</v>
      </c>
      <c r="M9" s="78" t="s">
        <v>83</v>
      </c>
      <c r="N9" s="78" t="s">
        <v>92</v>
      </c>
      <c r="O9" s="79" t="s">
        <v>93</v>
      </c>
      <c r="P9" s="79" t="s">
        <v>94</v>
      </c>
      <c r="Q9" s="79" t="s">
        <v>95</v>
      </c>
      <c r="Z9" s="54">
        <v>12</v>
      </c>
      <c r="AA9" s="48">
        <v>32</v>
      </c>
      <c r="AB9" s="47">
        <v>10</v>
      </c>
      <c r="AC9" s="48">
        <v>0.6</v>
      </c>
      <c r="AD9" s="52">
        <v>14.5</v>
      </c>
      <c r="AE9" s="53">
        <v>28</v>
      </c>
      <c r="AF9" s="49">
        <v>6.89</v>
      </c>
      <c r="AG9" s="50">
        <v>3.1</v>
      </c>
      <c r="AH9" s="51">
        <v>7.02</v>
      </c>
      <c r="AI9" s="55">
        <v>3.05</v>
      </c>
      <c r="AK9" s="65">
        <v>2.8000000000000001E-2</v>
      </c>
      <c r="AL9" s="63">
        <v>0.22</v>
      </c>
      <c r="AM9" s="64">
        <v>1</v>
      </c>
      <c r="AN9" s="48">
        <v>0</v>
      </c>
      <c r="AO9" s="47">
        <v>0.56000000000000005</v>
      </c>
      <c r="AP9" s="66">
        <v>1.99</v>
      </c>
    </row>
    <row r="10" spans="2:43" ht="15" customHeight="1" x14ac:dyDescent="0.25">
      <c r="B10" s="4" t="s">
        <v>34</v>
      </c>
      <c r="C10" s="4" t="s">
        <v>35</v>
      </c>
      <c r="D10" s="4"/>
      <c r="H10" s="81">
        <v>0</v>
      </c>
      <c r="I10" s="77">
        <f>IF($C$18/K6 &lt; 0.014, 0.014, $C$18/K6)</f>
        <v>5.6603773584905662E-2</v>
      </c>
      <c r="J10" s="77">
        <f>$C$18/($C$9*$C$16)</f>
        <v>0.27777777777777779</v>
      </c>
      <c r="K10" s="77">
        <f>0.506467531924409*(I10)^0.23203728471849</f>
        <v>0.26011490510001245</v>
      </c>
      <c r="L10" s="77">
        <f>IF(J10&lt;=K10,1,0.56)</f>
        <v>0.56000000000000005</v>
      </c>
      <c r="M10" s="77">
        <f>IF(J10&lt;=K10,0,0.863191147423464*(I10)^(-0.234866270653838))</f>
        <v>1.6944218028658113</v>
      </c>
      <c r="N10" s="77">
        <f>L10*$C$9*$C$16 + M10*$C$18</f>
        <v>11.131265408597434</v>
      </c>
      <c r="O10" s="77">
        <f>($C$19*N10)*($C$32/($C$29+($C$30-$C$29)*(LN($C$6^-1))^(1/$C$31)))^(1/$C$11)</f>
        <v>85.639468551833573</v>
      </c>
      <c r="P10" s="7">
        <f t="shared" ref="P10:P20" si="0">IF($C$7="Deep Groove", SMALL($AF$8:$AF$27,COUNTIF($AF$8:$AF$27,"&lt;"&amp;O10)+1), IF($C$7="Angular", SMALL($AH$8:$AH$27,COUNTIF($AH$8:$AH$27,"&lt;"&amp;O10)+1), IF($C$7="02-Series", SMALL($AC$62:$AC$82,COUNTIF($AC$62:$AC$82,"&lt;"&amp;O10)+1), IF($C$7="03-Series", SMALL($AG$62:$AG$82,COUNTIF($AG$62:$AG$82,"&lt;"&amp;O10)+1), NA()))))</f>
        <v>95.6</v>
      </c>
      <c r="Q10" s="7">
        <f t="shared" ref="Q10:Q20" si="1">IF($C$7="Deep Groove",VLOOKUP(P10,$AF$8:$AG$27,2,FALSE), IF($C$7="Angular", VLOOKUP(P10,$AH$8:$AI$27,2,FALSE), IF($C$7="02-Series", VLOOKUP(P10,$AC$62:$AD$82,2,FALSE), IF($C$7="03-Series", VLOOKUP(P10,$AG$62:$AH$82,2,FALSE), NA()))))</f>
        <v>62</v>
      </c>
      <c r="Z10" s="54">
        <v>15</v>
      </c>
      <c r="AA10" s="48">
        <v>35</v>
      </c>
      <c r="AB10" s="47">
        <v>11</v>
      </c>
      <c r="AC10" s="48">
        <v>0.6</v>
      </c>
      <c r="AD10" s="52">
        <v>17.5</v>
      </c>
      <c r="AE10" s="53">
        <v>31</v>
      </c>
      <c r="AF10" s="49">
        <v>7.8</v>
      </c>
      <c r="AG10" s="50">
        <v>3.55</v>
      </c>
      <c r="AH10" s="51">
        <v>8.06</v>
      </c>
      <c r="AI10" s="55">
        <v>3.65</v>
      </c>
      <c r="AK10" s="65">
        <v>4.2000000000000003E-2</v>
      </c>
      <c r="AL10" s="63">
        <v>0.24</v>
      </c>
      <c r="AM10" s="64">
        <v>1</v>
      </c>
      <c r="AN10" s="48">
        <v>0</v>
      </c>
      <c r="AO10" s="47">
        <v>0.56000000000000005</v>
      </c>
      <c r="AP10" s="66">
        <v>1.85</v>
      </c>
    </row>
    <row r="11" spans="2:43" ht="15" customHeight="1" x14ac:dyDescent="0.25">
      <c r="B11" s="7" t="s">
        <v>36</v>
      </c>
      <c r="C11" s="25">
        <f>IF(F12,C12,IF(C10="Ball", 3, 10/3))</f>
        <v>3</v>
      </c>
      <c r="D11" s="18"/>
      <c r="H11" s="81">
        <v>1</v>
      </c>
      <c r="I11" s="77">
        <f>IF($C$18/Q10 &lt; 0.014, 0.014, $C$18/Q10)</f>
        <v>4.8387096774193547E-2</v>
      </c>
      <c r="J11" s="77">
        <f t="shared" ref="J11:J20" si="2">$C$18/($C$9*$C$16)</f>
        <v>0.27777777777777779</v>
      </c>
      <c r="K11" s="77">
        <f t="shared" ref="K11:K17" si="3">0.506467531924409*(I11)^0.23203728471849</f>
        <v>0.25081865171326573</v>
      </c>
      <c r="L11" s="77">
        <f t="shared" ref="L11:L17" si="4">IF(J11&lt;=K11,1,0.56)</f>
        <v>0.56000000000000005</v>
      </c>
      <c r="M11" s="77">
        <f>IF(J11&lt;=K11,0,0.863191147423464*(I11)^(-0.234866270653838))</f>
        <v>1.7580031125092281</v>
      </c>
      <c r="N11" s="77">
        <f t="shared" ref="N11:N17" si="5">L11*$C$9*$C$16 + M11*$C$18</f>
        <v>11.322009337527685</v>
      </c>
      <c r="O11" s="77">
        <f t="shared" ref="O11:O20" si="6">($C$19*N11)*($C$32/($C$29+($C$30-$C$29)*(LN($C$6^-1))^(1/$C$31)))^(1/$C$11)</f>
        <v>87.106975443768675</v>
      </c>
      <c r="P11" s="7">
        <f t="shared" si="0"/>
        <v>95.6</v>
      </c>
      <c r="Q11" s="7">
        <f t="shared" si="1"/>
        <v>62</v>
      </c>
      <c r="Z11" s="54">
        <v>17</v>
      </c>
      <c r="AA11" s="48">
        <v>40</v>
      </c>
      <c r="AB11" s="47">
        <v>12</v>
      </c>
      <c r="AC11" s="48">
        <v>0.6</v>
      </c>
      <c r="AD11" s="52">
        <v>19.5</v>
      </c>
      <c r="AE11" s="53">
        <v>34</v>
      </c>
      <c r="AF11" s="49">
        <v>9.56</v>
      </c>
      <c r="AG11" s="50">
        <v>4.5</v>
      </c>
      <c r="AH11" s="51">
        <v>9.9499999999999993</v>
      </c>
      <c r="AI11" s="55">
        <v>4.75</v>
      </c>
      <c r="AK11" s="65">
        <v>5.6000000000000001E-2</v>
      </c>
      <c r="AL11" s="63">
        <v>0.26</v>
      </c>
      <c r="AM11" s="64">
        <v>1</v>
      </c>
      <c r="AN11" s="48">
        <v>0</v>
      </c>
      <c r="AO11" s="47">
        <v>0.56000000000000005</v>
      </c>
      <c r="AP11" s="66">
        <v>1.71</v>
      </c>
    </row>
    <row r="12" spans="2:43" ht="15" customHeight="1" x14ac:dyDescent="0.25">
      <c r="B12" s="4"/>
      <c r="C12" s="4"/>
      <c r="D12" s="13"/>
      <c r="E12" s="4" t="s">
        <v>37</v>
      </c>
      <c r="F12" s="16" t="b">
        <v>0</v>
      </c>
      <c r="H12" s="81">
        <v>2</v>
      </c>
      <c r="I12" s="77">
        <f t="shared" ref="I12:I17" si="7">IF($C$18/Q11 &lt; 0.014, 0.014, $C$18/Q11)</f>
        <v>4.8387096774193547E-2</v>
      </c>
      <c r="J12" s="77">
        <f t="shared" si="2"/>
        <v>0.27777777777777779</v>
      </c>
      <c r="K12" s="77">
        <f t="shared" si="3"/>
        <v>0.25081865171326573</v>
      </c>
      <c r="L12" s="77">
        <f t="shared" si="4"/>
        <v>0.56000000000000005</v>
      </c>
      <c r="M12" s="77">
        <f t="shared" ref="M12:M17" si="8">IF(J12&lt;=K12,0,0.863191147423464*(I12)^(-0.234866270653838))</f>
        <v>1.7580031125092281</v>
      </c>
      <c r="N12" s="77">
        <f t="shared" si="5"/>
        <v>11.322009337527685</v>
      </c>
      <c r="O12" s="77">
        <f t="shared" si="6"/>
        <v>87.106975443768675</v>
      </c>
      <c r="P12" s="7">
        <f t="shared" si="0"/>
        <v>95.6</v>
      </c>
      <c r="Q12" s="7">
        <f t="shared" si="1"/>
        <v>62</v>
      </c>
      <c r="Z12" s="54">
        <v>20</v>
      </c>
      <c r="AA12" s="48">
        <v>47</v>
      </c>
      <c r="AB12" s="47">
        <v>14</v>
      </c>
      <c r="AC12" s="48">
        <v>1</v>
      </c>
      <c r="AD12" s="52">
        <v>25</v>
      </c>
      <c r="AE12" s="53">
        <v>41</v>
      </c>
      <c r="AF12" s="49">
        <v>12.7</v>
      </c>
      <c r="AG12" s="50">
        <v>6.2</v>
      </c>
      <c r="AH12" s="51">
        <v>13.3</v>
      </c>
      <c r="AI12" s="55">
        <v>6.55</v>
      </c>
      <c r="AK12" s="65">
        <v>7.0000000000000007E-2</v>
      </c>
      <c r="AL12" s="63">
        <v>0.27</v>
      </c>
      <c r="AM12" s="64">
        <v>1</v>
      </c>
      <c r="AN12" s="48">
        <v>0</v>
      </c>
      <c r="AO12" s="47">
        <v>0.56000000000000005</v>
      </c>
      <c r="AP12" s="66">
        <v>1.63</v>
      </c>
    </row>
    <row r="13" spans="2:43" ht="15" customHeight="1" x14ac:dyDescent="0.25">
      <c r="H13" s="81">
        <v>3</v>
      </c>
      <c r="I13" s="77">
        <f t="shared" si="7"/>
        <v>4.8387096774193547E-2</v>
      </c>
      <c r="J13" s="77">
        <f t="shared" si="2"/>
        <v>0.27777777777777779</v>
      </c>
      <c r="K13" s="77">
        <f t="shared" si="3"/>
        <v>0.25081865171326573</v>
      </c>
      <c r="L13" s="77">
        <f t="shared" si="4"/>
        <v>0.56000000000000005</v>
      </c>
      <c r="M13" s="77">
        <f>IF(J13&lt;=K13,0,0.863191147423464*(I13)^(-0.234866270653838))</f>
        <v>1.7580031125092281</v>
      </c>
      <c r="N13" s="77">
        <f t="shared" si="5"/>
        <v>11.322009337527685</v>
      </c>
      <c r="O13" s="77">
        <f t="shared" si="6"/>
        <v>87.106975443768675</v>
      </c>
      <c r="P13" s="7">
        <f t="shared" si="0"/>
        <v>95.6</v>
      </c>
      <c r="Q13" s="7">
        <f t="shared" si="1"/>
        <v>62</v>
      </c>
      <c r="Z13" s="54">
        <v>25</v>
      </c>
      <c r="AA13" s="48">
        <v>52</v>
      </c>
      <c r="AB13" s="47">
        <v>15</v>
      </c>
      <c r="AC13" s="48">
        <v>1</v>
      </c>
      <c r="AD13" s="52">
        <v>30</v>
      </c>
      <c r="AE13" s="53">
        <v>47</v>
      </c>
      <c r="AF13" s="49">
        <v>14</v>
      </c>
      <c r="AG13" s="50">
        <v>6.95</v>
      </c>
      <c r="AH13" s="51">
        <v>14.8</v>
      </c>
      <c r="AI13" s="55">
        <v>7.65</v>
      </c>
      <c r="AK13" s="65">
        <v>8.4000000000000005E-2</v>
      </c>
      <c r="AL13" s="63">
        <v>0.28000000000000003</v>
      </c>
      <c r="AM13" s="64">
        <v>1</v>
      </c>
      <c r="AN13" s="48">
        <v>0</v>
      </c>
      <c r="AO13" s="47">
        <v>0.56000000000000005</v>
      </c>
      <c r="AP13" s="66">
        <v>1.55</v>
      </c>
    </row>
    <row r="14" spans="2:43" ht="15" customHeight="1" x14ac:dyDescent="0.25">
      <c r="B14" s="8" t="s">
        <v>48</v>
      </c>
      <c r="C14" s="8"/>
      <c r="D14" s="8"/>
      <c r="H14" s="81">
        <v>4</v>
      </c>
      <c r="I14" s="77">
        <f t="shared" si="7"/>
        <v>4.8387096774193547E-2</v>
      </c>
      <c r="J14" s="77">
        <f t="shared" si="2"/>
        <v>0.27777777777777779</v>
      </c>
      <c r="K14" s="77">
        <f t="shared" si="3"/>
        <v>0.25081865171326573</v>
      </c>
      <c r="L14" s="77">
        <f t="shared" si="4"/>
        <v>0.56000000000000005</v>
      </c>
      <c r="M14" s="77">
        <f t="shared" si="8"/>
        <v>1.7580031125092281</v>
      </c>
      <c r="N14" s="77">
        <f t="shared" si="5"/>
        <v>11.322009337527685</v>
      </c>
      <c r="O14" s="77">
        <f t="shared" si="6"/>
        <v>87.106975443768675</v>
      </c>
      <c r="P14" s="7">
        <f t="shared" si="0"/>
        <v>95.6</v>
      </c>
      <c r="Q14" s="7">
        <f t="shared" si="1"/>
        <v>62</v>
      </c>
      <c r="Z14" s="54">
        <v>30</v>
      </c>
      <c r="AA14" s="48">
        <v>62</v>
      </c>
      <c r="AB14" s="47">
        <v>16</v>
      </c>
      <c r="AC14" s="48">
        <v>1</v>
      </c>
      <c r="AD14" s="52">
        <v>35</v>
      </c>
      <c r="AE14" s="53">
        <v>55</v>
      </c>
      <c r="AF14" s="49">
        <v>19.5</v>
      </c>
      <c r="AG14" s="50">
        <v>10</v>
      </c>
      <c r="AH14" s="51">
        <v>20.3</v>
      </c>
      <c r="AI14" s="55">
        <v>11</v>
      </c>
      <c r="AK14" s="65">
        <v>0.11</v>
      </c>
      <c r="AL14" s="63">
        <v>0.3</v>
      </c>
      <c r="AM14" s="64">
        <v>1</v>
      </c>
      <c r="AN14" s="48">
        <v>0</v>
      </c>
      <c r="AO14" s="47">
        <v>0.56000000000000005</v>
      </c>
      <c r="AP14" s="66">
        <v>1.45</v>
      </c>
    </row>
    <row r="15" spans="2:43" ht="15" customHeight="1" x14ac:dyDescent="0.25">
      <c r="B15" s="4" t="s">
        <v>88</v>
      </c>
      <c r="C15" s="20">
        <v>9</v>
      </c>
      <c r="D15" s="4" t="str">
        <f>IF($D$2="English","klbf", "kN")</f>
        <v>kN</v>
      </c>
      <c r="H15" s="81">
        <v>5</v>
      </c>
      <c r="I15" s="77">
        <f t="shared" si="7"/>
        <v>4.8387096774193547E-2</v>
      </c>
      <c r="J15" s="77">
        <f t="shared" si="2"/>
        <v>0.27777777777777779</v>
      </c>
      <c r="K15" s="77">
        <f t="shared" si="3"/>
        <v>0.25081865171326573</v>
      </c>
      <c r="L15" s="77">
        <f t="shared" si="4"/>
        <v>0.56000000000000005</v>
      </c>
      <c r="M15" s="77">
        <f t="shared" si="8"/>
        <v>1.7580031125092281</v>
      </c>
      <c r="N15" s="77">
        <f t="shared" si="5"/>
        <v>11.322009337527685</v>
      </c>
      <c r="O15" s="77">
        <f t="shared" si="6"/>
        <v>87.106975443768675</v>
      </c>
      <c r="P15" s="7">
        <f t="shared" si="0"/>
        <v>95.6</v>
      </c>
      <c r="Q15" s="7">
        <f t="shared" si="1"/>
        <v>62</v>
      </c>
      <c r="Z15" s="54">
        <v>35</v>
      </c>
      <c r="AA15" s="48">
        <v>72</v>
      </c>
      <c r="AB15" s="47">
        <v>17</v>
      </c>
      <c r="AC15" s="48">
        <v>1</v>
      </c>
      <c r="AD15" s="52">
        <v>41</v>
      </c>
      <c r="AE15" s="53">
        <v>65</v>
      </c>
      <c r="AF15" s="49">
        <v>25.5</v>
      </c>
      <c r="AG15" s="50">
        <v>13.7</v>
      </c>
      <c r="AH15" s="51">
        <v>27</v>
      </c>
      <c r="AI15" s="55">
        <v>15</v>
      </c>
      <c r="AK15" s="67">
        <v>0.17</v>
      </c>
      <c r="AL15" s="63">
        <v>0.34</v>
      </c>
      <c r="AM15" s="64">
        <v>1</v>
      </c>
      <c r="AN15" s="48">
        <v>0</v>
      </c>
      <c r="AO15" s="47">
        <v>0.56000000000000005</v>
      </c>
      <c r="AP15" s="66">
        <v>1.31</v>
      </c>
    </row>
    <row r="16" spans="2:43" ht="15" customHeight="1" x14ac:dyDescent="0.25">
      <c r="B16" s="7"/>
      <c r="C16" s="14">
        <f>IF($D$2="English",C15*4.448, C15)</f>
        <v>9</v>
      </c>
      <c r="D16" s="7" t="s">
        <v>24</v>
      </c>
      <c r="H16" s="81">
        <v>6</v>
      </c>
      <c r="I16" s="77">
        <f t="shared" si="7"/>
        <v>4.8387096774193547E-2</v>
      </c>
      <c r="J16" s="77">
        <f t="shared" si="2"/>
        <v>0.27777777777777779</v>
      </c>
      <c r="K16" s="77">
        <f t="shared" si="3"/>
        <v>0.25081865171326573</v>
      </c>
      <c r="L16" s="77">
        <f t="shared" si="4"/>
        <v>0.56000000000000005</v>
      </c>
      <c r="M16" s="77">
        <f t="shared" si="8"/>
        <v>1.7580031125092281</v>
      </c>
      <c r="N16" s="77">
        <f t="shared" si="5"/>
        <v>11.322009337527685</v>
      </c>
      <c r="O16" s="77">
        <f t="shared" si="6"/>
        <v>87.106975443768675</v>
      </c>
      <c r="P16" s="7">
        <f t="shared" si="0"/>
        <v>95.6</v>
      </c>
      <c r="Q16" s="7">
        <f t="shared" si="1"/>
        <v>62</v>
      </c>
      <c r="Z16" s="54">
        <v>40</v>
      </c>
      <c r="AA16" s="48">
        <v>80</v>
      </c>
      <c r="AB16" s="47">
        <v>18</v>
      </c>
      <c r="AC16" s="48">
        <v>1</v>
      </c>
      <c r="AD16" s="52">
        <v>46</v>
      </c>
      <c r="AE16" s="53">
        <v>72</v>
      </c>
      <c r="AF16" s="49">
        <v>30.7</v>
      </c>
      <c r="AG16" s="50">
        <v>16.600000000000001</v>
      </c>
      <c r="AH16" s="51">
        <v>31.9</v>
      </c>
      <c r="AI16" s="55">
        <v>18.600000000000001</v>
      </c>
      <c r="AK16" s="67">
        <v>0.28000000000000003</v>
      </c>
      <c r="AL16" s="63">
        <v>0.38</v>
      </c>
      <c r="AM16" s="64">
        <v>1</v>
      </c>
      <c r="AN16" s="48">
        <v>0</v>
      </c>
      <c r="AO16" s="47">
        <v>0.56000000000000005</v>
      </c>
      <c r="AP16" s="66">
        <v>1.1499999999999999</v>
      </c>
    </row>
    <row r="17" spans="2:42" ht="15" customHeight="1" x14ac:dyDescent="0.25">
      <c r="B17" s="4" t="s">
        <v>38</v>
      </c>
      <c r="C17" s="20">
        <v>3</v>
      </c>
      <c r="D17" s="4" t="str">
        <f>IF($D$2="English","klbf", "kN")</f>
        <v>kN</v>
      </c>
      <c r="H17" s="81">
        <v>7</v>
      </c>
      <c r="I17" s="77">
        <f t="shared" si="7"/>
        <v>4.8387096774193547E-2</v>
      </c>
      <c r="J17" s="77">
        <f t="shared" si="2"/>
        <v>0.27777777777777779</v>
      </c>
      <c r="K17" s="77">
        <f t="shared" si="3"/>
        <v>0.25081865171326573</v>
      </c>
      <c r="L17" s="77">
        <f t="shared" si="4"/>
        <v>0.56000000000000005</v>
      </c>
      <c r="M17" s="77">
        <f t="shared" si="8"/>
        <v>1.7580031125092281</v>
      </c>
      <c r="N17" s="77">
        <f t="shared" si="5"/>
        <v>11.322009337527685</v>
      </c>
      <c r="O17" s="77">
        <f t="shared" si="6"/>
        <v>87.106975443768675</v>
      </c>
      <c r="P17" s="7">
        <f t="shared" si="0"/>
        <v>95.6</v>
      </c>
      <c r="Q17" s="7">
        <f t="shared" si="1"/>
        <v>62</v>
      </c>
      <c r="Z17" s="54">
        <v>45</v>
      </c>
      <c r="AA17" s="48">
        <v>85</v>
      </c>
      <c r="AB17" s="47">
        <v>19</v>
      </c>
      <c r="AC17" s="48">
        <v>1</v>
      </c>
      <c r="AD17" s="52">
        <v>52</v>
      </c>
      <c r="AE17" s="53">
        <v>77</v>
      </c>
      <c r="AF17" s="49">
        <v>33.200000000000003</v>
      </c>
      <c r="AG17" s="50">
        <v>18.600000000000001</v>
      </c>
      <c r="AH17" s="51">
        <v>35.799999999999997</v>
      </c>
      <c r="AI17" s="55">
        <v>21.2</v>
      </c>
      <c r="AK17" s="67">
        <v>0.42</v>
      </c>
      <c r="AL17" s="63">
        <v>0.42</v>
      </c>
      <c r="AM17" s="64">
        <v>1</v>
      </c>
      <c r="AN17" s="48">
        <v>0</v>
      </c>
      <c r="AO17" s="47">
        <v>0.56000000000000005</v>
      </c>
      <c r="AP17" s="66">
        <v>1.04</v>
      </c>
    </row>
    <row r="18" spans="2:42" ht="15" customHeight="1" thickBot="1" x14ac:dyDescent="0.3">
      <c r="B18" s="7"/>
      <c r="C18" s="14">
        <f>IF($D$2="English",C17*4.448, C17)</f>
        <v>3</v>
      </c>
      <c r="D18" s="7" t="s">
        <v>24</v>
      </c>
      <c r="H18" s="81">
        <v>8</v>
      </c>
      <c r="I18" s="77">
        <f>IF($C$18/Q17 &lt; 0.014, 0.014, $C$18/Q17)</f>
        <v>4.8387096774193547E-2</v>
      </c>
      <c r="J18" s="77">
        <f t="shared" si="2"/>
        <v>0.27777777777777779</v>
      </c>
      <c r="K18" s="77">
        <f>0.506467531924409*(I18)^0.23203728471849</f>
        <v>0.25081865171326573</v>
      </c>
      <c r="L18" s="77">
        <f>IF(J18&lt;=K18,1,0.56)</f>
        <v>0.56000000000000005</v>
      </c>
      <c r="M18" s="77">
        <f>IF(J18&lt;=K18,0,0.863191147423464*(I18)^(-0.234866270653838))</f>
        <v>1.7580031125092281</v>
      </c>
      <c r="N18" s="77">
        <f>L18*$C$9*$C$16 + M18*$C$18</f>
        <v>11.322009337527685</v>
      </c>
      <c r="O18" s="77">
        <f t="shared" si="6"/>
        <v>87.106975443768675</v>
      </c>
      <c r="P18" s="7">
        <f t="shared" si="0"/>
        <v>95.6</v>
      </c>
      <c r="Q18" s="7">
        <f t="shared" si="1"/>
        <v>62</v>
      </c>
      <c r="Z18" s="54">
        <v>50</v>
      </c>
      <c r="AA18" s="48">
        <v>90</v>
      </c>
      <c r="AB18" s="47">
        <v>20</v>
      </c>
      <c r="AC18" s="48">
        <v>1</v>
      </c>
      <c r="AD18" s="52">
        <v>56</v>
      </c>
      <c r="AE18" s="53">
        <v>82</v>
      </c>
      <c r="AF18" s="49">
        <v>35.1</v>
      </c>
      <c r="AG18" s="50">
        <v>19.600000000000001</v>
      </c>
      <c r="AH18" s="51">
        <v>37.700000000000003</v>
      </c>
      <c r="AI18" s="55">
        <v>22.8</v>
      </c>
      <c r="AK18" s="68">
        <v>0.56000000000000005</v>
      </c>
      <c r="AL18" s="69">
        <v>0.44</v>
      </c>
      <c r="AM18" s="70">
        <v>1</v>
      </c>
      <c r="AN18" s="56">
        <v>0</v>
      </c>
      <c r="AO18" s="44">
        <v>0.56000000000000005</v>
      </c>
      <c r="AP18" s="71">
        <v>1</v>
      </c>
    </row>
    <row r="19" spans="2:42" ht="15" customHeight="1" x14ac:dyDescent="0.25">
      <c r="B19" s="4" t="s">
        <v>5</v>
      </c>
      <c r="C19" s="12">
        <v>1</v>
      </c>
      <c r="D19" s="13"/>
      <c r="H19" s="81">
        <v>9</v>
      </c>
      <c r="I19" s="77">
        <f>IF($C$18/Q18 &lt; 0.014, 0.014, $C$18/Q18)</f>
        <v>4.8387096774193547E-2</v>
      </c>
      <c r="J19" s="77">
        <f t="shared" si="2"/>
        <v>0.27777777777777779</v>
      </c>
      <c r="K19" s="77">
        <f>0.506467531924409*(I19)^0.23203728471849</f>
        <v>0.25081865171326573</v>
      </c>
      <c r="L19" s="77">
        <f>IF(J19&lt;=K19,1,0.56)</f>
        <v>0.56000000000000005</v>
      </c>
      <c r="M19" s="77">
        <f>IF(J19&lt;=K19,0,0.863191147423464*(I19)^(-0.234866270653838))</f>
        <v>1.7580031125092281</v>
      </c>
      <c r="N19" s="77">
        <f>L19*$C$9*$C$16 + M19*$C$18</f>
        <v>11.322009337527685</v>
      </c>
      <c r="O19" s="77">
        <f t="shared" si="6"/>
        <v>87.106975443768675</v>
      </c>
      <c r="P19" s="7">
        <f t="shared" si="0"/>
        <v>95.6</v>
      </c>
      <c r="Q19" s="7">
        <f t="shared" si="1"/>
        <v>62</v>
      </c>
      <c r="Z19" s="54">
        <v>55</v>
      </c>
      <c r="AA19" s="48">
        <v>100</v>
      </c>
      <c r="AB19" s="47">
        <v>21</v>
      </c>
      <c r="AC19" s="48">
        <v>1.5</v>
      </c>
      <c r="AD19" s="52">
        <v>63</v>
      </c>
      <c r="AE19" s="53">
        <v>90</v>
      </c>
      <c r="AF19" s="49">
        <v>43.6</v>
      </c>
      <c r="AG19" s="50">
        <v>25</v>
      </c>
      <c r="AH19" s="51">
        <v>46.2</v>
      </c>
      <c r="AI19" s="55">
        <v>28.5</v>
      </c>
    </row>
    <row r="20" spans="2:42" ht="15" customHeight="1" x14ac:dyDescent="0.25">
      <c r="H20" s="81">
        <v>10</v>
      </c>
      <c r="I20" s="77">
        <f>IF($C$18/Q19 &lt; 0.014, 0.014, $C$18/Q19)</f>
        <v>4.8387096774193547E-2</v>
      </c>
      <c r="J20" s="77">
        <f t="shared" si="2"/>
        <v>0.27777777777777779</v>
      </c>
      <c r="K20" s="77">
        <f>0.506467531924409*(I20)^0.23203728471849</f>
        <v>0.25081865171326573</v>
      </c>
      <c r="L20" s="77">
        <f>IF(J20&lt;=K20,1,0.56)</f>
        <v>0.56000000000000005</v>
      </c>
      <c r="M20" s="77">
        <f>IF(J20&lt;=K20,0,0.863191147423464*(I20)^(-0.234866270653838))</f>
        <v>1.7580031125092281</v>
      </c>
      <c r="N20" s="77">
        <f>L20*$C$9*$C$16 + M20*$C$18</f>
        <v>11.322009337527685</v>
      </c>
      <c r="O20" s="77">
        <f t="shared" si="6"/>
        <v>87.106975443768675</v>
      </c>
      <c r="P20" s="7">
        <f t="shared" si="0"/>
        <v>95.6</v>
      </c>
      <c r="Q20" s="7">
        <f t="shared" si="1"/>
        <v>62</v>
      </c>
      <c r="Z20" s="54">
        <v>60</v>
      </c>
      <c r="AA20" s="48">
        <v>110</v>
      </c>
      <c r="AB20" s="47">
        <v>22</v>
      </c>
      <c r="AC20" s="48">
        <v>1.5</v>
      </c>
      <c r="AD20" s="52">
        <v>70</v>
      </c>
      <c r="AE20" s="53">
        <v>99</v>
      </c>
      <c r="AF20" s="49">
        <v>47.5</v>
      </c>
      <c r="AG20" s="50">
        <v>28</v>
      </c>
      <c r="AH20" s="51">
        <v>55.9</v>
      </c>
      <c r="AI20" s="55">
        <v>35.5</v>
      </c>
    </row>
    <row r="21" spans="2:42" ht="15" customHeight="1" x14ac:dyDescent="0.25">
      <c r="B21" s="8" t="s">
        <v>47</v>
      </c>
      <c r="C21" s="8"/>
      <c r="D21" s="8"/>
      <c r="Z21" s="54">
        <v>65</v>
      </c>
      <c r="AA21" s="48">
        <v>120</v>
      </c>
      <c r="AB21" s="47">
        <v>23</v>
      </c>
      <c r="AC21" s="48">
        <v>1.5</v>
      </c>
      <c r="AD21" s="52">
        <v>74</v>
      </c>
      <c r="AE21" s="53">
        <v>109</v>
      </c>
      <c r="AF21" s="49">
        <v>55.9</v>
      </c>
      <c r="AG21" s="50">
        <v>34</v>
      </c>
      <c r="AH21" s="51">
        <v>63.7</v>
      </c>
      <c r="AI21" s="55">
        <v>41.5</v>
      </c>
    </row>
    <row r="22" spans="2:42" ht="15" customHeight="1" x14ac:dyDescent="0.25">
      <c r="B22" s="4" t="s">
        <v>7</v>
      </c>
      <c r="C22" s="11">
        <v>12000</v>
      </c>
      <c r="D22" s="4" t="s">
        <v>8</v>
      </c>
      <c r="H22" s="10" t="s">
        <v>89</v>
      </c>
      <c r="I22" s="10"/>
      <c r="J22" s="10"/>
      <c r="Z22" s="54">
        <v>70</v>
      </c>
      <c r="AA22" s="48">
        <v>125</v>
      </c>
      <c r="AB22" s="47">
        <v>24</v>
      </c>
      <c r="AC22" s="48">
        <v>1.5</v>
      </c>
      <c r="AD22" s="52">
        <v>79</v>
      </c>
      <c r="AE22" s="53">
        <v>114</v>
      </c>
      <c r="AF22" s="49">
        <v>61.8</v>
      </c>
      <c r="AG22" s="50">
        <v>37.5</v>
      </c>
      <c r="AH22" s="51">
        <v>68.900000000000006</v>
      </c>
      <c r="AI22" s="55">
        <v>45.5</v>
      </c>
    </row>
    <row r="23" spans="2:42" ht="15" customHeight="1" x14ac:dyDescent="0.25">
      <c r="B23" s="4" t="s">
        <v>9</v>
      </c>
      <c r="C23" s="11">
        <v>300</v>
      </c>
      <c r="D23" s="4" t="s">
        <v>10</v>
      </c>
      <c r="H23" s="7" t="s">
        <v>90</v>
      </c>
      <c r="I23" s="7">
        <f>P20</f>
        <v>95.6</v>
      </c>
      <c r="J23" s="7" t="s">
        <v>24</v>
      </c>
      <c r="Z23" s="54">
        <v>75</v>
      </c>
      <c r="AA23" s="48">
        <v>130</v>
      </c>
      <c r="AB23" s="47">
        <v>25</v>
      </c>
      <c r="AC23" s="48">
        <v>1.5</v>
      </c>
      <c r="AD23" s="52">
        <v>86</v>
      </c>
      <c r="AE23" s="53">
        <v>119</v>
      </c>
      <c r="AF23" s="49">
        <v>66.3</v>
      </c>
      <c r="AG23" s="50">
        <v>40.5</v>
      </c>
      <c r="AH23" s="51">
        <v>71.5</v>
      </c>
      <c r="AI23" s="55">
        <v>49</v>
      </c>
    </row>
    <row r="24" spans="2:42" ht="15" customHeight="1" x14ac:dyDescent="0.25">
      <c r="B24" s="7" t="s">
        <v>50</v>
      </c>
      <c r="C24" s="15">
        <f>IF(F25,C25,C22*C23*60)</f>
        <v>100000000</v>
      </c>
      <c r="D24" s="7" t="s">
        <v>11</v>
      </c>
      <c r="H24" s="77"/>
      <c r="I24" s="77">
        <f>I23/4.448</f>
        <v>21.492805755395679</v>
      </c>
      <c r="J24" s="77" t="s">
        <v>25</v>
      </c>
      <c r="Z24" s="54">
        <v>80</v>
      </c>
      <c r="AA24" s="48">
        <v>140</v>
      </c>
      <c r="AB24" s="47">
        <v>26</v>
      </c>
      <c r="AC24" s="48">
        <v>2</v>
      </c>
      <c r="AD24" s="52">
        <v>93</v>
      </c>
      <c r="AE24" s="53">
        <v>127</v>
      </c>
      <c r="AF24" s="49">
        <v>70.2</v>
      </c>
      <c r="AG24" s="50">
        <v>45</v>
      </c>
      <c r="AH24" s="51">
        <v>80.599999999999994</v>
      </c>
      <c r="AI24" s="55">
        <v>55</v>
      </c>
    </row>
    <row r="25" spans="2:42" ht="15" customHeight="1" x14ac:dyDescent="0.25">
      <c r="B25" s="4"/>
      <c r="C25" s="11">
        <f>10^8</f>
        <v>100000000</v>
      </c>
      <c r="D25" s="4" t="s">
        <v>11</v>
      </c>
      <c r="E25" s="4" t="s">
        <v>12</v>
      </c>
      <c r="F25" s="16" t="b">
        <v>1</v>
      </c>
      <c r="H25" s="7" t="s">
        <v>91</v>
      </c>
      <c r="I25" s="7">
        <f>Q20</f>
        <v>62</v>
      </c>
      <c r="J25" s="7" t="s">
        <v>24</v>
      </c>
      <c r="Z25" s="54">
        <v>85</v>
      </c>
      <c r="AA25" s="48">
        <v>150</v>
      </c>
      <c r="AB25" s="47">
        <v>28</v>
      </c>
      <c r="AC25" s="48">
        <v>2</v>
      </c>
      <c r="AD25" s="52">
        <v>99</v>
      </c>
      <c r="AE25" s="53">
        <v>136</v>
      </c>
      <c r="AF25" s="49">
        <v>83.2</v>
      </c>
      <c r="AG25" s="50">
        <v>53</v>
      </c>
      <c r="AH25" s="51">
        <v>90.4</v>
      </c>
      <c r="AI25" s="55">
        <v>63</v>
      </c>
    </row>
    <row r="26" spans="2:42" ht="15" customHeight="1" x14ac:dyDescent="0.25">
      <c r="H26" s="77"/>
      <c r="I26" s="77">
        <f>I25/4.448</f>
        <v>13.938848920863308</v>
      </c>
      <c r="J26" s="77" t="s">
        <v>25</v>
      </c>
      <c r="Z26" s="54">
        <v>90</v>
      </c>
      <c r="AA26" s="48">
        <v>160</v>
      </c>
      <c r="AB26" s="47">
        <v>30</v>
      </c>
      <c r="AC26" s="48">
        <v>2</v>
      </c>
      <c r="AD26" s="52">
        <v>104</v>
      </c>
      <c r="AE26" s="53">
        <v>146</v>
      </c>
      <c r="AF26" s="49">
        <v>95.6</v>
      </c>
      <c r="AG26" s="50">
        <v>62</v>
      </c>
      <c r="AH26" s="51">
        <v>106</v>
      </c>
      <c r="AI26" s="55">
        <v>73.5</v>
      </c>
    </row>
    <row r="27" spans="2:42" ht="15" customHeight="1" thickBot="1" x14ac:dyDescent="0.3">
      <c r="B27" s="27" t="s">
        <v>49</v>
      </c>
      <c r="C27" s="27"/>
      <c r="D27" s="27"/>
      <c r="E27" s="27"/>
      <c r="F27" s="27"/>
      <c r="Z27" s="43">
        <v>95</v>
      </c>
      <c r="AA27" s="56">
        <v>170</v>
      </c>
      <c r="AB27" s="44">
        <v>32</v>
      </c>
      <c r="AC27" s="56">
        <v>2</v>
      </c>
      <c r="AD27" s="57">
        <v>110</v>
      </c>
      <c r="AE27" s="58">
        <v>156</v>
      </c>
      <c r="AF27" s="59">
        <v>108</v>
      </c>
      <c r="AG27" s="60">
        <v>69.5</v>
      </c>
      <c r="AH27" s="61">
        <v>121</v>
      </c>
      <c r="AI27" s="62">
        <v>85</v>
      </c>
    </row>
    <row r="28" spans="2:42" ht="15" customHeight="1" x14ac:dyDescent="0.25">
      <c r="B28" s="7" t="s">
        <v>13</v>
      </c>
      <c r="C28" s="15">
        <f>IF(F36,C37,VLOOKUP($C$5,$T$6:$X$7,2,FALSE))</f>
        <v>1000000</v>
      </c>
      <c r="D28" s="7" t="s">
        <v>11</v>
      </c>
    </row>
    <row r="29" spans="2:42" ht="15" customHeight="1" x14ac:dyDescent="0.25">
      <c r="B29" s="7" t="s">
        <v>17</v>
      </c>
      <c r="C29" s="33">
        <f>IF(F36,C38,VLOOKUP($C$5,$T$6:$X$7,3,FALSE))</f>
        <v>0.02</v>
      </c>
      <c r="D29" s="7"/>
    </row>
    <row r="30" spans="2:42" ht="15" customHeight="1" x14ac:dyDescent="0.25">
      <c r="B30" s="7" t="s">
        <v>19</v>
      </c>
      <c r="C30" s="33">
        <f>IF(F36,C40,VLOOKUP($C$5,$T$6:$X$7,4,FALSE))</f>
        <v>4.4589999999999996</v>
      </c>
      <c r="D30" s="7"/>
    </row>
    <row r="31" spans="2:42" ht="15" customHeight="1" x14ac:dyDescent="0.25">
      <c r="B31" s="7" t="s">
        <v>21</v>
      </c>
      <c r="C31" s="33">
        <f>IF(F36,C42,VLOOKUP($C$5,$T$6:$X$7,5,FALSE))</f>
        <v>1.4830000000000001</v>
      </c>
      <c r="D31" s="7"/>
    </row>
    <row r="32" spans="2:42" ht="15" customHeight="1" x14ac:dyDescent="0.25">
      <c r="B32" s="7" t="s">
        <v>22</v>
      </c>
      <c r="C32" s="21">
        <f>IF(F33,C33,C24/C28)</f>
        <v>100</v>
      </c>
      <c r="D32" s="7" t="s">
        <v>11</v>
      </c>
    </row>
    <row r="33" spans="2:6" ht="15" customHeight="1" x14ac:dyDescent="0.25">
      <c r="B33" s="4"/>
      <c r="C33" s="4"/>
      <c r="D33" s="4" t="s">
        <v>11</v>
      </c>
      <c r="E33" s="4" t="s">
        <v>23</v>
      </c>
      <c r="F33" s="16" t="b">
        <v>0</v>
      </c>
    </row>
    <row r="34" spans="2:6" ht="15" customHeight="1" x14ac:dyDescent="0.25">
      <c r="B34" s="7" t="s">
        <v>16</v>
      </c>
      <c r="C34" s="14">
        <f>C29+(C30-C29)*(LN(C6^-1))^(1/C31)</f>
        <v>0.21958957759379855</v>
      </c>
      <c r="D34" s="18"/>
      <c r="E34" s="74" t="s">
        <v>75</v>
      </c>
      <c r="F34" s="73">
        <f>C6</f>
        <v>0.99</v>
      </c>
    </row>
    <row r="36" spans="2:6" ht="15" customHeight="1" x14ac:dyDescent="0.25">
      <c r="B36" s="8" t="s">
        <v>14</v>
      </c>
      <c r="C36" s="8"/>
      <c r="D36" s="8"/>
      <c r="E36" s="4" t="s">
        <v>40</v>
      </c>
      <c r="F36" s="16" t="b">
        <v>0</v>
      </c>
    </row>
    <row r="37" spans="2:6" ht="15" customHeight="1" x14ac:dyDescent="0.25">
      <c r="B37" s="4" t="s">
        <v>13</v>
      </c>
      <c r="C37" s="17">
        <f>10^6</f>
        <v>1000000</v>
      </c>
      <c r="D37" s="4" t="s">
        <v>11</v>
      </c>
    </row>
    <row r="38" spans="2:6" ht="15" customHeight="1" x14ac:dyDescent="0.25">
      <c r="B38" s="4" t="s">
        <v>17</v>
      </c>
      <c r="C38" s="19">
        <v>0.02</v>
      </c>
      <c r="D38" s="13"/>
    </row>
    <row r="39" spans="2:6" ht="15" customHeight="1" x14ac:dyDescent="0.25">
      <c r="B39" s="4" t="s">
        <v>18</v>
      </c>
      <c r="C39" s="20">
        <v>4.4390000000000001</v>
      </c>
      <c r="D39" s="13"/>
    </row>
    <row r="40" spans="2:6" ht="15" customHeight="1" x14ac:dyDescent="0.25">
      <c r="B40" s="7" t="s">
        <v>19</v>
      </c>
      <c r="C40" s="14">
        <f>IF(F41,C41,C39+C38)</f>
        <v>4.4589999999999996</v>
      </c>
      <c r="D40" s="18"/>
    </row>
    <row r="41" spans="2:6" ht="15" customHeight="1" x14ac:dyDescent="0.25">
      <c r="B41" s="4"/>
      <c r="C41" s="4"/>
      <c r="D41" s="4" t="s">
        <v>11</v>
      </c>
      <c r="E41" s="4" t="s">
        <v>20</v>
      </c>
      <c r="F41" s="16" t="b">
        <v>0</v>
      </c>
    </row>
    <row r="42" spans="2:6" ht="15" customHeight="1" x14ac:dyDescent="0.25">
      <c r="B42" s="4" t="s">
        <v>21</v>
      </c>
      <c r="C42" s="20">
        <v>1.4830000000000001</v>
      </c>
      <c r="D42" s="13"/>
    </row>
    <row r="57" spans="26:34" ht="15" customHeight="1" thickBot="1" x14ac:dyDescent="0.3"/>
    <row r="58" spans="26:34" ht="15" customHeight="1" x14ac:dyDescent="0.25">
      <c r="Z58" s="37" t="s">
        <v>81</v>
      </c>
      <c r="AA58" s="38"/>
      <c r="AB58" s="38"/>
      <c r="AC58" s="38"/>
      <c r="AD58" s="38"/>
      <c r="AE58" s="38"/>
      <c r="AF58" s="38"/>
      <c r="AG58" s="38"/>
      <c r="AH58" s="39"/>
    </row>
    <row r="59" spans="26:34" ht="15" customHeight="1" x14ac:dyDescent="0.25">
      <c r="Z59" s="75"/>
      <c r="AA59" s="113" t="s">
        <v>79</v>
      </c>
      <c r="AB59" s="112"/>
      <c r="AC59" s="112"/>
      <c r="AD59" s="114"/>
      <c r="AE59" s="112" t="s">
        <v>80</v>
      </c>
      <c r="AF59" s="112"/>
      <c r="AG59" s="112"/>
      <c r="AH59" s="115"/>
    </row>
    <row r="60" spans="26:34" ht="15" customHeight="1" x14ac:dyDescent="0.25">
      <c r="Z60" s="104" t="s">
        <v>53</v>
      </c>
      <c r="AA60" s="106" t="s">
        <v>52</v>
      </c>
      <c r="AB60" s="106" t="s">
        <v>62</v>
      </c>
      <c r="AC60" s="116" t="s">
        <v>78</v>
      </c>
      <c r="AD60" s="116"/>
      <c r="AE60" s="106" t="s">
        <v>52</v>
      </c>
      <c r="AF60" s="106" t="s">
        <v>62</v>
      </c>
      <c r="AG60" s="117" t="s">
        <v>78</v>
      </c>
      <c r="AH60" s="118"/>
    </row>
    <row r="61" spans="26:34" ht="15" customHeight="1" x14ac:dyDescent="0.25">
      <c r="Z61" s="105"/>
      <c r="AA61" s="102"/>
      <c r="AB61" s="102"/>
      <c r="AC61" s="35" t="s">
        <v>58</v>
      </c>
      <c r="AD61" s="35" t="s">
        <v>59</v>
      </c>
      <c r="AE61" s="102"/>
      <c r="AF61" s="102"/>
      <c r="AG61" s="36" t="s">
        <v>58</v>
      </c>
      <c r="AH61" s="46" t="s">
        <v>59</v>
      </c>
    </row>
    <row r="62" spans="26:34" ht="15" customHeight="1" x14ac:dyDescent="0.25">
      <c r="Z62" s="54">
        <v>25</v>
      </c>
      <c r="AA62" s="48">
        <v>52</v>
      </c>
      <c r="AB62" s="47">
        <v>15</v>
      </c>
      <c r="AC62" s="49">
        <v>16.8</v>
      </c>
      <c r="AD62" s="50">
        <v>8.8000000000000007</v>
      </c>
      <c r="AE62" s="47">
        <v>62</v>
      </c>
      <c r="AF62" s="48">
        <v>17</v>
      </c>
      <c r="AG62" s="51">
        <v>28.6</v>
      </c>
      <c r="AH62" s="55">
        <v>15</v>
      </c>
    </row>
    <row r="63" spans="26:34" ht="15" customHeight="1" x14ac:dyDescent="0.25">
      <c r="Z63" s="54">
        <v>30</v>
      </c>
      <c r="AA63" s="48">
        <v>62</v>
      </c>
      <c r="AB63" s="47">
        <v>16</v>
      </c>
      <c r="AC63" s="49">
        <v>22.4</v>
      </c>
      <c r="AD63" s="50">
        <v>12</v>
      </c>
      <c r="AE63" s="47">
        <v>72</v>
      </c>
      <c r="AF63" s="48">
        <v>19</v>
      </c>
      <c r="AG63" s="51">
        <v>36.9</v>
      </c>
      <c r="AH63" s="55">
        <v>20</v>
      </c>
    </row>
    <row r="64" spans="26:34" ht="15" customHeight="1" x14ac:dyDescent="0.25">
      <c r="Z64" s="54">
        <v>35</v>
      </c>
      <c r="AA64" s="48">
        <v>72</v>
      </c>
      <c r="AB64" s="47">
        <v>17</v>
      </c>
      <c r="AC64" s="49">
        <v>31.9</v>
      </c>
      <c r="AD64" s="50">
        <v>17.600000000000001</v>
      </c>
      <c r="AE64" s="47">
        <v>80</v>
      </c>
      <c r="AF64" s="48">
        <v>21</v>
      </c>
      <c r="AG64" s="51">
        <v>44.6</v>
      </c>
      <c r="AH64" s="55">
        <v>27.1</v>
      </c>
    </row>
    <row r="65" spans="26:34" ht="15" customHeight="1" x14ac:dyDescent="0.25">
      <c r="Z65" s="54">
        <v>40</v>
      </c>
      <c r="AA65" s="48">
        <v>80</v>
      </c>
      <c r="AB65" s="47">
        <v>18</v>
      </c>
      <c r="AC65" s="49">
        <v>41.8</v>
      </c>
      <c r="AD65" s="50">
        <v>24</v>
      </c>
      <c r="AE65" s="47">
        <v>90</v>
      </c>
      <c r="AF65" s="48">
        <v>23</v>
      </c>
      <c r="AG65" s="51">
        <v>56.1</v>
      </c>
      <c r="AH65" s="55">
        <v>32.5</v>
      </c>
    </row>
    <row r="66" spans="26:34" ht="15" customHeight="1" x14ac:dyDescent="0.25">
      <c r="Z66" s="54">
        <v>45</v>
      </c>
      <c r="AA66" s="48">
        <v>85</v>
      </c>
      <c r="AB66" s="47">
        <v>19</v>
      </c>
      <c r="AC66" s="49">
        <v>44</v>
      </c>
      <c r="AD66" s="50">
        <v>25.5</v>
      </c>
      <c r="AE66" s="47">
        <v>100</v>
      </c>
      <c r="AF66" s="48">
        <v>25</v>
      </c>
      <c r="AG66" s="51">
        <v>72.099999999999994</v>
      </c>
      <c r="AH66" s="55">
        <v>45.4</v>
      </c>
    </row>
    <row r="67" spans="26:34" ht="15" customHeight="1" x14ac:dyDescent="0.25">
      <c r="Z67" s="54">
        <v>50</v>
      </c>
      <c r="AA67" s="48">
        <v>90</v>
      </c>
      <c r="AB67" s="47">
        <v>20</v>
      </c>
      <c r="AC67" s="49">
        <v>45.7</v>
      </c>
      <c r="AD67" s="50">
        <v>27.5</v>
      </c>
      <c r="AE67" s="47">
        <v>110</v>
      </c>
      <c r="AF67" s="48">
        <v>27</v>
      </c>
      <c r="AG67" s="51">
        <v>88</v>
      </c>
      <c r="AH67" s="55">
        <v>52</v>
      </c>
    </row>
    <row r="68" spans="26:34" ht="15" customHeight="1" x14ac:dyDescent="0.25">
      <c r="Z68" s="54">
        <v>55</v>
      </c>
      <c r="AA68" s="48">
        <v>100</v>
      </c>
      <c r="AB68" s="47">
        <v>21</v>
      </c>
      <c r="AC68" s="49">
        <v>56.1</v>
      </c>
      <c r="AD68" s="50">
        <v>34</v>
      </c>
      <c r="AE68" s="47">
        <v>120</v>
      </c>
      <c r="AF68" s="48">
        <v>29</v>
      </c>
      <c r="AG68" s="51">
        <v>102</v>
      </c>
      <c r="AH68" s="55">
        <v>67.2</v>
      </c>
    </row>
    <row r="69" spans="26:34" ht="15" customHeight="1" x14ac:dyDescent="0.25">
      <c r="Z69" s="54">
        <v>60</v>
      </c>
      <c r="AA69" s="48">
        <v>110</v>
      </c>
      <c r="AB69" s="47">
        <v>22</v>
      </c>
      <c r="AC69" s="49">
        <v>64.400000000000006</v>
      </c>
      <c r="AD69" s="50">
        <v>43.1</v>
      </c>
      <c r="AE69" s="47">
        <v>130</v>
      </c>
      <c r="AF69" s="48">
        <v>31</v>
      </c>
      <c r="AG69" s="51">
        <v>123</v>
      </c>
      <c r="AH69" s="55">
        <v>76.5</v>
      </c>
    </row>
    <row r="70" spans="26:34" ht="15" customHeight="1" x14ac:dyDescent="0.25">
      <c r="Z70" s="54">
        <v>65</v>
      </c>
      <c r="AA70" s="48">
        <v>120</v>
      </c>
      <c r="AB70" s="47">
        <v>23</v>
      </c>
      <c r="AC70" s="49">
        <v>76.5</v>
      </c>
      <c r="AD70" s="50">
        <v>51.2</v>
      </c>
      <c r="AE70" s="47">
        <v>140</v>
      </c>
      <c r="AF70" s="48">
        <v>33</v>
      </c>
      <c r="AG70" s="51">
        <v>138</v>
      </c>
      <c r="AH70" s="55">
        <v>85</v>
      </c>
    </row>
    <row r="71" spans="26:34" ht="15" customHeight="1" x14ac:dyDescent="0.25">
      <c r="Z71" s="54">
        <v>70</v>
      </c>
      <c r="AA71" s="48">
        <v>125</v>
      </c>
      <c r="AB71" s="47">
        <v>24</v>
      </c>
      <c r="AC71" s="49">
        <v>79.2</v>
      </c>
      <c r="AD71" s="50">
        <v>51.2</v>
      </c>
      <c r="AE71" s="47">
        <v>150</v>
      </c>
      <c r="AF71" s="48">
        <v>35</v>
      </c>
      <c r="AG71" s="51">
        <v>151</v>
      </c>
      <c r="AH71" s="55">
        <v>102</v>
      </c>
    </row>
    <row r="72" spans="26:34" ht="15" customHeight="1" x14ac:dyDescent="0.25">
      <c r="Z72" s="54">
        <v>75</v>
      </c>
      <c r="AA72" s="48">
        <v>130</v>
      </c>
      <c r="AB72" s="47">
        <v>25</v>
      </c>
      <c r="AC72" s="49">
        <v>93.1</v>
      </c>
      <c r="AD72" s="50">
        <v>69.400000000000006</v>
      </c>
      <c r="AE72" s="47">
        <v>160</v>
      </c>
      <c r="AF72" s="48">
        <v>37</v>
      </c>
      <c r="AG72" s="51">
        <v>183</v>
      </c>
      <c r="AH72" s="55">
        <v>125</v>
      </c>
    </row>
    <row r="73" spans="26:34" ht="15" customHeight="1" x14ac:dyDescent="0.25">
      <c r="Z73" s="54">
        <v>80</v>
      </c>
      <c r="AA73" s="48">
        <v>140</v>
      </c>
      <c r="AB73" s="47">
        <v>26</v>
      </c>
      <c r="AC73" s="49">
        <v>106</v>
      </c>
      <c r="AD73" s="50">
        <v>78.3</v>
      </c>
      <c r="AE73" s="47">
        <v>170</v>
      </c>
      <c r="AF73" s="48">
        <v>39</v>
      </c>
      <c r="AG73" s="51">
        <v>190</v>
      </c>
      <c r="AH73" s="55">
        <v>125</v>
      </c>
    </row>
    <row r="74" spans="26:34" ht="15" customHeight="1" x14ac:dyDescent="0.25">
      <c r="Z74" s="54">
        <v>85</v>
      </c>
      <c r="AA74" s="48">
        <v>150</v>
      </c>
      <c r="AB74" s="47">
        <v>28</v>
      </c>
      <c r="AC74" s="49">
        <v>119</v>
      </c>
      <c r="AD74" s="50">
        <v>78.3</v>
      </c>
      <c r="AE74" s="47">
        <v>180</v>
      </c>
      <c r="AF74" s="48">
        <v>41</v>
      </c>
      <c r="AG74" s="51">
        <v>212</v>
      </c>
      <c r="AH74" s="55">
        <v>149</v>
      </c>
    </row>
    <row r="75" spans="26:34" ht="15" customHeight="1" x14ac:dyDescent="0.25">
      <c r="Z75" s="54">
        <v>90</v>
      </c>
      <c r="AA75" s="48">
        <v>160</v>
      </c>
      <c r="AB75" s="47">
        <v>30</v>
      </c>
      <c r="AC75" s="49">
        <v>142</v>
      </c>
      <c r="AD75" s="50">
        <v>100</v>
      </c>
      <c r="AE75" s="47">
        <v>190</v>
      </c>
      <c r="AF75" s="48">
        <v>43</v>
      </c>
      <c r="AG75" s="51">
        <v>242</v>
      </c>
      <c r="AH75" s="55">
        <v>160</v>
      </c>
    </row>
    <row r="76" spans="26:34" ht="15" customHeight="1" x14ac:dyDescent="0.25">
      <c r="Z76" s="54">
        <v>95</v>
      </c>
      <c r="AA76" s="48">
        <v>170</v>
      </c>
      <c r="AB76" s="47">
        <v>32</v>
      </c>
      <c r="AC76" s="49">
        <v>165</v>
      </c>
      <c r="AD76" s="50">
        <v>112</v>
      </c>
      <c r="AE76" s="47">
        <v>200</v>
      </c>
      <c r="AF76" s="48">
        <v>45</v>
      </c>
      <c r="AG76" s="51">
        <v>264</v>
      </c>
      <c r="AH76" s="55">
        <v>189</v>
      </c>
    </row>
    <row r="77" spans="26:34" ht="15" customHeight="1" x14ac:dyDescent="0.25">
      <c r="Z77" s="54">
        <v>100</v>
      </c>
      <c r="AA77" s="48">
        <v>180</v>
      </c>
      <c r="AB77" s="47">
        <v>34</v>
      </c>
      <c r="AC77" s="49">
        <v>183</v>
      </c>
      <c r="AD77" s="50">
        <v>125</v>
      </c>
      <c r="AE77" s="47">
        <v>215</v>
      </c>
      <c r="AF77" s="48">
        <v>47</v>
      </c>
      <c r="AG77" s="51">
        <v>303</v>
      </c>
      <c r="AH77" s="55">
        <v>220</v>
      </c>
    </row>
    <row r="78" spans="26:34" ht="15" customHeight="1" x14ac:dyDescent="0.25">
      <c r="Z78" s="54">
        <v>110</v>
      </c>
      <c r="AA78" s="48">
        <v>200</v>
      </c>
      <c r="AB78" s="47">
        <v>38</v>
      </c>
      <c r="AC78" s="49">
        <v>229</v>
      </c>
      <c r="AD78" s="50">
        <v>167</v>
      </c>
      <c r="AE78" s="47">
        <v>240</v>
      </c>
      <c r="AF78" s="48">
        <v>50</v>
      </c>
      <c r="AG78" s="51">
        <v>391</v>
      </c>
      <c r="AH78" s="55">
        <v>304</v>
      </c>
    </row>
    <row r="79" spans="26:34" ht="15" customHeight="1" x14ac:dyDescent="0.25">
      <c r="Z79" s="54">
        <v>120</v>
      </c>
      <c r="AA79" s="48">
        <v>215</v>
      </c>
      <c r="AB79" s="47">
        <v>40</v>
      </c>
      <c r="AC79" s="49">
        <v>260</v>
      </c>
      <c r="AD79" s="50">
        <v>233</v>
      </c>
      <c r="AE79" s="47">
        <v>260</v>
      </c>
      <c r="AF79" s="48">
        <v>55</v>
      </c>
      <c r="AG79" s="51">
        <v>457</v>
      </c>
      <c r="AH79" s="55">
        <v>340</v>
      </c>
    </row>
    <row r="80" spans="26:34" ht="15" customHeight="1" x14ac:dyDescent="0.25">
      <c r="Z80" s="54">
        <v>130</v>
      </c>
      <c r="AA80" s="48">
        <v>230</v>
      </c>
      <c r="AB80" s="47">
        <v>40</v>
      </c>
      <c r="AC80" s="49">
        <v>270</v>
      </c>
      <c r="AD80" s="50">
        <v>193</v>
      </c>
      <c r="AE80" s="47">
        <v>280</v>
      </c>
      <c r="AF80" s="48">
        <v>58</v>
      </c>
      <c r="AG80" s="51">
        <v>539</v>
      </c>
      <c r="AH80" s="55">
        <v>408</v>
      </c>
    </row>
    <row r="81" spans="26:34" ht="15" customHeight="1" x14ac:dyDescent="0.25">
      <c r="Z81" s="54">
        <v>140</v>
      </c>
      <c r="AA81" s="48">
        <v>250</v>
      </c>
      <c r="AB81" s="47">
        <v>42</v>
      </c>
      <c r="AC81" s="49">
        <v>319</v>
      </c>
      <c r="AD81" s="50">
        <v>260</v>
      </c>
      <c r="AE81" s="47">
        <v>300</v>
      </c>
      <c r="AF81" s="48">
        <v>62</v>
      </c>
      <c r="AG81" s="51">
        <v>682</v>
      </c>
      <c r="AH81" s="55">
        <v>454</v>
      </c>
    </row>
    <row r="82" spans="26:34" ht="15" customHeight="1" thickBot="1" x14ac:dyDescent="0.3">
      <c r="Z82" s="43">
        <v>150</v>
      </c>
      <c r="AA82" s="56">
        <v>270</v>
      </c>
      <c r="AB82" s="44">
        <v>45</v>
      </c>
      <c r="AC82" s="59">
        <v>446</v>
      </c>
      <c r="AD82" s="60">
        <v>320</v>
      </c>
      <c r="AE82" s="44">
        <v>320</v>
      </c>
      <c r="AF82" s="56">
        <v>65</v>
      </c>
      <c r="AG82" s="61">
        <v>781</v>
      </c>
      <c r="AH82" s="62">
        <v>502</v>
      </c>
    </row>
  </sheetData>
  <mergeCells count="22">
    <mergeCell ref="AA59:AD59"/>
    <mergeCell ref="AE59:AH59"/>
    <mergeCell ref="Z60:Z61"/>
    <mergeCell ref="AA60:AA61"/>
    <mergeCell ref="AB60:AB61"/>
    <mergeCell ref="AC60:AD60"/>
    <mergeCell ref="AE60:AE61"/>
    <mergeCell ref="AF60:AF61"/>
    <mergeCell ref="AG60:AH60"/>
    <mergeCell ref="AK5:AK6"/>
    <mergeCell ref="AL5:AL6"/>
    <mergeCell ref="AM5:AN5"/>
    <mergeCell ref="AO5:AP5"/>
    <mergeCell ref="AD6:AE6"/>
    <mergeCell ref="AF6:AG6"/>
    <mergeCell ref="AH6:AI6"/>
    <mergeCell ref="AF5:AI5"/>
    <mergeCell ref="Z5:Z7"/>
    <mergeCell ref="AA5:AA7"/>
    <mergeCell ref="AB5:AB7"/>
    <mergeCell ref="AC5:AC7"/>
    <mergeCell ref="AD5:AE5"/>
  </mergeCells>
  <conditionalFormatting sqref="B12 D12 F12">
    <cfRule type="expression" dxfId="10" priority="3">
      <formula>NOT($F$12)</formula>
    </cfRule>
  </conditionalFormatting>
  <conditionalFormatting sqref="B22:B23 D22:D23">
    <cfRule type="expression" dxfId="9" priority="6">
      <formula>$F$25</formula>
    </cfRule>
  </conditionalFormatting>
  <conditionalFormatting sqref="B25 D25 F25">
    <cfRule type="expression" dxfId="8" priority="9">
      <formula>NOT($F$25)</formula>
    </cfRule>
  </conditionalFormatting>
  <conditionalFormatting sqref="B33 D33">
    <cfRule type="expression" dxfId="7" priority="8">
      <formula>NOT($F$33)</formula>
    </cfRule>
  </conditionalFormatting>
  <conditionalFormatting sqref="B39 D39">
    <cfRule type="expression" dxfId="6" priority="5">
      <formula>$F$41</formula>
    </cfRule>
  </conditionalFormatting>
  <conditionalFormatting sqref="B41 D41 F41">
    <cfRule type="expression" dxfId="5" priority="7">
      <formula>NOT($F$41)</formula>
    </cfRule>
  </conditionalFormatting>
  <conditionalFormatting sqref="B5:D5">
    <cfRule type="expression" dxfId="4" priority="11">
      <formula>$F$36</formula>
    </cfRule>
  </conditionalFormatting>
  <conditionalFormatting sqref="B10:D10">
    <cfRule type="expression" dxfId="3" priority="10">
      <formula>$F$12</formula>
    </cfRule>
  </conditionalFormatting>
  <conditionalFormatting sqref="B36:D42 E41:F41">
    <cfRule type="expression" dxfId="2" priority="2">
      <formula>NOT($F$36)</formula>
    </cfRule>
  </conditionalFormatting>
  <conditionalFormatting sqref="F33">
    <cfRule type="expression" dxfId="1" priority="4">
      <formula>NOT($F$33)</formula>
    </cfRule>
  </conditionalFormatting>
  <conditionalFormatting sqref="F36">
    <cfRule type="expression" dxfId="0" priority="1">
      <formula>NOT($F$36)</formula>
    </cfRule>
  </conditionalFormatting>
  <dataValidations count="5">
    <dataValidation type="list" allowBlank="1" showInputMessage="1" showErrorMessage="1" sqref="D2" xr:uid="{3466292F-9163-47D1-8340-C94A9050F490}">
      <formula1>"English, Metric"</formula1>
    </dataValidation>
    <dataValidation type="list" allowBlank="1" showInputMessage="1" showErrorMessage="1" sqref="C10" xr:uid="{A4B4AB92-7DA9-481B-AE01-31F0BCEF9CD1}">
      <formula1>"Ball, Roller"</formula1>
    </dataValidation>
    <dataValidation type="list" allowBlank="1" showInputMessage="1" showErrorMessage="1" sqref="C7" xr:uid="{D7C3C447-48D0-45FC-BA1C-3E6109BDB2C8}">
      <formula1>"Deep Groove, Angular, 02-Series, 03-Series"</formula1>
    </dataValidation>
    <dataValidation type="list" allowBlank="1" showInputMessage="1" showErrorMessage="1" sqref="C8" xr:uid="{ADD61CF0-B1EC-4140-A502-5B696D591475}">
      <formula1>"Inner Ring, Outer Ring"</formula1>
    </dataValidation>
    <dataValidation type="list" allowBlank="1" showInputMessage="1" showErrorMessage="1" sqref="C5" xr:uid="{4D447B5A-1602-4549-B55C-B61D2784AFDA}">
      <formula1>$T$6:$T$7</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L18 Combined Loads Bearings</vt:lpstr>
      <vt:lpstr>Sprdsht Quiz 6 1</vt:lpstr>
      <vt:lpstr>Sprdsht Quiz 6 2</vt:lpstr>
      <vt:lpstr>Shaft Moments Sprdsht Quiz 6 P3</vt:lpstr>
      <vt:lpstr>Cmb Ld Brgs Sprdsht Quiz 6 P3 O</vt:lpstr>
      <vt:lpstr>Cmb Ld Brgs Sprdsht Quiz 6 P3 C</vt:lpstr>
      <vt:lpstr>Shaft Moments Sprdsht Quiz 6 P4</vt:lpstr>
      <vt:lpstr>Cmb Ld Brgs Sprdsht Quiz 6 P4 O</vt:lpstr>
      <vt:lpstr>Cmb Ld Brgs Sprdsht Quiz 6 P4 C</vt:lpstr>
      <vt:lpstr>Cmd Sprdsht Quiz 6 P4 C + Axial</vt:lpstr>
      <vt:lpstr>L18 Quiz</vt:lpstr>
      <vt:lpstr>L1 Shaft Design-Moments</vt:lpstr>
      <vt:lpstr>Sample Prob 0 (expectations pg)</vt:lpstr>
      <vt:lpstr>Sample Prob 1 (11-22)</vt:lpstr>
      <vt:lpstr>Sample Prob 2 (11-23)</vt:lpstr>
      <vt:lpstr>Sample Prob 3 (11-24)</vt:lpstr>
      <vt:lpstr>Sample Prob 4 (11-25)</vt:lpstr>
      <vt:lpstr>Sample Prob 5 (11-26)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Caiden Logan Bonney</cp:lastModifiedBy>
  <cp:revision/>
  <dcterms:created xsi:type="dcterms:W3CDTF">2025-02-21T02:00:02Z</dcterms:created>
  <dcterms:modified xsi:type="dcterms:W3CDTF">2025-12-10T12:12:16Z</dcterms:modified>
  <cp:category/>
  <cp:contentStatus/>
</cp:coreProperties>
</file>