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/"/>
    </mc:Choice>
  </mc:AlternateContent>
  <xr:revisionPtr revIDLastSave="983" documentId="8_{12CF926C-9648-418C-B514-CA5ABB870397}" xr6:coauthVersionLast="47" xr6:coauthVersionMax="47" xr10:uidLastSave="{CC2776CE-02AB-4491-8BD1-55A165223D1C}"/>
  <bookViews>
    <workbookView xWindow="30" yWindow="1170" windowWidth="38370" windowHeight="19455" xr2:uid="{BB8C074D-1052-4760-9334-24CC93365BEB}"/>
  </bookViews>
  <sheets>
    <sheet name="L23 Bushings" sheetId="1" r:id="rId1"/>
    <sheet name="L23 Qui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9" i="2" l="1"/>
  <c r="F23" i="2"/>
  <c r="C22" i="2"/>
  <c r="D21" i="2"/>
  <c r="C21" i="2"/>
  <c r="D20" i="2"/>
  <c r="C17" i="2"/>
  <c r="C15" i="2"/>
  <c r="D14" i="2"/>
  <c r="C13" i="2"/>
  <c r="I19" i="2" s="1"/>
  <c r="D12" i="2"/>
  <c r="D10" i="2"/>
  <c r="C10" i="2"/>
  <c r="C24" i="2" s="1"/>
  <c r="T9" i="2"/>
  <c r="C9" i="2"/>
  <c r="R38" i="2" s="1"/>
  <c r="D8" i="2"/>
  <c r="I7" i="2"/>
  <c r="AB4" i="2"/>
  <c r="T3" i="2"/>
  <c r="S10" i="1"/>
  <c r="D14" i="1"/>
  <c r="I7" i="1"/>
  <c r="C15" i="1"/>
  <c r="C9" i="1"/>
  <c r="R38" i="1" s="1"/>
  <c r="C11" i="1"/>
  <c r="C13" i="1"/>
  <c r="I19" i="1" s="1"/>
  <c r="D21" i="1"/>
  <c r="C24" i="1"/>
  <c r="C21" i="1" s="1"/>
  <c r="C22" i="1" s="1"/>
  <c r="D8" i="1"/>
  <c r="D12" i="1"/>
  <c r="D10" i="1"/>
  <c r="C10" i="1"/>
  <c r="AB4" i="1"/>
  <c r="T9" i="1"/>
  <c r="T3" i="1"/>
  <c r="R39" i="1"/>
  <c r="C11" i="2" l="1"/>
  <c r="I8" i="1"/>
  <c r="I10" i="1"/>
  <c r="I11" i="1" s="1"/>
  <c r="I10" i="2" l="1"/>
  <c r="I11" i="2" s="1"/>
  <c r="I8" i="2"/>
  <c r="S9" i="1"/>
  <c r="I15" i="1" s="1"/>
  <c r="K17" i="1"/>
  <c r="S3" i="2" l="1"/>
  <c r="I9" i="2"/>
  <c r="K17" i="2"/>
  <c r="S9" i="2"/>
  <c r="S10" i="2" s="1"/>
  <c r="I15" i="2" s="1"/>
  <c r="D20" i="1"/>
  <c r="F23" i="1"/>
  <c r="K16" i="2" l="1"/>
  <c r="I12" i="2"/>
  <c r="K18" i="2" s="1"/>
  <c r="C17" i="1"/>
  <c r="I20" i="2" l="1"/>
  <c r="I21" i="2" s="1"/>
  <c r="I22" i="2" s="1"/>
  <c r="S3" i="1"/>
  <c r="I9" i="1"/>
  <c r="I12" i="1" l="1"/>
  <c r="K16" i="1"/>
  <c r="K18" i="1" l="1"/>
  <c r="I20" i="1"/>
  <c r="I21" i="1" s="1"/>
  <c r="I22" i="1" s="1"/>
</calcChain>
</file>

<file path=xl/sharedStrings.xml><?xml version="1.0" encoding="utf-8"?>
<sst xmlns="http://schemas.openxmlformats.org/spreadsheetml/2006/main" count="1068" uniqueCount="62">
  <si>
    <t>INPUTS</t>
  </si>
  <si>
    <t>Units:</t>
  </si>
  <si>
    <t>Angular Velocity, N</t>
  </si>
  <si>
    <t>rev/min</t>
  </si>
  <si>
    <t>rev/s</t>
  </si>
  <si>
    <t>l known</t>
  </si>
  <si>
    <t>l/d known</t>
  </si>
  <si>
    <t>-</t>
  </si>
  <si>
    <t>Bushing Inputs</t>
  </si>
  <si>
    <t>Material</t>
  </si>
  <si>
    <t>Bushing Length, l</t>
  </si>
  <si>
    <t>English</t>
  </si>
  <si>
    <t>Length Inputs</t>
  </si>
  <si>
    <t>Environment Temp.</t>
  </si>
  <si>
    <t>in</t>
  </si>
  <si>
    <t>Oiles SP 500 alloy brass</t>
  </si>
  <si>
    <t>Nominal Pressure, P</t>
  </si>
  <si>
    <t>Bushing Bore Diameter, D</t>
  </si>
  <si>
    <t>l/D</t>
  </si>
  <si>
    <t>Velocity of shaft boundary, V</t>
  </si>
  <si>
    <t>Radial Load, F</t>
  </si>
  <si>
    <t>Wear Factor K From Table 12-8 or 12-9</t>
  </si>
  <si>
    <t>Foreign matter</t>
  </si>
  <si>
    <t>No, Clean Environment</t>
  </si>
  <si>
    <t>x</t>
  </si>
  <si>
    <r>
      <t>Environmental factor, f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From Table 12-11</t>
    </r>
  </si>
  <si>
    <t>Values from Tables (to the right)</t>
  </si>
  <si>
    <t>Lower Bound Velocity</t>
  </si>
  <si>
    <t>ft/min</t>
  </si>
  <si>
    <t>Upper Bound Velocity</t>
  </si>
  <si>
    <r>
      <t>Lower Bound f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</si>
  <si>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Upper Bound f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</si>
  <si>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1</t>
    </r>
  </si>
  <si>
    <t>↓ Inputs for this above table on the right --&gt;</t>
  </si>
  <si>
    <t>Linear Interpolation for Velocity V at the specified Pressure Range</t>
  </si>
  <si>
    <t>(No linear Interpolation for Pressure just for the Velocity)</t>
  </si>
  <si>
    <r>
      <t>Motion Related factor, f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From Table 12-10</t>
    </r>
  </si>
  <si>
    <t>Max Allowable Pressure From Table 12-12</t>
  </si>
  <si>
    <t>Table only for Oiles 500 bushing</t>
  </si>
  <si>
    <t>psi</t>
  </si>
  <si>
    <r>
      <t>Max Pressure, P</t>
    </r>
    <r>
      <rPr>
        <vertAlign val="subscript"/>
        <sz val="11"/>
        <color theme="1"/>
        <rFont val="Aptos Narrow"/>
        <family val="2"/>
        <scheme val="minor"/>
      </rPr>
      <t>max</t>
    </r>
  </si>
  <si>
    <t>Max Allowable Velocity From Table 12-12</t>
  </si>
  <si>
    <r>
      <t>P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>V</t>
    </r>
  </si>
  <si>
    <r>
      <t>Max Allowable P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>V From Table 12-12</t>
    </r>
  </si>
  <si>
    <t>psi-ft/min</t>
  </si>
  <si>
    <t>°F</t>
  </si>
  <si>
    <t>Table Lookup Values</t>
  </si>
  <si>
    <t>Max allowable wear, w</t>
  </si>
  <si>
    <t>in/min</t>
  </si>
  <si>
    <t>Time till loss of function, t</t>
  </si>
  <si>
    <t>(in^3)*min/(lbf*ft*h)</t>
  </si>
  <si>
    <t>h</t>
  </si>
  <si>
    <t>min</t>
  </si>
  <si>
    <t>Revs till Failure</t>
  </si>
  <si>
    <t>*10^-10 (in^3)*min/(lbf*ft*h)</t>
  </si>
  <si>
    <t>rev</t>
  </si>
  <si>
    <t>lbf</t>
  </si>
  <si>
    <t>y1</t>
  </si>
  <si>
    <t>y2</t>
  </si>
  <si>
    <t>x1</t>
  </si>
  <si>
    <t>x2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</si>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</sst>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E+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0" fillId="2" borderId="0" xfId="0" quotePrefix="1" applyFill="1" applyAlignment="1">
      <alignment vertical="center"/>
    </xf>
    <xf numFmtId="0" fontId="0" fillId="3" borderId="0" xfId="0" quotePrefix="1" applyFill="1" applyAlignment="1">
      <alignment vertical="center"/>
    </xf>
    <xf numFmtId="0" fontId="0" fillId="7" borderId="0" xfId="0" applyFill="1"/>
    <xf numFmtId="0" fontId="0" fillId="6" borderId="0" xfId="0" applyFill="1"/>
    <xf numFmtId="0" fontId="0" fillId="2" borderId="3" xfId="0" applyFill="1" applyBorder="1"/>
    <xf numFmtId="0" fontId="0" fillId="6" borderId="3" xfId="0" applyFill="1" applyBorder="1"/>
    <xf numFmtId="0" fontId="0" fillId="2" borderId="0" xfId="0" quotePrefix="1" applyFill="1"/>
    <xf numFmtId="0" fontId="0" fillId="3" borderId="0" xfId="0" applyFill="1"/>
    <xf numFmtId="0" fontId="0" fillId="3" borderId="3" xfId="0" applyFill="1" applyBorder="1"/>
    <xf numFmtId="0" fontId="0" fillId="3" borderId="0" xfId="0" quotePrefix="1" applyFill="1"/>
    <xf numFmtId="0" fontId="0" fillId="8" borderId="0" xfId="0" applyFill="1" applyAlignment="1">
      <alignment horizontal="left"/>
    </xf>
    <xf numFmtId="0" fontId="0" fillId="8" borderId="0" xfId="0" applyFill="1" applyAlignment="1">
      <alignment vertical="center"/>
    </xf>
    <xf numFmtId="0" fontId="0" fillId="8" borderId="0" xfId="0" applyFill="1"/>
    <xf numFmtId="0" fontId="0" fillId="0" borderId="0" xfId="0" applyAlignment="1">
      <alignment horizontal="center"/>
    </xf>
    <xf numFmtId="3" fontId="0" fillId="2" borderId="0" xfId="0" applyNumberFormat="1" applyFill="1" applyAlignment="1">
      <alignment vertical="center"/>
    </xf>
    <xf numFmtId="4" fontId="0" fillId="3" borderId="0" xfId="0" applyNumberFormat="1" applyFill="1" applyAlignment="1">
      <alignment vertical="center"/>
    </xf>
    <xf numFmtId="164" fontId="0" fillId="3" borderId="0" xfId="0" applyNumberFormat="1" applyFill="1" applyAlignment="1">
      <alignment vertical="center"/>
    </xf>
  </cellXfs>
  <cellStyles count="1">
    <cellStyle name="Normal" xfId="0" builtinId="0"/>
  </cellStyles>
  <dxfs count="6">
    <dxf>
      <font>
        <strike val="0"/>
        <color auto="1"/>
      </font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strike val="0"/>
        <color auto="1"/>
      </font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20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5.jpeg"/><Relationship Id="rId11" Type="http://schemas.openxmlformats.org/officeDocument/2006/relationships/image" Target="../media/image19.jpeg"/><Relationship Id="rId5" Type="http://schemas.openxmlformats.org/officeDocument/2006/relationships/image" Target="../media/image14.jpeg"/><Relationship Id="rId10" Type="http://schemas.openxmlformats.org/officeDocument/2006/relationships/image" Target="../media/image18.jpeg"/><Relationship Id="rId4" Type="http://schemas.openxmlformats.org/officeDocument/2006/relationships/image" Target="../media/image4.jpeg"/><Relationship Id="rId9" Type="http://schemas.openxmlformats.org/officeDocument/2006/relationships/image" Target="../media/image17.jpeg"/><Relationship Id="rId1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149678</xdr:colOff>
      <xdr:row>31</xdr:row>
      <xdr:rowOff>0</xdr:rowOff>
    </xdr:from>
    <xdr:to>
      <xdr:col>7</xdr:col>
      <xdr:colOff>1462551</xdr:colOff>
      <xdr:row>60</xdr:row>
      <xdr:rowOff>180530</xdr:rowOff>
    </xdr:to>
    <xdr:pic>
      <xdr:nvPicPr>
        <xdr:cNvPr id="96" name="Picture 1">
          <a:extLst>
            <a:ext uri="{FF2B5EF4-FFF2-40B4-BE49-F238E27FC236}">
              <a16:creationId xmlns:a16="http://schemas.microsoft.com/office/drawing/2014/main" id="{A0329AE6-C975-4BCB-953E-B527F3E3F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278" y="5905500"/>
          <a:ext cx="6761173" cy="57050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13607</xdr:rowOff>
    </xdr:from>
    <xdr:to>
      <xdr:col>9</xdr:col>
      <xdr:colOff>133708</xdr:colOff>
      <xdr:row>94</xdr:row>
      <xdr:rowOff>170766</xdr:rowOff>
    </xdr:to>
    <xdr:pic>
      <xdr:nvPicPr>
        <xdr:cNvPr id="97" name="Picture 2">
          <a:extLst>
            <a:ext uri="{FF2B5EF4-FFF2-40B4-BE49-F238E27FC236}">
              <a16:creationId xmlns:a16="http://schemas.microsoft.com/office/drawing/2014/main" id="{67CF11E5-DB33-4A6F-BFEA-585D2A6A8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1824607"/>
          <a:ext cx="9334858" cy="6253159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13</xdr:row>
      <xdr:rowOff>0</xdr:rowOff>
    </xdr:from>
    <xdr:to>
      <xdr:col>51</xdr:col>
      <xdr:colOff>352425</xdr:colOff>
      <xdr:row>34</xdr:row>
      <xdr:rowOff>141630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C441AF00-2EDA-4A97-A113-BE0A1F0C5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0" y="2476500"/>
          <a:ext cx="5229225" cy="4142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42</xdr:col>
      <xdr:colOff>0</xdr:colOff>
      <xdr:row>34</xdr:row>
      <xdr:rowOff>117826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B7DAFB19-4509-41B0-B31E-2AFEC5DB8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0" y="2476500"/>
          <a:ext cx="5486400" cy="4118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13</xdr:row>
      <xdr:rowOff>0</xdr:rowOff>
    </xdr:from>
    <xdr:to>
      <xdr:col>62</xdr:col>
      <xdr:colOff>114300</xdr:colOff>
      <xdr:row>35</xdr:row>
      <xdr:rowOff>158542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3E6B5876-CE7A-44E5-B036-992467F53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0" y="2476500"/>
          <a:ext cx="5600700" cy="4349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13</xdr:row>
      <xdr:rowOff>0</xdr:rowOff>
    </xdr:from>
    <xdr:to>
      <xdr:col>72</xdr:col>
      <xdr:colOff>0</xdr:colOff>
      <xdr:row>34</xdr:row>
      <xdr:rowOff>117826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F70320D7-785A-4CAD-B9CA-4E8C09C79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0" y="2476500"/>
          <a:ext cx="5486400" cy="4118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32</xdr:col>
      <xdr:colOff>0</xdr:colOff>
      <xdr:row>34</xdr:row>
      <xdr:rowOff>118570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97AC76B4-AE26-47E8-A02A-FBAE08C85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0" y="2476500"/>
          <a:ext cx="5486400" cy="4119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52</xdr:col>
      <xdr:colOff>0</xdr:colOff>
      <xdr:row>62</xdr:row>
      <xdr:rowOff>152247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40ECDF3D-689A-4A7D-87D0-506B34389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0" y="7620000"/>
          <a:ext cx="5486400" cy="4343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42</xdr:col>
      <xdr:colOff>0</xdr:colOff>
      <xdr:row>61</xdr:row>
      <xdr:rowOff>141630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B97CA1A9-B840-4568-8C0E-36F138D00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0" y="7620000"/>
          <a:ext cx="5486400" cy="4142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62</xdr:col>
      <xdr:colOff>0</xdr:colOff>
      <xdr:row>61</xdr:row>
      <xdr:rowOff>117824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5EAE92E4-A994-4936-A362-777087BB4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0" y="7620000"/>
          <a:ext cx="5486400" cy="411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22</xdr:col>
      <xdr:colOff>0</xdr:colOff>
      <xdr:row>61</xdr:row>
      <xdr:rowOff>141628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409CD86B-EAD5-4B41-9E24-2CD092DE2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7620000"/>
          <a:ext cx="5486400" cy="4142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72</xdr:col>
      <xdr:colOff>0</xdr:colOff>
      <xdr:row>62</xdr:row>
      <xdr:rowOff>66718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A08C11C-19F4-4239-978B-B7DBECF2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0" y="7620000"/>
          <a:ext cx="5486400" cy="4257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22</xdr:col>
      <xdr:colOff>0</xdr:colOff>
      <xdr:row>35</xdr:row>
      <xdr:rowOff>41572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4B56723F-56DA-4A3B-90A2-611CC3404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476500"/>
          <a:ext cx="5486400" cy="4232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149678</xdr:colOff>
      <xdr:row>31</xdr:row>
      <xdr:rowOff>0</xdr:rowOff>
    </xdr:from>
    <xdr:to>
      <xdr:col>7</xdr:col>
      <xdr:colOff>1462551</xdr:colOff>
      <xdr:row>60</xdr:row>
      <xdr:rowOff>180530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02BFAD-C8CB-46BF-9495-0D2CA4E4B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278" y="5905500"/>
          <a:ext cx="6761173" cy="57050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13607</xdr:rowOff>
    </xdr:from>
    <xdr:to>
      <xdr:col>9</xdr:col>
      <xdr:colOff>133708</xdr:colOff>
      <xdr:row>94</xdr:row>
      <xdr:rowOff>170766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136811-C538-4584-9EE5-F7A11F9C3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1824607"/>
          <a:ext cx="9334858" cy="6253159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13</xdr:row>
      <xdr:rowOff>0</xdr:rowOff>
    </xdr:from>
    <xdr:to>
      <xdr:col>51</xdr:col>
      <xdr:colOff>352425</xdr:colOff>
      <xdr:row>34</xdr:row>
      <xdr:rowOff>141630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696BB0-6AA4-42F2-A237-2CA436E5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6825" y="2476500"/>
          <a:ext cx="5229225" cy="4142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42</xdr:col>
      <xdr:colOff>0</xdr:colOff>
      <xdr:row>34</xdr:row>
      <xdr:rowOff>117826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B10DC4-DD9A-4103-98A1-6FE631797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0825" y="2476500"/>
          <a:ext cx="5486400" cy="4118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13</xdr:row>
      <xdr:rowOff>0</xdr:rowOff>
    </xdr:from>
    <xdr:to>
      <xdr:col>62</xdr:col>
      <xdr:colOff>114300</xdr:colOff>
      <xdr:row>35</xdr:row>
      <xdr:rowOff>158542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EE0466-6633-457A-8796-E268D0256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2825" y="2476500"/>
          <a:ext cx="5600700" cy="4349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13</xdr:row>
      <xdr:rowOff>0</xdr:rowOff>
    </xdr:from>
    <xdr:to>
      <xdr:col>72</xdr:col>
      <xdr:colOff>0</xdr:colOff>
      <xdr:row>34</xdr:row>
      <xdr:rowOff>117826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685691-84AE-44DF-8571-74441B042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38825" y="2476500"/>
          <a:ext cx="5486400" cy="4118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32</xdr:col>
      <xdr:colOff>0</xdr:colOff>
      <xdr:row>34</xdr:row>
      <xdr:rowOff>118570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82B798-D6D2-4F41-A7AE-EC27DAEA8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54825" y="2476500"/>
          <a:ext cx="5486400" cy="4119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52</xdr:col>
      <xdr:colOff>0</xdr:colOff>
      <xdr:row>62</xdr:row>
      <xdr:rowOff>152247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9CCBA7B-6406-4ECA-AE6D-B3E19B6BC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6825" y="7620000"/>
          <a:ext cx="5486400" cy="4343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42</xdr:col>
      <xdr:colOff>0</xdr:colOff>
      <xdr:row>61</xdr:row>
      <xdr:rowOff>141630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C1322AF-F99E-4640-A08F-9E7C37B8D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0825" y="7620000"/>
          <a:ext cx="5486400" cy="4142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62</xdr:col>
      <xdr:colOff>0</xdr:colOff>
      <xdr:row>61</xdr:row>
      <xdr:rowOff>117824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E4C8FDA-4287-42B1-A521-726DA68C7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2825" y="7620000"/>
          <a:ext cx="5486400" cy="411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22</xdr:col>
      <xdr:colOff>0</xdr:colOff>
      <xdr:row>61</xdr:row>
      <xdr:rowOff>141628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44747A7-9B96-49AB-A1A8-58DFB6BF9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7620000"/>
          <a:ext cx="5486400" cy="4142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72</xdr:col>
      <xdr:colOff>0</xdr:colOff>
      <xdr:row>62</xdr:row>
      <xdr:rowOff>66718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DFF72C-78E7-485D-8AC7-2FCB5F77C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38825" y="7620000"/>
          <a:ext cx="5486400" cy="4257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22</xdr:col>
      <xdr:colOff>0</xdr:colOff>
      <xdr:row>35</xdr:row>
      <xdr:rowOff>41572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B1FBAA0-7B45-49B1-B842-F8B8C93B8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2476500"/>
          <a:ext cx="5486400" cy="4232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1714500</xdr:colOff>
      <xdr:row>64</xdr:row>
      <xdr:rowOff>17318</xdr:rowOff>
    </xdr:from>
    <xdr:to>
      <xdr:col>23</xdr:col>
      <xdr:colOff>121226</xdr:colOff>
      <xdr:row>95</xdr:row>
      <xdr:rowOff>52412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975185B-7BE5-620D-E798-019932A15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16591" y="12209318"/>
          <a:ext cx="8104908" cy="594059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EDD5-10AB-428C-A478-80A6E3E85F78}">
  <sheetPr>
    <tabColor rgb="FFC00000"/>
  </sheetPr>
  <dimension ref="B1:BU202"/>
  <sheetViews>
    <sheetView tabSelected="1" zoomScaleNormal="100" workbookViewId="0">
      <selection activeCell="C26" sqref="C26"/>
    </sheetView>
  </sheetViews>
  <sheetFormatPr defaultRowHeight="15" customHeight="1" x14ac:dyDescent="0.25"/>
  <cols>
    <col min="2" max="2" width="30.5703125" style="1" bestFit="1" customWidth="1"/>
    <col min="3" max="3" width="13" style="1" customWidth="1"/>
    <col min="4" max="4" width="10.140625" style="1" customWidth="1"/>
    <col min="5" max="5" width="9.7109375" bestFit="1" customWidth="1"/>
    <col min="8" max="8" width="43.28515625" style="1" bestFit="1" customWidth="1"/>
    <col min="9" max="9" width="13" style="1" customWidth="1"/>
    <col min="10" max="10" width="27.28515625" style="1" bestFit="1" customWidth="1"/>
  </cols>
  <sheetData>
    <row r="1" spans="2:73" ht="15" customHeight="1" x14ac:dyDescent="0.25">
      <c r="M1" s="29" t="s">
        <v>24</v>
      </c>
      <c r="W1" s="29" t="s">
        <v>24</v>
      </c>
      <c r="AG1" s="29" t="s">
        <v>24</v>
      </c>
      <c r="AQ1" s="29" t="s">
        <v>24</v>
      </c>
      <c r="BA1" s="29" t="s">
        <v>24</v>
      </c>
      <c r="BK1" s="29" t="s">
        <v>24</v>
      </c>
      <c r="BU1" s="29" t="s">
        <v>24</v>
      </c>
    </row>
    <row r="2" spans="2:73" ht="15" customHeight="1" x14ac:dyDescent="0.25">
      <c r="C2"/>
      <c r="D2"/>
      <c r="H2"/>
      <c r="I2"/>
      <c r="J2"/>
      <c r="M2" s="29" t="s">
        <v>24</v>
      </c>
      <c r="P2" s="8" t="s">
        <v>46</v>
      </c>
      <c r="Q2" s="8"/>
      <c r="R2" s="8"/>
      <c r="S2" s="8"/>
      <c r="T2" s="8"/>
      <c r="W2" s="29" t="s">
        <v>24</v>
      </c>
      <c r="AG2" s="29" t="s">
        <v>24</v>
      </c>
      <c r="AQ2" s="29" t="s">
        <v>24</v>
      </c>
      <c r="BA2" s="29" t="s">
        <v>24</v>
      </c>
      <c r="BK2" s="29" t="s">
        <v>24</v>
      </c>
      <c r="BU2" s="29" t="s">
        <v>24</v>
      </c>
    </row>
    <row r="3" spans="2:73" ht="15" customHeight="1" x14ac:dyDescent="0.25">
      <c r="B3" s="2" t="s">
        <v>0</v>
      </c>
      <c r="C3" s="3" t="s">
        <v>1</v>
      </c>
      <c r="D3" s="4" t="s">
        <v>11</v>
      </c>
      <c r="E3" s="15"/>
      <c r="F3" s="15"/>
      <c r="H3" s="5" t="s">
        <v>61</v>
      </c>
      <c r="I3" s="5"/>
      <c r="J3" s="5"/>
      <c r="K3" s="5"/>
      <c r="M3" s="29" t="s">
        <v>24</v>
      </c>
      <c r="P3" s="12" t="s">
        <v>16</v>
      </c>
      <c r="Q3" s="19"/>
      <c r="R3" s="21"/>
      <c r="S3" s="12">
        <f>I8</f>
        <v>711.11111111111109</v>
      </c>
      <c r="T3" s="12" t="str">
        <f>IF($D$3="English","psi","Pa")</f>
        <v>psi</v>
      </c>
      <c r="W3" s="29" t="s">
        <v>24</v>
      </c>
      <c r="Z3" s="8" t="s">
        <v>46</v>
      </c>
      <c r="AA3" s="8"/>
      <c r="AB3" s="8"/>
      <c r="AC3" s="8"/>
      <c r="AD3" s="8"/>
      <c r="AG3" s="29" t="s">
        <v>24</v>
      </c>
      <c r="AQ3" s="29" t="s">
        <v>24</v>
      </c>
      <c r="BA3" s="29" t="s">
        <v>24</v>
      </c>
      <c r="BK3" s="29" t="s">
        <v>24</v>
      </c>
      <c r="BU3" s="29" t="s">
        <v>24</v>
      </c>
    </row>
    <row r="4" spans="2:73" ht="15" customHeight="1" x14ac:dyDescent="0.25">
      <c r="M4" s="29" t="s">
        <v>24</v>
      </c>
      <c r="O4" t="s">
        <v>59</v>
      </c>
      <c r="P4" s="15" t="s">
        <v>27</v>
      </c>
      <c r="Q4" s="15"/>
      <c r="R4" s="20"/>
      <c r="S4" s="15">
        <v>33</v>
      </c>
      <c r="T4" s="10" t="s">
        <v>28</v>
      </c>
      <c r="W4" s="29" t="s">
        <v>24</v>
      </c>
      <c r="Z4" s="12" t="s">
        <v>9</v>
      </c>
      <c r="AA4" s="21"/>
      <c r="AB4" s="12" t="str">
        <f>C6</f>
        <v>Oiles SP 500 alloy brass</v>
      </c>
      <c r="AC4" s="12"/>
      <c r="AD4" s="19"/>
      <c r="AG4" s="29" t="s">
        <v>24</v>
      </c>
      <c r="AQ4" s="29" t="s">
        <v>24</v>
      </c>
      <c r="BA4" s="29" t="s">
        <v>24</v>
      </c>
      <c r="BK4" s="29" t="s">
        <v>24</v>
      </c>
      <c r="BU4" s="29" t="s">
        <v>24</v>
      </c>
    </row>
    <row r="5" spans="2:73" ht="15" customHeight="1" x14ac:dyDescent="0.35">
      <c r="B5" s="6" t="s">
        <v>8</v>
      </c>
      <c r="C5" s="7"/>
      <c r="D5" s="7"/>
      <c r="H5" s="8" t="s">
        <v>26</v>
      </c>
      <c r="I5" s="9"/>
      <c r="J5" s="9"/>
      <c r="M5" s="29" t="s">
        <v>24</v>
      </c>
      <c r="O5" t="s">
        <v>57</v>
      </c>
      <c r="P5" s="15" t="s">
        <v>30</v>
      </c>
      <c r="Q5" s="15"/>
      <c r="R5" s="20"/>
      <c r="S5" s="15">
        <v>1.3</v>
      </c>
      <c r="T5" s="22" t="s">
        <v>7</v>
      </c>
      <c r="W5" s="29" t="s">
        <v>24</v>
      </c>
      <c r="AG5" s="29" t="s">
        <v>24</v>
      </c>
      <c r="AQ5" s="29" t="s">
        <v>24</v>
      </c>
      <c r="BA5" s="29" t="s">
        <v>24</v>
      </c>
      <c r="BK5" s="29" t="s">
        <v>24</v>
      </c>
      <c r="BU5" s="29" t="s">
        <v>24</v>
      </c>
    </row>
    <row r="6" spans="2:73" ht="15" customHeight="1" x14ac:dyDescent="0.25">
      <c r="B6" s="10" t="s">
        <v>9</v>
      </c>
      <c r="C6" s="10" t="s">
        <v>15</v>
      </c>
      <c r="D6" s="10"/>
      <c r="H6" s="10" t="s">
        <v>21</v>
      </c>
      <c r="I6" s="10">
        <v>0.6</v>
      </c>
      <c r="J6" s="16" t="s">
        <v>54</v>
      </c>
      <c r="M6" s="29" t="s">
        <v>24</v>
      </c>
      <c r="O6" t="s">
        <v>60</v>
      </c>
      <c r="P6" s="15" t="s">
        <v>29</v>
      </c>
      <c r="Q6" s="15"/>
      <c r="R6" s="20"/>
      <c r="S6" s="15">
        <v>100</v>
      </c>
      <c r="T6" s="10" t="s">
        <v>28</v>
      </c>
      <c r="W6" s="29" t="s">
        <v>24</v>
      </c>
      <c r="AG6" s="29" t="s">
        <v>24</v>
      </c>
      <c r="AQ6" s="29" t="s">
        <v>24</v>
      </c>
      <c r="BA6" s="29" t="s">
        <v>24</v>
      </c>
      <c r="BK6" s="29" t="s">
        <v>24</v>
      </c>
      <c r="BU6" s="29" t="s">
        <v>24</v>
      </c>
    </row>
    <row r="7" spans="2:73" ht="15" customHeight="1" x14ac:dyDescent="0.35">
      <c r="B7" s="10" t="s">
        <v>22</v>
      </c>
      <c r="C7" s="10" t="s">
        <v>23</v>
      </c>
      <c r="D7" s="10"/>
      <c r="H7" s="11"/>
      <c r="I7" s="11">
        <f>I6*10^-10</f>
        <v>6E-11</v>
      </c>
      <c r="J7" s="17" t="s">
        <v>50</v>
      </c>
      <c r="M7" s="29" t="s">
        <v>24</v>
      </c>
      <c r="O7" t="s">
        <v>58</v>
      </c>
      <c r="P7" s="15" t="s">
        <v>31</v>
      </c>
      <c r="Q7" s="15"/>
      <c r="R7" s="20"/>
      <c r="S7" s="15">
        <v>1.8</v>
      </c>
      <c r="T7" s="22" t="s">
        <v>7</v>
      </c>
      <c r="W7" s="29" t="s">
        <v>24</v>
      </c>
      <c r="AG7" s="29" t="s">
        <v>24</v>
      </c>
      <c r="AQ7" s="29" t="s">
        <v>24</v>
      </c>
      <c r="BA7" s="29" t="s">
        <v>24</v>
      </c>
      <c r="BK7" s="29" t="s">
        <v>24</v>
      </c>
      <c r="BU7" s="29" t="s">
        <v>24</v>
      </c>
    </row>
    <row r="8" spans="2:73" ht="15" customHeight="1" x14ac:dyDescent="0.25">
      <c r="B8" s="10" t="s">
        <v>13</v>
      </c>
      <c r="C8" s="10">
        <v>70</v>
      </c>
      <c r="D8" s="10" t="str">
        <f>IF($D$3="English","°F", "°C")</f>
        <v>°F</v>
      </c>
      <c r="H8" s="11" t="s">
        <v>16</v>
      </c>
      <c r="I8" s="31">
        <f>C15/(C11*C22)</f>
        <v>711.11111111111109</v>
      </c>
      <c r="J8" s="11" t="s">
        <v>39</v>
      </c>
      <c r="M8" s="29" t="s">
        <v>24</v>
      </c>
      <c r="W8" s="29" t="s">
        <v>24</v>
      </c>
      <c r="AG8" s="29" t="s">
        <v>24</v>
      </c>
      <c r="AQ8" s="29" t="s">
        <v>24</v>
      </c>
      <c r="BA8" s="29" t="s">
        <v>24</v>
      </c>
      <c r="BK8" s="29" t="s">
        <v>24</v>
      </c>
      <c r="BU8" s="29" t="s">
        <v>24</v>
      </c>
    </row>
    <row r="9" spans="2:73" ht="15" customHeight="1" x14ac:dyDescent="0.25">
      <c r="B9" s="11"/>
      <c r="C9" s="11">
        <f>IF($D$3="English",C8,CONVERT(C8,"C","F"))</f>
        <v>70</v>
      </c>
      <c r="D9" s="11" t="s">
        <v>45</v>
      </c>
      <c r="H9" s="11" t="s">
        <v>40</v>
      </c>
      <c r="I9" s="31">
        <f>I8*4/PI()</f>
        <v>905.41478736722684</v>
      </c>
      <c r="J9" s="11" t="s">
        <v>39</v>
      </c>
      <c r="M9" s="29" t="s">
        <v>24</v>
      </c>
      <c r="P9" s="12" t="s">
        <v>19</v>
      </c>
      <c r="Q9" s="19"/>
      <c r="R9" s="21"/>
      <c r="S9" s="12">
        <f>I11</f>
        <v>49.087385212340514</v>
      </c>
      <c r="T9" s="12" t="str">
        <f>IF($D$3="English","ft/min", "*12 m/min")</f>
        <v>ft/min</v>
      </c>
      <c r="W9" s="29" t="s">
        <v>24</v>
      </c>
      <c r="AG9" s="29" t="s">
        <v>24</v>
      </c>
      <c r="AQ9" s="29" t="s">
        <v>24</v>
      </c>
      <c r="BA9" s="29" t="s">
        <v>24</v>
      </c>
      <c r="BK9" s="29" t="s">
        <v>24</v>
      </c>
      <c r="BU9" s="29" t="s">
        <v>24</v>
      </c>
    </row>
    <row r="10" spans="2:73" ht="15" customHeight="1" x14ac:dyDescent="0.35">
      <c r="B10" s="10" t="s">
        <v>17</v>
      </c>
      <c r="C10" s="10">
        <f>0.75</f>
        <v>0.75</v>
      </c>
      <c r="D10" s="10" t="str">
        <f>IF($D$3="English","in", "m")</f>
        <v>in</v>
      </c>
      <c r="H10" s="11" t="s">
        <v>19</v>
      </c>
      <c r="I10" s="31">
        <f>PI()*C11*C16</f>
        <v>589.0486225480862</v>
      </c>
      <c r="J10" s="11" t="s">
        <v>48</v>
      </c>
      <c r="M10" s="29" t="s">
        <v>24</v>
      </c>
      <c r="P10" s="23" t="s">
        <v>32</v>
      </c>
      <c r="Q10" s="23"/>
      <c r="R10" s="24"/>
      <c r="S10" s="23">
        <f>S5+(((S7-S5)*(S9-S4))/(S6-S4))</f>
        <v>1.4200551135249293</v>
      </c>
      <c r="T10" s="25" t="s">
        <v>7</v>
      </c>
      <c r="W10" s="29" t="s">
        <v>24</v>
      </c>
      <c r="AG10" s="29" t="s">
        <v>24</v>
      </c>
      <c r="AQ10" s="29" t="s">
        <v>24</v>
      </c>
      <c r="BA10" s="29" t="s">
        <v>24</v>
      </c>
      <c r="BK10" s="29" t="s">
        <v>24</v>
      </c>
      <c r="BU10" s="29" t="s">
        <v>24</v>
      </c>
    </row>
    <row r="11" spans="2:73" ht="15" customHeight="1" x14ac:dyDescent="0.25">
      <c r="B11" s="11"/>
      <c r="C11" s="11">
        <f>IF($D$3="English",C10, CONVERT(C10, "m", "in"))</f>
        <v>0.75</v>
      </c>
      <c r="D11" s="11" t="s">
        <v>14</v>
      </c>
      <c r="H11" s="11"/>
      <c r="I11" s="31">
        <f>I10/12</f>
        <v>49.087385212340514</v>
      </c>
      <c r="J11" s="11" t="s">
        <v>28</v>
      </c>
      <c r="M11" s="29" t="s">
        <v>24</v>
      </c>
      <c r="O11" s="28" t="s">
        <v>34</v>
      </c>
      <c r="P11" s="28"/>
      <c r="Q11" s="28"/>
      <c r="R11" s="28"/>
      <c r="S11" s="28"/>
      <c r="T11" s="28"/>
      <c r="U11" s="28"/>
      <c r="W11" s="29" t="s">
        <v>24</v>
      </c>
      <c r="AG11" s="29" t="s">
        <v>24</v>
      </c>
      <c r="AQ11" s="29" t="s">
        <v>24</v>
      </c>
      <c r="BA11" s="29" t="s">
        <v>24</v>
      </c>
      <c r="BK11" s="29" t="s">
        <v>24</v>
      </c>
      <c r="BU11" s="29" t="s">
        <v>24</v>
      </c>
    </row>
    <row r="12" spans="2:73" ht="15" customHeight="1" x14ac:dyDescent="0.25">
      <c r="B12" s="10" t="s">
        <v>47</v>
      </c>
      <c r="C12" s="10">
        <v>4.0000000000000001E-3</v>
      </c>
      <c r="D12" s="10" t="str">
        <f>IF($D$3="English","in", "m")</f>
        <v>in</v>
      </c>
      <c r="H12" s="11" t="s">
        <v>42</v>
      </c>
      <c r="I12" s="31">
        <f>I9*I11</f>
        <v>44444.444444444445</v>
      </c>
      <c r="J12" s="11" t="s">
        <v>44</v>
      </c>
      <c r="M12" s="29" t="s">
        <v>24</v>
      </c>
      <c r="O12" s="28" t="s">
        <v>35</v>
      </c>
      <c r="P12" s="28"/>
      <c r="Q12" s="28"/>
      <c r="R12" s="28"/>
      <c r="S12" s="28"/>
      <c r="T12" s="28"/>
      <c r="U12" s="28"/>
      <c r="W12" s="29" t="s">
        <v>24</v>
      </c>
      <c r="Z12" s="28"/>
      <c r="AA12" s="28" t="s">
        <v>38</v>
      </c>
      <c r="AB12" s="28"/>
      <c r="AC12" s="28"/>
      <c r="AD12" s="28"/>
      <c r="AG12" s="29" t="s">
        <v>24</v>
      </c>
      <c r="AQ12" s="29" t="s">
        <v>24</v>
      </c>
      <c r="BA12" s="29" t="s">
        <v>24</v>
      </c>
      <c r="BK12" s="29" t="s">
        <v>24</v>
      </c>
      <c r="BU12" s="29" t="s">
        <v>24</v>
      </c>
    </row>
    <row r="13" spans="2:73" ht="15" customHeight="1" x14ac:dyDescent="0.25">
      <c r="B13" s="11"/>
      <c r="C13" s="11">
        <f>IF($D$3="English",C12, CONVERT(C12, "m", "in"))</f>
        <v>4.0000000000000001E-3</v>
      </c>
      <c r="D13" s="11" t="s">
        <v>14</v>
      </c>
      <c r="H13" s="10" t="s">
        <v>25</v>
      </c>
      <c r="I13" s="10">
        <v>1</v>
      </c>
      <c r="J13" s="16" t="s">
        <v>7</v>
      </c>
      <c r="M13" s="29" t="s">
        <v>24</v>
      </c>
      <c r="W13" s="29" t="s">
        <v>24</v>
      </c>
      <c r="AG13" s="29" t="s">
        <v>24</v>
      </c>
      <c r="AQ13" s="29" t="s">
        <v>24</v>
      </c>
      <c r="BA13" s="29" t="s">
        <v>24</v>
      </c>
      <c r="BK13" s="29" t="s">
        <v>24</v>
      </c>
      <c r="BU13" s="29" t="s">
        <v>24</v>
      </c>
    </row>
    <row r="14" spans="2:73" ht="15" customHeight="1" x14ac:dyDescent="0.25">
      <c r="B14" s="10" t="s">
        <v>20</v>
      </c>
      <c r="C14" s="10">
        <v>400</v>
      </c>
      <c r="D14" s="10" t="str">
        <f>IF($D$3="English","lbf", "N")</f>
        <v>lbf</v>
      </c>
      <c r="H14" s="26" t="s">
        <v>33</v>
      </c>
      <c r="I14" s="27"/>
      <c r="J14" s="27"/>
      <c r="M14" s="29" t="s">
        <v>24</v>
      </c>
      <c r="W14" s="29" t="s">
        <v>24</v>
      </c>
      <c r="AG14" s="29" t="s">
        <v>24</v>
      </c>
      <c r="AQ14" s="29" t="s">
        <v>24</v>
      </c>
      <c r="BA14" s="29" t="s">
        <v>24</v>
      </c>
      <c r="BK14" s="29" t="s">
        <v>24</v>
      </c>
      <c r="BU14" s="29" t="s">
        <v>24</v>
      </c>
    </row>
    <row r="15" spans="2:73" ht="15" customHeight="1" x14ac:dyDescent="0.25">
      <c r="B15" s="11"/>
      <c r="C15" s="11">
        <f>IF($D$3="English",C14, CONVERT(C14, "lbf", "N"))</f>
        <v>400</v>
      </c>
      <c r="D15" s="11" t="s">
        <v>56</v>
      </c>
      <c r="H15" s="10" t="s">
        <v>36</v>
      </c>
      <c r="I15" s="31">
        <f>S10</f>
        <v>1.4200551135249293</v>
      </c>
      <c r="J15" s="17" t="s">
        <v>7</v>
      </c>
      <c r="M15" s="29" t="s">
        <v>24</v>
      </c>
      <c r="W15" s="29" t="s">
        <v>24</v>
      </c>
      <c r="AG15" s="29" t="s">
        <v>24</v>
      </c>
      <c r="AQ15" s="29" t="s">
        <v>24</v>
      </c>
      <c r="BA15" s="29" t="s">
        <v>24</v>
      </c>
      <c r="BK15" s="29" t="s">
        <v>24</v>
      </c>
      <c r="BU15" s="29" t="s">
        <v>24</v>
      </c>
    </row>
    <row r="16" spans="2:73" ht="15" customHeight="1" x14ac:dyDescent="0.25">
      <c r="B16" s="10" t="s">
        <v>2</v>
      </c>
      <c r="C16" s="10">
        <v>250</v>
      </c>
      <c r="D16" s="10" t="s">
        <v>3</v>
      </c>
      <c r="H16" s="10" t="s">
        <v>37</v>
      </c>
      <c r="I16" s="30">
        <v>3560</v>
      </c>
      <c r="J16" s="10" t="s">
        <v>39</v>
      </c>
      <c r="K16" s="18" t="b">
        <f>I9&lt;I16</f>
        <v>1</v>
      </c>
      <c r="M16" s="29" t="s">
        <v>24</v>
      </c>
      <c r="W16" s="29" t="s">
        <v>24</v>
      </c>
      <c r="AG16" s="29" t="s">
        <v>24</v>
      </c>
      <c r="AQ16" s="29" t="s">
        <v>24</v>
      </c>
      <c r="BA16" s="29" t="s">
        <v>24</v>
      </c>
      <c r="BK16" s="29" t="s">
        <v>24</v>
      </c>
      <c r="BU16" s="29" t="s">
        <v>24</v>
      </c>
    </row>
    <row r="17" spans="2:73" ht="15" customHeight="1" x14ac:dyDescent="0.25">
      <c r="B17" s="11"/>
      <c r="C17" s="11">
        <f>C16/60</f>
        <v>4.166666666666667</v>
      </c>
      <c r="D17" s="11" t="s">
        <v>4</v>
      </c>
      <c r="H17" s="10" t="s">
        <v>41</v>
      </c>
      <c r="I17" s="30">
        <v>100</v>
      </c>
      <c r="J17" s="10" t="s">
        <v>28</v>
      </c>
      <c r="K17" s="18" t="b">
        <f>I11&lt;I17</f>
        <v>1</v>
      </c>
      <c r="M17" s="29" t="s">
        <v>24</v>
      </c>
      <c r="W17" s="29" t="s">
        <v>24</v>
      </c>
      <c r="AG17" s="29" t="s">
        <v>24</v>
      </c>
      <c r="AQ17" s="29" t="s">
        <v>24</v>
      </c>
      <c r="BA17" s="29" t="s">
        <v>24</v>
      </c>
      <c r="BK17" s="29" t="s">
        <v>24</v>
      </c>
      <c r="BU17" s="29" t="s">
        <v>24</v>
      </c>
    </row>
    <row r="18" spans="2:73" ht="15" customHeight="1" x14ac:dyDescent="0.25">
      <c r="B18"/>
      <c r="C18"/>
      <c r="D18"/>
      <c r="H18" s="10" t="s">
        <v>43</v>
      </c>
      <c r="I18" s="30">
        <v>46700</v>
      </c>
      <c r="J18" s="10" t="s">
        <v>44</v>
      </c>
      <c r="K18" s="18" t="b">
        <f>I12&lt;I18</f>
        <v>1</v>
      </c>
      <c r="M18" s="29" t="s">
        <v>24</v>
      </c>
      <c r="W18" s="29" t="s">
        <v>24</v>
      </c>
      <c r="AG18" s="29" t="s">
        <v>24</v>
      </c>
      <c r="AQ18" s="29" t="s">
        <v>24</v>
      </c>
      <c r="BA18" s="29" t="s">
        <v>24</v>
      </c>
      <c r="BK18" s="29" t="s">
        <v>24</v>
      </c>
      <c r="BU18" s="29" t="s">
        <v>24</v>
      </c>
    </row>
    <row r="19" spans="2:73" ht="15" customHeight="1" x14ac:dyDescent="0.25">
      <c r="B19" s="6" t="s">
        <v>12</v>
      </c>
      <c r="C19" s="7"/>
      <c r="D19" s="7"/>
      <c r="E19" s="7"/>
      <c r="F19" s="7"/>
      <c r="H19" s="11" t="s">
        <v>47</v>
      </c>
      <c r="I19" s="11">
        <f>C13</f>
        <v>4.0000000000000001E-3</v>
      </c>
      <c r="J19" s="11" t="s">
        <v>14</v>
      </c>
      <c r="M19" s="29" t="s">
        <v>24</v>
      </c>
      <c r="W19" s="29" t="s">
        <v>24</v>
      </c>
      <c r="AG19" s="29" t="s">
        <v>24</v>
      </c>
      <c r="AQ19" s="29" t="s">
        <v>24</v>
      </c>
      <c r="BA19" s="29" t="s">
        <v>24</v>
      </c>
      <c r="BK19" s="29" t="s">
        <v>24</v>
      </c>
      <c r="BU19" s="29" t="s">
        <v>24</v>
      </c>
    </row>
    <row r="20" spans="2:73" ht="15" customHeight="1" x14ac:dyDescent="0.25">
      <c r="B20" s="10" t="s">
        <v>10</v>
      </c>
      <c r="C20" s="10">
        <v>0.75</v>
      </c>
      <c r="D20" s="10" t="str">
        <f>IF($D$3="English","in", "m")</f>
        <v>in</v>
      </c>
      <c r="E20" s="15" t="s">
        <v>5</v>
      </c>
      <c r="F20" s="14" t="b">
        <v>1</v>
      </c>
      <c r="H20" s="11" t="s">
        <v>49</v>
      </c>
      <c r="I20" s="31">
        <f>(I19)/(I15*I13*I7*I12)</f>
        <v>1056.2970308079296</v>
      </c>
      <c r="J20" s="11" t="s">
        <v>51</v>
      </c>
      <c r="M20" s="29" t="s">
        <v>24</v>
      </c>
      <c r="W20" s="29" t="s">
        <v>24</v>
      </c>
      <c r="AG20" s="29" t="s">
        <v>24</v>
      </c>
      <c r="AQ20" s="29" t="s">
        <v>24</v>
      </c>
      <c r="BA20" s="29" t="s">
        <v>24</v>
      </c>
      <c r="BK20" s="29" t="s">
        <v>24</v>
      </c>
      <c r="BU20" s="29" t="s">
        <v>24</v>
      </c>
    </row>
    <row r="21" spans="2:73" ht="15" customHeight="1" x14ac:dyDescent="0.25">
      <c r="B21" s="11"/>
      <c r="C21" s="11">
        <f>IF(F20,C20,C24*C11)</f>
        <v>0.75</v>
      </c>
      <c r="D21" s="11" t="str">
        <f>IF($D$3="English","in", "m")</f>
        <v>in</v>
      </c>
      <c r="H21" s="11"/>
      <c r="I21" s="31">
        <f>I20*60</f>
        <v>63377.821848475774</v>
      </c>
      <c r="J21" s="11" t="s">
        <v>52</v>
      </c>
      <c r="M21" s="29" t="s">
        <v>24</v>
      </c>
      <c r="W21" s="29" t="s">
        <v>24</v>
      </c>
      <c r="AG21" s="29" t="s">
        <v>24</v>
      </c>
      <c r="AQ21" s="29" t="s">
        <v>24</v>
      </c>
      <c r="BA21" s="29" t="s">
        <v>24</v>
      </c>
      <c r="BK21" s="29" t="s">
        <v>24</v>
      </c>
      <c r="BU21" s="29" t="s">
        <v>24</v>
      </c>
    </row>
    <row r="22" spans="2:73" ht="15" customHeight="1" x14ac:dyDescent="0.25">
      <c r="B22" s="11"/>
      <c r="C22" s="11">
        <f>IF($D$3="English",C21, CONVERT(C21, "m", "in"))</f>
        <v>0.75</v>
      </c>
      <c r="D22" s="11" t="s">
        <v>14</v>
      </c>
      <c r="H22" s="11" t="s">
        <v>53</v>
      </c>
      <c r="I22" s="32">
        <f>C16*I21</f>
        <v>15844455.462118944</v>
      </c>
      <c r="J22" s="11" t="s">
        <v>55</v>
      </c>
      <c r="M22" s="29" t="s">
        <v>24</v>
      </c>
      <c r="W22" s="29" t="s">
        <v>24</v>
      </c>
      <c r="AG22" s="29" t="s">
        <v>24</v>
      </c>
      <c r="AQ22" s="29" t="s">
        <v>24</v>
      </c>
      <c r="BA22" s="29" t="s">
        <v>24</v>
      </c>
      <c r="BK22" s="29" t="s">
        <v>24</v>
      </c>
      <c r="BU22" s="29" t="s">
        <v>24</v>
      </c>
    </row>
    <row r="23" spans="2:73" ht="15" customHeight="1" x14ac:dyDescent="0.25">
      <c r="B23" s="10" t="s">
        <v>18</v>
      </c>
      <c r="C23" s="10"/>
      <c r="D23" s="16" t="s">
        <v>7</v>
      </c>
      <c r="E23" s="15" t="s">
        <v>6</v>
      </c>
      <c r="F23" s="13" t="b">
        <f>NOT(F20)</f>
        <v>0</v>
      </c>
      <c r="M23" s="29" t="s">
        <v>24</v>
      </c>
      <c r="W23" s="29" t="s">
        <v>24</v>
      </c>
      <c r="AG23" s="29" t="s">
        <v>24</v>
      </c>
      <c r="AQ23" s="29" t="s">
        <v>24</v>
      </c>
      <c r="BA23" s="29" t="s">
        <v>24</v>
      </c>
      <c r="BK23" s="29" t="s">
        <v>24</v>
      </c>
      <c r="BU23" s="29" t="s">
        <v>24</v>
      </c>
    </row>
    <row r="24" spans="2:73" ht="15" customHeight="1" x14ac:dyDescent="0.25">
      <c r="B24" s="11" t="s">
        <v>18</v>
      </c>
      <c r="C24" s="11">
        <f>IF(F20,C20/C10,C23)</f>
        <v>1</v>
      </c>
      <c r="D24" s="17" t="s">
        <v>7</v>
      </c>
      <c r="M24" s="29" t="s">
        <v>24</v>
      </c>
      <c r="W24" s="29" t="s">
        <v>24</v>
      </c>
      <c r="AG24" s="29" t="s">
        <v>24</v>
      </c>
      <c r="AQ24" s="29" t="s">
        <v>24</v>
      </c>
      <c r="BA24" s="29" t="s">
        <v>24</v>
      </c>
      <c r="BK24" s="29" t="s">
        <v>24</v>
      </c>
      <c r="BU24" s="29" t="s">
        <v>24</v>
      </c>
    </row>
    <row r="25" spans="2:73" ht="15" customHeight="1" x14ac:dyDescent="0.25">
      <c r="M25" s="29" t="s">
        <v>24</v>
      </c>
      <c r="W25" s="29" t="s">
        <v>24</v>
      </c>
      <c r="AG25" s="29" t="s">
        <v>24</v>
      </c>
      <c r="AQ25" s="29" t="s">
        <v>24</v>
      </c>
      <c r="BA25" s="29" t="s">
        <v>24</v>
      </c>
      <c r="BK25" s="29" t="s">
        <v>24</v>
      </c>
      <c r="BU25" s="29" t="s">
        <v>24</v>
      </c>
    </row>
    <row r="26" spans="2:73" ht="15" customHeight="1" x14ac:dyDescent="0.25">
      <c r="M26" s="29" t="s">
        <v>24</v>
      </c>
      <c r="W26" s="29" t="s">
        <v>24</v>
      </c>
      <c r="AG26" s="29" t="s">
        <v>24</v>
      </c>
      <c r="AQ26" s="29" t="s">
        <v>24</v>
      </c>
      <c r="BA26" s="29" t="s">
        <v>24</v>
      </c>
      <c r="BK26" s="29" t="s">
        <v>24</v>
      </c>
      <c r="BU26" s="29" t="s">
        <v>24</v>
      </c>
    </row>
    <row r="27" spans="2:73" ht="15" customHeight="1" x14ac:dyDescent="0.25">
      <c r="M27" s="29" t="s">
        <v>24</v>
      </c>
      <c r="W27" s="29" t="s">
        <v>24</v>
      </c>
      <c r="AG27" s="29" t="s">
        <v>24</v>
      </c>
      <c r="AQ27" s="29" t="s">
        <v>24</v>
      </c>
      <c r="BA27" s="29" t="s">
        <v>24</v>
      </c>
      <c r="BK27" s="29" t="s">
        <v>24</v>
      </c>
      <c r="BU27" s="29" t="s">
        <v>24</v>
      </c>
    </row>
    <row r="28" spans="2:73" ht="15" customHeight="1" x14ac:dyDescent="0.25">
      <c r="M28" s="29" t="s">
        <v>24</v>
      </c>
      <c r="W28" s="29" t="s">
        <v>24</v>
      </c>
      <c r="AG28" s="29" t="s">
        <v>24</v>
      </c>
      <c r="AQ28" s="29" t="s">
        <v>24</v>
      </c>
      <c r="BA28" s="29" t="s">
        <v>24</v>
      </c>
      <c r="BK28" s="29" t="s">
        <v>24</v>
      </c>
      <c r="BU28" s="29" t="s">
        <v>24</v>
      </c>
    </row>
    <row r="29" spans="2:73" ht="15" customHeight="1" x14ac:dyDescent="0.25">
      <c r="M29" s="29" t="s">
        <v>24</v>
      </c>
      <c r="W29" s="29" t="s">
        <v>24</v>
      </c>
      <c r="AG29" s="29" t="s">
        <v>24</v>
      </c>
      <c r="AQ29" s="29" t="s">
        <v>24</v>
      </c>
      <c r="BA29" s="29" t="s">
        <v>24</v>
      </c>
      <c r="BK29" s="29" t="s">
        <v>24</v>
      </c>
      <c r="BU29" s="29" t="s">
        <v>24</v>
      </c>
    </row>
    <row r="30" spans="2:73" ht="15" customHeight="1" x14ac:dyDescent="0.25">
      <c r="M30" s="29" t="s">
        <v>24</v>
      </c>
      <c r="W30" s="29" t="s">
        <v>24</v>
      </c>
      <c r="AG30" s="29" t="s">
        <v>24</v>
      </c>
      <c r="AQ30" s="29" t="s">
        <v>24</v>
      </c>
      <c r="BA30" s="29" t="s">
        <v>24</v>
      </c>
      <c r="BK30" s="29" t="s">
        <v>24</v>
      </c>
      <c r="BU30" s="29" t="s">
        <v>24</v>
      </c>
    </row>
    <row r="31" spans="2:73" ht="15" customHeight="1" x14ac:dyDescent="0.25">
      <c r="M31" s="29" t="s">
        <v>24</v>
      </c>
      <c r="W31" s="29" t="s">
        <v>24</v>
      </c>
      <c r="AG31" s="29" t="s">
        <v>24</v>
      </c>
      <c r="AQ31" s="29" t="s">
        <v>24</v>
      </c>
      <c r="BA31" s="29" t="s">
        <v>24</v>
      </c>
      <c r="BK31" s="29" t="s">
        <v>24</v>
      </c>
      <c r="BU31" s="29" t="s">
        <v>24</v>
      </c>
    </row>
    <row r="32" spans="2:73" ht="15" customHeight="1" x14ac:dyDescent="0.25">
      <c r="M32" s="29" t="s">
        <v>24</v>
      </c>
      <c r="W32" s="29" t="s">
        <v>24</v>
      </c>
      <c r="AG32" s="29" t="s">
        <v>24</v>
      </c>
      <c r="AQ32" s="29" t="s">
        <v>24</v>
      </c>
      <c r="BA32" s="29" t="s">
        <v>24</v>
      </c>
      <c r="BK32" s="29" t="s">
        <v>24</v>
      </c>
      <c r="BU32" s="29" t="s">
        <v>24</v>
      </c>
    </row>
    <row r="33" spans="13:73" ht="15" customHeight="1" x14ac:dyDescent="0.25">
      <c r="M33" s="29" t="s">
        <v>24</v>
      </c>
      <c r="W33" s="29" t="s">
        <v>24</v>
      </c>
      <c r="AG33" s="29" t="s">
        <v>24</v>
      </c>
      <c r="AQ33" s="29" t="s">
        <v>24</v>
      </c>
      <c r="BA33" s="29" t="s">
        <v>24</v>
      </c>
      <c r="BK33" s="29" t="s">
        <v>24</v>
      </c>
      <c r="BU33" s="29" t="s">
        <v>24</v>
      </c>
    </row>
    <row r="34" spans="13:73" ht="15" customHeight="1" x14ac:dyDescent="0.25">
      <c r="M34" s="29" t="s">
        <v>24</v>
      </c>
      <c r="W34" s="29" t="s">
        <v>24</v>
      </c>
      <c r="AG34" s="29" t="s">
        <v>24</v>
      </c>
      <c r="AQ34" s="29" t="s">
        <v>24</v>
      </c>
      <c r="BA34" s="29" t="s">
        <v>24</v>
      </c>
      <c r="BK34" s="29" t="s">
        <v>24</v>
      </c>
      <c r="BU34" s="29" t="s">
        <v>24</v>
      </c>
    </row>
    <row r="35" spans="13:73" ht="15" customHeight="1" x14ac:dyDescent="0.25">
      <c r="M35" s="29" t="s">
        <v>24</v>
      </c>
      <c r="W35" s="29" t="s">
        <v>24</v>
      </c>
      <c r="AG35" s="29" t="s">
        <v>24</v>
      </c>
      <c r="AQ35" s="29" t="s">
        <v>24</v>
      </c>
      <c r="BA35" s="29" t="s">
        <v>24</v>
      </c>
      <c r="BK35" s="29" t="s">
        <v>24</v>
      </c>
      <c r="BU35" s="29" t="s">
        <v>24</v>
      </c>
    </row>
    <row r="36" spans="13:73" ht="15" customHeight="1" x14ac:dyDescent="0.25">
      <c r="M36" s="29" t="s">
        <v>24</v>
      </c>
      <c r="W36" s="29" t="s">
        <v>24</v>
      </c>
      <c r="AG36" s="29" t="s">
        <v>24</v>
      </c>
      <c r="AQ36" s="29" t="s">
        <v>24</v>
      </c>
      <c r="BA36" s="29" t="s">
        <v>24</v>
      </c>
      <c r="BK36" s="29" t="s">
        <v>24</v>
      </c>
      <c r="BU36" s="29" t="s">
        <v>24</v>
      </c>
    </row>
    <row r="37" spans="13:73" ht="15" customHeight="1" x14ac:dyDescent="0.25">
      <c r="M37" s="29" t="s">
        <v>24</v>
      </c>
      <c r="P37" s="8" t="s">
        <v>46</v>
      </c>
      <c r="Q37" s="8"/>
      <c r="R37" s="8"/>
      <c r="S37" s="8"/>
      <c r="T37" s="8"/>
      <c r="W37" s="29" t="s">
        <v>24</v>
      </c>
      <c r="AG37" s="29" t="s">
        <v>24</v>
      </c>
      <c r="AQ37" s="29" t="s">
        <v>24</v>
      </c>
      <c r="BA37" s="29" t="s">
        <v>24</v>
      </c>
      <c r="BK37" s="29" t="s">
        <v>24</v>
      </c>
      <c r="BU37" s="29" t="s">
        <v>24</v>
      </c>
    </row>
    <row r="38" spans="13:73" ht="15" customHeight="1" x14ac:dyDescent="0.25">
      <c r="M38" s="29" t="s">
        <v>24</v>
      </c>
      <c r="P38" s="12" t="s">
        <v>13</v>
      </c>
      <c r="Q38" s="19"/>
      <c r="R38" s="12">
        <f>C9</f>
        <v>70</v>
      </c>
      <c r="S38" s="12" t="s">
        <v>45</v>
      </c>
      <c r="T38" s="19"/>
      <c r="W38" s="29" t="s">
        <v>24</v>
      </c>
      <c r="AG38" s="29" t="s">
        <v>24</v>
      </c>
      <c r="AQ38" s="29" t="s">
        <v>24</v>
      </c>
      <c r="BA38" s="29" t="s">
        <v>24</v>
      </c>
      <c r="BK38" s="29" t="s">
        <v>24</v>
      </c>
      <c r="BU38" s="29" t="s">
        <v>24</v>
      </c>
    </row>
    <row r="39" spans="13:73" ht="15" customHeight="1" x14ac:dyDescent="0.25">
      <c r="M39" s="29" t="s">
        <v>24</v>
      </c>
      <c r="P39" s="12" t="s">
        <v>22</v>
      </c>
      <c r="Q39" s="19"/>
      <c r="R39" s="12" t="str">
        <f>C7</f>
        <v>No, Clean Environment</v>
      </c>
      <c r="S39" s="12"/>
      <c r="T39" s="19"/>
      <c r="W39" s="29" t="s">
        <v>24</v>
      </c>
      <c r="AG39" s="29" t="s">
        <v>24</v>
      </c>
      <c r="AQ39" s="29" t="s">
        <v>24</v>
      </c>
      <c r="BA39" s="29" t="s">
        <v>24</v>
      </c>
      <c r="BK39" s="29" t="s">
        <v>24</v>
      </c>
      <c r="BU39" s="29" t="s">
        <v>24</v>
      </c>
    </row>
    <row r="40" spans="13:73" ht="15" customHeight="1" x14ac:dyDescent="0.25">
      <c r="M40" s="29" t="s">
        <v>24</v>
      </c>
      <c r="W40" s="29" t="s">
        <v>24</v>
      </c>
      <c r="AG40" s="29" t="s">
        <v>24</v>
      </c>
      <c r="AQ40" s="29" t="s">
        <v>24</v>
      </c>
      <c r="BA40" s="29" t="s">
        <v>24</v>
      </c>
      <c r="BK40" s="29" t="s">
        <v>24</v>
      </c>
      <c r="BU40" s="29" t="s">
        <v>24</v>
      </c>
    </row>
    <row r="41" spans="13:73" ht="15" customHeight="1" x14ac:dyDescent="0.25">
      <c r="M41" s="29" t="s">
        <v>24</v>
      </c>
      <c r="W41" s="29" t="s">
        <v>24</v>
      </c>
      <c r="AG41" s="29" t="s">
        <v>24</v>
      </c>
      <c r="AQ41" s="29" t="s">
        <v>24</v>
      </c>
      <c r="BA41" s="29" t="s">
        <v>24</v>
      </c>
      <c r="BK41" s="29" t="s">
        <v>24</v>
      </c>
      <c r="BU41" s="29" t="s">
        <v>24</v>
      </c>
    </row>
    <row r="42" spans="13:73" ht="15" customHeight="1" x14ac:dyDescent="0.25">
      <c r="M42" s="29" t="s">
        <v>24</v>
      </c>
      <c r="W42" s="29" t="s">
        <v>24</v>
      </c>
      <c r="AG42" s="29" t="s">
        <v>24</v>
      </c>
      <c r="AQ42" s="29" t="s">
        <v>24</v>
      </c>
      <c r="BA42" s="29" t="s">
        <v>24</v>
      </c>
      <c r="BK42" s="29" t="s">
        <v>24</v>
      </c>
      <c r="BU42" s="29" t="s">
        <v>24</v>
      </c>
    </row>
    <row r="43" spans="13:73" ht="15" customHeight="1" x14ac:dyDescent="0.25">
      <c r="M43" s="29" t="s">
        <v>24</v>
      </c>
      <c r="W43" s="29" t="s">
        <v>24</v>
      </c>
      <c r="AG43" s="29" t="s">
        <v>24</v>
      </c>
      <c r="AQ43" s="29" t="s">
        <v>24</v>
      </c>
      <c r="BA43" s="29" t="s">
        <v>24</v>
      </c>
      <c r="BK43" s="29" t="s">
        <v>24</v>
      </c>
      <c r="BU43" s="29" t="s">
        <v>24</v>
      </c>
    </row>
    <row r="44" spans="13:73" ht="15" customHeight="1" x14ac:dyDescent="0.25">
      <c r="M44" s="29" t="s">
        <v>24</v>
      </c>
      <c r="W44" s="29" t="s">
        <v>24</v>
      </c>
      <c r="AG44" s="29" t="s">
        <v>24</v>
      </c>
      <c r="AQ44" s="29" t="s">
        <v>24</v>
      </c>
      <c r="BA44" s="29" t="s">
        <v>24</v>
      </c>
      <c r="BK44" s="29" t="s">
        <v>24</v>
      </c>
      <c r="BU44" s="29" t="s">
        <v>24</v>
      </c>
    </row>
    <row r="45" spans="13:73" ht="15" customHeight="1" x14ac:dyDescent="0.25">
      <c r="M45" s="29" t="s">
        <v>24</v>
      </c>
      <c r="W45" s="29" t="s">
        <v>24</v>
      </c>
      <c r="AG45" s="29" t="s">
        <v>24</v>
      </c>
      <c r="AQ45" s="29" t="s">
        <v>24</v>
      </c>
      <c r="BA45" s="29" t="s">
        <v>24</v>
      </c>
      <c r="BK45" s="29" t="s">
        <v>24</v>
      </c>
      <c r="BU45" s="29" t="s">
        <v>24</v>
      </c>
    </row>
    <row r="46" spans="13:73" ht="15" customHeight="1" x14ac:dyDescent="0.25">
      <c r="M46" s="29" t="s">
        <v>24</v>
      </c>
      <c r="W46" s="29" t="s">
        <v>24</v>
      </c>
      <c r="AG46" s="29" t="s">
        <v>24</v>
      </c>
      <c r="AQ46" s="29" t="s">
        <v>24</v>
      </c>
      <c r="BA46" s="29" t="s">
        <v>24</v>
      </c>
      <c r="BK46" s="29" t="s">
        <v>24</v>
      </c>
      <c r="BU46" s="29" t="s">
        <v>24</v>
      </c>
    </row>
    <row r="47" spans="13:73" ht="15" customHeight="1" x14ac:dyDescent="0.25">
      <c r="M47" s="29" t="s">
        <v>24</v>
      </c>
      <c r="W47" s="29" t="s">
        <v>24</v>
      </c>
      <c r="AG47" s="29" t="s">
        <v>24</v>
      </c>
      <c r="AQ47" s="29" t="s">
        <v>24</v>
      </c>
      <c r="BA47" s="29" t="s">
        <v>24</v>
      </c>
      <c r="BK47" s="29" t="s">
        <v>24</v>
      </c>
      <c r="BU47" s="29" t="s">
        <v>24</v>
      </c>
    </row>
    <row r="48" spans="13:73" ht="15" customHeight="1" x14ac:dyDescent="0.25">
      <c r="M48" s="29" t="s">
        <v>24</v>
      </c>
      <c r="W48" s="29" t="s">
        <v>24</v>
      </c>
      <c r="AG48" s="29" t="s">
        <v>24</v>
      </c>
      <c r="AQ48" s="29" t="s">
        <v>24</v>
      </c>
      <c r="BA48" s="29" t="s">
        <v>24</v>
      </c>
      <c r="BK48" s="29" t="s">
        <v>24</v>
      </c>
      <c r="BU48" s="29" t="s">
        <v>24</v>
      </c>
    </row>
    <row r="49" spans="10:73" ht="15" customHeight="1" x14ac:dyDescent="0.25">
      <c r="M49" s="29" t="s">
        <v>24</v>
      </c>
      <c r="W49" s="29" t="s">
        <v>24</v>
      </c>
      <c r="AG49" s="29" t="s">
        <v>24</v>
      </c>
      <c r="AQ49" s="29" t="s">
        <v>24</v>
      </c>
      <c r="BA49" s="29" t="s">
        <v>24</v>
      </c>
      <c r="BK49" s="29" t="s">
        <v>24</v>
      </c>
      <c r="BU49" s="29" t="s">
        <v>24</v>
      </c>
    </row>
    <row r="50" spans="10:73" ht="15" customHeight="1" x14ac:dyDescent="0.25">
      <c r="M50" s="29" t="s">
        <v>24</v>
      </c>
      <c r="W50" s="29" t="s">
        <v>24</v>
      </c>
      <c r="AG50" s="29" t="s">
        <v>24</v>
      </c>
      <c r="AQ50" s="29" t="s">
        <v>24</v>
      </c>
      <c r="BA50" s="29" t="s">
        <v>24</v>
      </c>
      <c r="BK50" s="29" t="s">
        <v>24</v>
      </c>
      <c r="BU50" s="29" t="s">
        <v>24</v>
      </c>
    </row>
    <row r="51" spans="10:73" ht="15" customHeight="1" x14ac:dyDescent="0.25">
      <c r="M51" s="29" t="s">
        <v>24</v>
      </c>
      <c r="W51" s="29" t="s">
        <v>24</v>
      </c>
      <c r="AG51" s="29" t="s">
        <v>24</v>
      </c>
      <c r="AQ51" s="29" t="s">
        <v>24</v>
      </c>
      <c r="BA51" s="29" t="s">
        <v>24</v>
      </c>
      <c r="BK51" s="29" t="s">
        <v>24</v>
      </c>
      <c r="BU51" s="29" t="s">
        <v>24</v>
      </c>
    </row>
    <row r="52" spans="10:73" ht="15" customHeight="1" x14ac:dyDescent="0.25">
      <c r="M52" s="29" t="s">
        <v>24</v>
      </c>
      <c r="W52" s="29" t="s">
        <v>24</v>
      </c>
      <c r="AG52" s="29" t="s">
        <v>24</v>
      </c>
      <c r="AQ52" s="29" t="s">
        <v>24</v>
      </c>
      <c r="BA52" s="29" t="s">
        <v>24</v>
      </c>
      <c r="BK52" s="29" t="s">
        <v>24</v>
      </c>
      <c r="BU52" s="29" t="s">
        <v>24</v>
      </c>
    </row>
    <row r="53" spans="10:73" ht="15" customHeight="1" x14ac:dyDescent="0.25">
      <c r="M53" s="29" t="s">
        <v>24</v>
      </c>
      <c r="W53" s="29" t="s">
        <v>24</v>
      </c>
      <c r="AG53" s="29" t="s">
        <v>24</v>
      </c>
      <c r="AQ53" s="29" t="s">
        <v>24</v>
      </c>
      <c r="BA53" s="29" t="s">
        <v>24</v>
      </c>
      <c r="BK53" s="29" t="s">
        <v>24</v>
      </c>
      <c r="BU53" s="29" t="s">
        <v>24</v>
      </c>
    </row>
    <row r="54" spans="10:73" ht="15" customHeight="1" x14ac:dyDescent="0.25">
      <c r="M54" s="29" t="s">
        <v>24</v>
      </c>
      <c r="W54" s="29" t="s">
        <v>24</v>
      </c>
      <c r="AG54" s="29" t="s">
        <v>24</v>
      </c>
      <c r="AQ54" s="29" t="s">
        <v>24</v>
      </c>
      <c r="BA54" s="29" t="s">
        <v>24</v>
      </c>
      <c r="BK54" s="29" t="s">
        <v>24</v>
      </c>
      <c r="BU54" s="29" t="s">
        <v>24</v>
      </c>
    </row>
    <row r="55" spans="10:73" ht="15" customHeight="1" x14ac:dyDescent="0.25">
      <c r="J55"/>
      <c r="M55" s="29" t="s">
        <v>24</v>
      </c>
      <c r="W55" s="29" t="s">
        <v>24</v>
      </c>
      <c r="AG55" s="29" t="s">
        <v>24</v>
      </c>
      <c r="AQ55" s="29" t="s">
        <v>24</v>
      </c>
      <c r="BA55" s="29" t="s">
        <v>24</v>
      </c>
      <c r="BK55" s="29" t="s">
        <v>24</v>
      </c>
      <c r="BU55" s="29" t="s">
        <v>24</v>
      </c>
    </row>
    <row r="56" spans="10:73" ht="15" customHeight="1" x14ac:dyDescent="0.25">
      <c r="M56" s="29" t="s">
        <v>24</v>
      </c>
      <c r="W56" s="29" t="s">
        <v>24</v>
      </c>
      <c r="AG56" s="29" t="s">
        <v>24</v>
      </c>
      <c r="AQ56" s="29" t="s">
        <v>24</v>
      </c>
      <c r="BA56" s="29" t="s">
        <v>24</v>
      </c>
      <c r="BK56" s="29" t="s">
        <v>24</v>
      </c>
      <c r="BU56" s="29" t="s">
        <v>24</v>
      </c>
    </row>
    <row r="57" spans="10:73" ht="15" customHeight="1" x14ac:dyDescent="0.25">
      <c r="M57" s="29" t="s">
        <v>24</v>
      </c>
      <c r="W57" s="29" t="s">
        <v>24</v>
      </c>
      <c r="AG57" s="29" t="s">
        <v>24</v>
      </c>
      <c r="AQ57" s="29" t="s">
        <v>24</v>
      </c>
      <c r="BA57" s="29" t="s">
        <v>24</v>
      </c>
      <c r="BK57" s="29" t="s">
        <v>24</v>
      </c>
      <c r="BU57" s="29" t="s">
        <v>24</v>
      </c>
    </row>
    <row r="58" spans="10:73" ht="15" customHeight="1" x14ac:dyDescent="0.25">
      <c r="M58" s="29" t="s">
        <v>24</v>
      </c>
      <c r="W58" s="29" t="s">
        <v>24</v>
      </c>
      <c r="AG58" s="29" t="s">
        <v>24</v>
      </c>
      <c r="AQ58" s="29" t="s">
        <v>24</v>
      </c>
      <c r="BA58" s="29" t="s">
        <v>24</v>
      </c>
      <c r="BK58" s="29" t="s">
        <v>24</v>
      </c>
      <c r="BU58" s="29" t="s">
        <v>24</v>
      </c>
    </row>
    <row r="59" spans="10:73" ht="15" customHeight="1" x14ac:dyDescent="0.25">
      <c r="M59" s="29" t="s">
        <v>24</v>
      </c>
      <c r="W59" s="29" t="s">
        <v>24</v>
      </c>
      <c r="AG59" s="29" t="s">
        <v>24</v>
      </c>
      <c r="AQ59" s="29" t="s">
        <v>24</v>
      </c>
      <c r="BA59" s="29" t="s">
        <v>24</v>
      </c>
      <c r="BK59" s="29" t="s">
        <v>24</v>
      </c>
      <c r="BU59" s="29" t="s">
        <v>24</v>
      </c>
    </row>
    <row r="60" spans="10:73" ht="15" customHeight="1" x14ac:dyDescent="0.25">
      <c r="M60" s="29" t="s">
        <v>24</v>
      </c>
      <c r="W60" s="29" t="s">
        <v>24</v>
      </c>
      <c r="AG60" s="29" t="s">
        <v>24</v>
      </c>
      <c r="AQ60" s="29" t="s">
        <v>24</v>
      </c>
      <c r="BA60" s="29" t="s">
        <v>24</v>
      </c>
      <c r="BK60" s="29" t="s">
        <v>24</v>
      </c>
      <c r="BU60" s="29" t="s">
        <v>24</v>
      </c>
    </row>
    <row r="61" spans="10:73" ht="15" customHeight="1" x14ac:dyDescent="0.25">
      <c r="M61" s="29" t="s">
        <v>24</v>
      </c>
      <c r="W61" s="29" t="s">
        <v>24</v>
      </c>
      <c r="AG61" s="29" t="s">
        <v>24</v>
      </c>
      <c r="AQ61" s="29" t="s">
        <v>24</v>
      </c>
      <c r="BA61" s="29" t="s">
        <v>24</v>
      </c>
      <c r="BK61" s="29" t="s">
        <v>24</v>
      </c>
      <c r="BU61" s="29" t="s">
        <v>24</v>
      </c>
    </row>
    <row r="62" spans="10:73" ht="15" customHeight="1" x14ac:dyDescent="0.25">
      <c r="M62" s="29" t="s">
        <v>24</v>
      </c>
      <c r="W62" s="29" t="s">
        <v>24</v>
      </c>
      <c r="AG62" s="29" t="s">
        <v>24</v>
      </c>
      <c r="AQ62" s="29" t="s">
        <v>24</v>
      </c>
      <c r="BA62" s="29" t="s">
        <v>24</v>
      </c>
      <c r="BK62" s="29" t="s">
        <v>24</v>
      </c>
      <c r="BU62" s="29" t="s">
        <v>24</v>
      </c>
    </row>
    <row r="63" spans="10:73" ht="15" customHeight="1" x14ac:dyDescent="0.25">
      <c r="M63" s="29" t="s">
        <v>24</v>
      </c>
      <c r="W63" s="29" t="s">
        <v>24</v>
      </c>
      <c r="AG63" s="29" t="s">
        <v>24</v>
      </c>
      <c r="AQ63" s="29" t="s">
        <v>24</v>
      </c>
      <c r="BA63" s="29" t="s">
        <v>24</v>
      </c>
      <c r="BK63" s="29" t="s">
        <v>24</v>
      </c>
      <c r="BU63" s="29" t="s">
        <v>24</v>
      </c>
    </row>
    <row r="64" spans="10:73" ht="15" customHeight="1" x14ac:dyDescent="0.25">
      <c r="M64" s="29" t="s">
        <v>24</v>
      </c>
      <c r="W64" s="29" t="s">
        <v>24</v>
      </c>
      <c r="AG64" s="29" t="s">
        <v>24</v>
      </c>
      <c r="AQ64" s="29" t="s">
        <v>24</v>
      </c>
      <c r="BA64" s="29" t="s">
        <v>24</v>
      </c>
      <c r="BK64" s="29" t="s">
        <v>24</v>
      </c>
      <c r="BU64" s="29" t="s">
        <v>24</v>
      </c>
    </row>
    <row r="65" spans="13:13" ht="15" customHeight="1" x14ac:dyDescent="0.25">
      <c r="M65" s="29"/>
    </row>
    <row r="202" spans="2:2" ht="15" customHeight="1" x14ac:dyDescent="0.25">
      <c r="B202"/>
    </row>
  </sheetData>
  <phoneticPr fontId="3" type="noConversion"/>
  <conditionalFormatting sqref="B20:D20">
    <cfRule type="expression" dxfId="5" priority="5">
      <formula>$F$23</formula>
    </cfRule>
  </conditionalFormatting>
  <conditionalFormatting sqref="B23:D23">
    <cfRule type="expression" dxfId="4" priority="4">
      <formula>$F$20</formula>
    </cfRule>
  </conditionalFormatting>
  <conditionalFormatting sqref="K16:K18">
    <cfRule type="cellIs" dxfId="3" priority="1" operator="equal">
      <formula>TRUE</formula>
    </cfRule>
  </conditionalFormatting>
  <dataValidations count="1">
    <dataValidation type="list" allowBlank="1" showInputMessage="1" showErrorMessage="1" sqref="D3" xr:uid="{771D7B6B-0816-4B3C-B3A3-3D3C9374E69E}">
      <formula1>"English, Metric"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77B2-713B-475C-A038-70907E352E95}">
  <sheetPr>
    <tabColor rgb="FF00B050"/>
  </sheetPr>
  <dimension ref="B1:BU202"/>
  <sheetViews>
    <sheetView topLeftCell="A7" zoomScale="85" zoomScaleNormal="85" workbookViewId="0">
      <selection activeCell="C27" sqref="C27"/>
    </sheetView>
  </sheetViews>
  <sheetFormatPr defaultRowHeight="15" customHeight="1" x14ac:dyDescent="0.25"/>
  <cols>
    <col min="2" max="2" width="30.5703125" style="1" bestFit="1" customWidth="1"/>
    <col min="3" max="3" width="13" style="1" customWidth="1"/>
    <col min="4" max="4" width="10.140625" style="1" customWidth="1"/>
    <col min="5" max="5" width="9.7109375" bestFit="1" customWidth="1"/>
    <col min="8" max="8" width="43.28515625" style="1" bestFit="1" customWidth="1"/>
    <col min="9" max="9" width="13" style="1" customWidth="1"/>
    <col min="10" max="10" width="27.28515625" style="1" bestFit="1" customWidth="1"/>
  </cols>
  <sheetData>
    <row r="1" spans="2:73" ht="15" customHeight="1" x14ac:dyDescent="0.25">
      <c r="M1" s="29" t="s">
        <v>24</v>
      </c>
      <c r="W1" s="29" t="s">
        <v>24</v>
      </c>
      <c r="AG1" s="29" t="s">
        <v>24</v>
      </c>
      <c r="AQ1" s="29" t="s">
        <v>24</v>
      </c>
      <c r="BA1" s="29" t="s">
        <v>24</v>
      </c>
      <c r="BK1" s="29" t="s">
        <v>24</v>
      </c>
      <c r="BU1" s="29" t="s">
        <v>24</v>
      </c>
    </row>
    <row r="2" spans="2:73" ht="15" customHeight="1" x14ac:dyDescent="0.25">
      <c r="C2"/>
      <c r="D2"/>
      <c r="H2"/>
      <c r="I2"/>
      <c r="J2"/>
      <c r="M2" s="29" t="s">
        <v>24</v>
      </c>
      <c r="P2" s="8" t="s">
        <v>46</v>
      </c>
      <c r="Q2" s="8"/>
      <c r="R2" s="8"/>
      <c r="S2" s="8"/>
      <c r="T2" s="8"/>
      <c r="W2" s="29" t="s">
        <v>24</v>
      </c>
      <c r="AG2" s="29" t="s">
        <v>24</v>
      </c>
      <c r="AQ2" s="29" t="s">
        <v>24</v>
      </c>
      <c r="BA2" s="29" t="s">
        <v>24</v>
      </c>
      <c r="BK2" s="29" t="s">
        <v>24</v>
      </c>
      <c r="BU2" s="29" t="s">
        <v>24</v>
      </c>
    </row>
    <row r="3" spans="2:73" ht="15" customHeight="1" x14ac:dyDescent="0.25">
      <c r="B3" s="2" t="s">
        <v>0</v>
      </c>
      <c r="C3" s="3" t="s">
        <v>1</v>
      </c>
      <c r="D3" s="4" t="s">
        <v>11</v>
      </c>
      <c r="E3" s="15"/>
      <c r="F3" s="15"/>
      <c r="H3" s="5" t="s">
        <v>61</v>
      </c>
      <c r="I3" s="5"/>
      <c r="J3" s="5"/>
      <c r="K3" s="5"/>
      <c r="M3" s="29" t="s">
        <v>24</v>
      </c>
      <c r="P3" s="12" t="s">
        <v>16</v>
      </c>
      <c r="Q3" s="19"/>
      <c r="R3" s="21"/>
      <c r="S3" s="12">
        <f>I8</f>
        <v>711.11111111111109</v>
      </c>
      <c r="T3" s="12" t="str">
        <f>IF($D$3="English","psi","Pa")</f>
        <v>psi</v>
      </c>
      <c r="W3" s="29" t="s">
        <v>24</v>
      </c>
      <c r="Z3" s="8" t="s">
        <v>46</v>
      </c>
      <c r="AA3" s="8"/>
      <c r="AB3" s="8"/>
      <c r="AC3" s="8"/>
      <c r="AD3" s="8"/>
      <c r="AG3" s="29" t="s">
        <v>24</v>
      </c>
      <c r="AQ3" s="29" t="s">
        <v>24</v>
      </c>
      <c r="BA3" s="29" t="s">
        <v>24</v>
      </c>
      <c r="BK3" s="29" t="s">
        <v>24</v>
      </c>
      <c r="BU3" s="29" t="s">
        <v>24</v>
      </c>
    </row>
    <row r="4" spans="2:73" ht="15" customHeight="1" x14ac:dyDescent="0.25">
      <c r="M4" s="29" t="s">
        <v>24</v>
      </c>
      <c r="O4" t="s">
        <v>59</v>
      </c>
      <c r="P4" s="15" t="s">
        <v>27</v>
      </c>
      <c r="Q4" s="15"/>
      <c r="R4" s="20"/>
      <c r="S4" s="15">
        <v>33</v>
      </c>
      <c r="T4" s="10" t="s">
        <v>28</v>
      </c>
      <c r="W4" s="29" t="s">
        <v>24</v>
      </c>
      <c r="Z4" s="12" t="s">
        <v>9</v>
      </c>
      <c r="AA4" s="21"/>
      <c r="AB4" s="12" t="str">
        <f>C6</f>
        <v>Oiles SP 500 alloy brass</v>
      </c>
      <c r="AC4" s="12"/>
      <c r="AD4" s="19"/>
      <c r="AG4" s="29" t="s">
        <v>24</v>
      </c>
      <c r="AQ4" s="29" t="s">
        <v>24</v>
      </c>
      <c r="BA4" s="29" t="s">
        <v>24</v>
      </c>
      <c r="BK4" s="29" t="s">
        <v>24</v>
      </c>
      <c r="BU4" s="29" t="s">
        <v>24</v>
      </c>
    </row>
    <row r="5" spans="2:73" ht="15" customHeight="1" x14ac:dyDescent="0.35">
      <c r="B5" s="6" t="s">
        <v>8</v>
      </c>
      <c r="C5" s="7"/>
      <c r="D5" s="7"/>
      <c r="H5" s="8" t="s">
        <v>26</v>
      </c>
      <c r="I5" s="9"/>
      <c r="J5" s="9"/>
      <c r="M5" s="29" t="s">
        <v>24</v>
      </c>
      <c r="O5" t="s">
        <v>57</v>
      </c>
      <c r="P5" s="15" t="s">
        <v>30</v>
      </c>
      <c r="Q5" s="15"/>
      <c r="R5" s="20"/>
      <c r="S5" s="15">
        <v>1.3</v>
      </c>
      <c r="T5" s="22" t="s">
        <v>7</v>
      </c>
      <c r="W5" s="29" t="s">
        <v>24</v>
      </c>
      <c r="AG5" s="29" t="s">
        <v>24</v>
      </c>
      <c r="AQ5" s="29" t="s">
        <v>24</v>
      </c>
      <c r="BA5" s="29" t="s">
        <v>24</v>
      </c>
      <c r="BK5" s="29" t="s">
        <v>24</v>
      </c>
      <c r="BU5" s="29" t="s">
        <v>24</v>
      </c>
    </row>
    <row r="6" spans="2:73" ht="15" customHeight="1" x14ac:dyDescent="0.25">
      <c r="B6" s="10" t="s">
        <v>9</v>
      </c>
      <c r="C6" s="10" t="s">
        <v>15</v>
      </c>
      <c r="D6" s="10"/>
      <c r="H6" s="10" t="s">
        <v>21</v>
      </c>
      <c r="I6" s="10">
        <v>0.6</v>
      </c>
      <c r="J6" s="16" t="s">
        <v>54</v>
      </c>
      <c r="M6" s="29" t="s">
        <v>24</v>
      </c>
      <c r="O6" t="s">
        <v>60</v>
      </c>
      <c r="P6" s="15" t="s">
        <v>29</v>
      </c>
      <c r="Q6" s="15"/>
      <c r="R6" s="20"/>
      <c r="S6" s="15">
        <v>100</v>
      </c>
      <c r="T6" s="10" t="s">
        <v>28</v>
      </c>
      <c r="W6" s="29" t="s">
        <v>24</v>
      </c>
      <c r="AG6" s="29" t="s">
        <v>24</v>
      </c>
      <c r="AQ6" s="29" t="s">
        <v>24</v>
      </c>
      <c r="BA6" s="29" t="s">
        <v>24</v>
      </c>
      <c r="BK6" s="29" t="s">
        <v>24</v>
      </c>
      <c r="BU6" s="29" t="s">
        <v>24</v>
      </c>
    </row>
    <row r="7" spans="2:73" ht="15" customHeight="1" x14ac:dyDescent="0.35">
      <c r="B7" s="10" t="s">
        <v>22</v>
      </c>
      <c r="C7" s="10" t="s">
        <v>23</v>
      </c>
      <c r="D7" s="10"/>
      <c r="H7" s="11"/>
      <c r="I7" s="11">
        <f>I6*10^-10</f>
        <v>6E-11</v>
      </c>
      <c r="J7" s="17" t="s">
        <v>50</v>
      </c>
      <c r="M7" s="29" t="s">
        <v>24</v>
      </c>
      <c r="O7" t="s">
        <v>58</v>
      </c>
      <c r="P7" s="15" t="s">
        <v>31</v>
      </c>
      <c r="Q7" s="15"/>
      <c r="R7" s="20"/>
      <c r="S7" s="15">
        <v>1.8</v>
      </c>
      <c r="T7" s="22" t="s">
        <v>7</v>
      </c>
      <c r="W7" s="29" t="s">
        <v>24</v>
      </c>
      <c r="AG7" s="29" t="s">
        <v>24</v>
      </c>
      <c r="AQ7" s="29" t="s">
        <v>24</v>
      </c>
      <c r="BA7" s="29" t="s">
        <v>24</v>
      </c>
      <c r="BK7" s="29" t="s">
        <v>24</v>
      </c>
      <c r="BU7" s="29" t="s">
        <v>24</v>
      </c>
    </row>
    <row r="8" spans="2:73" ht="15" customHeight="1" x14ac:dyDescent="0.25">
      <c r="B8" s="10" t="s">
        <v>13</v>
      </c>
      <c r="C8" s="10">
        <v>70</v>
      </c>
      <c r="D8" s="10" t="str">
        <f>IF($D$3="English","°F", "°C")</f>
        <v>°F</v>
      </c>
      <c r="H8" s="11" t="s">
        <v>16</v>
      </c>
      <c r="I8" s="31">
        <f>C15/(C11*C22)</f>
        <v>711.11111111111109</v>
      </c>
      <c r="J8" s="11" t="s">
        <v>39</v>
      </c>
      <c r="M8" s="29" t="s">
        <v>24</v>
      </c>
      <c r="W8" s="29" t="s">
        <v>24</v>
      </c>
      <c r="AG8" s="29" t="s">
        <v>24</v>
      </c>
      <c r="AQ8" s="29" t="s">
        <v>24</v>
      </c>
      <c r="BA8" s="29" t="s">
        <v>24</v>
      </c>
      <c r="BK8" s="29" t="s">
        <v>24</v>
      </c>
      <c r="BU8" s="29" t="s">
        <v>24</v>
      </c>
    </row>
    <row r="9" spans="2:73" ht="15" customHeight="1" x14ac:dyDescent="0.25">
      <c r="B9" s="11"/>
      <c r="C9" s="11">
        <f>IF($D$3="English",C8,CONVERT(C8,"C","F"))</f>
        <v>70</v>
      </c>
      <c r="D9" s="11" t="s">
        <v>45</v>
      </c>
      <c r="H9" s="11" t="s">
        <v>40</v>
      </c>
      <c r="I9" s="31">
        <f>I8*4/PI()</f>
        <v>905.41478736722684</v>
      </c>
      <c r="J9" s="11" t="s">
        <v>39</v>
      </c>
      <c r="M9" s="29" t="s">
        <v>24</v>
      </c>
      <c r="P9" s="12" t="s">
        <v>19</v>
      </c>
      <c r="Q9" s="19"/>
      <c r="R9" s="21"/>
      <c r="S9" s="12">
        <f>I11</f>
        <v>49.087385212340514</v>
      </c>
      <c r="T9" s="12" t="str">
        <f>IF($D$3="English","ft/min", "*12 m/min")</f>
        <v>ft/min</v>
      </c>
      <c r="W9" s="29" t="s">
        <v>24</v>
      </c>
      <c r="AG9" s="29" t="s">
        <v>24</v>
      </c>
      <c r="AQ9" s="29" t="s">
        <v>24</v>
      </c>
      <c r="BA9" s="29" t="s">
        <v>24</v>
      </c>
      <c r="BK9" s="29" t="s">
        <v>24</v>
      </c>
      <c r="BU9" s="29" t="s">
        <v>24</v>
      </c>
    </row>
    <row r="10" spans="2:73" ht="15" customHeight="1" x14ac:dyDescent="0.35">
      <c r="B10" s="10" t="s">
        <v>17</v>
      </c>
      <c r="C10" s="10">
        <f>0.75</f>
        <v>0.75</v>
      </c>
      <c r="D10" s="10" t="str">
        <f>IF($D$3="English","in", "m")</f>
        <v>in</v>
      </c>
      <c r="H10" s="11" t="s">
        <v>19</v>
      </c>
      <c r="I10" s="31">
        <f>PI()*C11*C16</f>
        <v>589.0486225480862</v>
      </c>
      <c r="J10" s="11" t="s">
        <v>48</v>
      </c>
      <c r="M10" s="29" t="s">
        <v>24</v>
      </c>
      <c r="P10" s="23" t="s">
        <v>32</v>
      </c>
      <c r="Q10" s="23"/>
      <c r="R10" s="24"/>
      <c r="S10" s="23">
        <f>S5+(((S7-S5)*(S9-S4))/(S6-S4))</f>
        <v>1.4200551135249293</v>
      </c>
      <c r="T10" s="25" t="s">
        <v>7</v>
      </c>
      <c r="W10" s="29" t="s">
        <v>24</v>
      </c>
      <c r="AG10" s="29" t="s">
        <v>24</v>
      </c>
      <c r="AQ10" s="29" t="s">
        <v>24</v>
      </c>
      <c r="BA10" s="29" t="s">
        <v>24</v>
      </c>
      <c r="BK10" s="29" t="s">
        <v>24</v>
      </c>
      <c r="BU10" s="29" t="s">
        <v>24</v>
      </c>
    </row>
    <row r="11" spans="2:73" ht="15" customHeight="1" x14ac:dyDescent="0.25">
      <c r="B11" s="11"/>
      <c r="C11" s="11">
        <f>IF($D$3="English",C10, CONVERT(C10, "m", "in"))</f>
        <v>0.75</v>
      </c>
      <c r="D11" s="11" t="s">
        <v>14</v>
      </c>
      <c r="H11" s="11"/>
      <c r="I11" s="31">
        <f>I10/12</f>
        <v>49.087385212340514</v>
      </c>
      <c r="J11" s="11" t="s">
        <v>28</v>
      </c>
      <c r="M11" s="29" t="s">
        <v>24</v>
      </c>
      <c r="O11" s="28" t="s">
        <v>34</v>
      </c>
      <c r="P11" s="28"/>
      <c r="Q11" s="28"/>
      <c r="R11" s="28"/>
      <c r="S11" s="28"/>
      <c r="T11" s="28"/>
      <c r="U11" s="28"/>
      <c r="W11" s="29" t="s">
        <v>24</v>
      </c>
      <c r="AG11" s="29" t="s">
        <v>24</v>
      </c>
      <c r="AQ11" s="29" t="s">
        <v>24</v>
      </c>
      <c r="BA11" s="29" t="s">
        <v>24</v>
      </c>
      <c r="BK11" s="29" t="s">
        <v>24</v>
      </c>
      <c r="BU11" s="29" t="s">
        <v>24</v>
      </c>
    </row>
    <row r="12" spans="2:73" ht="15" customHeight="1" x14ac:dyDescent="0.25">
      <c r="B12" s="10" t="s">
        <v>47</v>
      </c>
      <c r="C12" s="10">
        <v>4.0000000000000001E-3</v>
      </c>
      <c r="D12" s="10" t="str">
        <f>IF($D$3="English","in", "m")</f>
        <v>in</v>
      </c>
      <c r="H12" s="11" t="s">
        <v>42</v>
      </c>
      <c r="I12" s="31">
        <f>I9*I11</f>
        <v>44444.444444444445</v>
      </c>
      <c r="J12" s="11" t="s">
        <v>44</v>
      </c>
      <c r="M12" s="29" t="s">
        <v>24</v>
      </c>
      <c r="O12" s="28" t="s">
        <v>35</v>
      </c>
      <c r="P12" s="28"/>
      <c r="Q12" s="28"/>
      <c r="R12" s="28"/>
      <c r="S12" s="28"/>
      <c r="T12" s="28"/>
      <c r="U12" s="28"/>
      <c r="W12" s="29" t="s">
        <v>24</v>
      </c>
      <c r="Z12" s="28"/>
      <c r="AA12" s="28" t="s">
        <v>38</v>
      </c>
      <c r="AB12" s="28"/>
      <c r="AC12" s="28"/>
      <c r="AD12" s="28"/>
      <c r="AG12" s="29" t="s">
        <v>24</v>
      </c>
      <c r="AQ12" s="29" t="s">
        <v>24</v>
      </c>
      <c r="BA12" s="29" t="s">
        <v>24</v>
      </c>
      <c r="BK12" s="29" t="s">
        <v>24</v>
      </c>
      <c r="BU12" s="29" t="s">
        <v>24</v>
      </c>
    </row>
    <row r="13" spans="2:73" ht="15" customHeight="1" x14ac:dyDescent="0.25">
      <c r="B13" s="11"/>
      <c r="C13" s="11">
        <f>IF($D$3="English",C12, CONVERT(C12, "m", "in"))</f>
        <v>4.0000000000000001E-3</v>
      </c>
      <c r="D13" s="11" t="s">
        <v>14</v>
      </c>
      <c r="H13" s="10" t="s">
        <v>25</v>
      </c>
      <c r="I13" s="10">
        <v>1</v>
      </c>
      <c r="J13" s="16" t="s">
        <v>7</v>
      </c>
      <c r="M13" s="29" t="s">
        <v>24</v>
      </c>
      <c r="W13" s="29" t="s">
        <v>24</v>
      </c>
      <c r="AG13" s="29" t="s">
        <v>24</v>
      </c>
      <c r="AQ13" s="29" t="s">
        <v>24</v>
      </c>
      <c r="BA13" s="29" t="s">
        <v>24</v>
      </c>
      <c r="BK13" s="29" t="s">
        <v>24</v>
      </c>
      <c r="BU13" s="29" t="s">
        <v>24</v>
      </c>
    </row>
    <row r="14" spans="2:73" ht="15" customHeight="1" x14ac:dyDescent="0.25">
      <c r="B14" s="10" t="s">
        <v>20</v>
      </c>
      <c r="C14" s="10">
        <v>400</v>
      </c>
      <c r="D14" s="10" t="str">
        <f>IF($D$3="English","lbf", "N")</f>
        <v>lbf</v>
      </c>
      <c r="H14" s="26" t="s">
        <v>33</v>
      </c>
      <c r="I14" s="27"/>
      <c r="J14" s="27"/>
      <c r="M14" s="29" t="s">
        <v>24</v>
      </c>
      <c r="W14" s="29" t="s">
        <v>24</v>
      </c>
      <c r="AG14" s="29" t="s">
        <v>24</v>
      </c>
      <c r="AQ14" s="29" t="s">
        <v>24</v>
      </c>
      <c r="BA14" s="29" t="s">
        <v>24</v>
      </c>
      <c r="BK14" s="29" t="s">
        <v>24</v>
      </c>
      <c r="BU14" s="29" t="s">
        <v>24</v>
      </c>
    </row>
    <row r="15" spans="2:73" ht="15" customHeight="1" x14ac:dyDescent="0.25">
      <c r="B15" s="11"/>
      <c r="C15" s="11">
        <f>IF($D$3="English",C14, CONVERT(C14, "lbf", "N"))</f>
        <v>400</v>
      </c>
      <c r="D15" s="11" t="s">
        <v>56</v>
      </c>
      <c r="H15" s="10" t="s">
        <v>36</v>
      </c>
      <c r="I15" s="31">
        <f>S10</f>
        <v>1.4200551135249293</v>
      </c>
      <c r="J15" s="17" t="s">
        <v>7</v>
      </c>
      <c r="M15" s="29" t="s">
        <v>24</v>
      </c>
      <c r="W15" s="29" t="s">
        <v>24</v>
      </c>
      <c r="AG15" s="29" t="s">
        <v>24</v>
      </c>
      <c r="AQ15" s="29" t="s">
        <v>24</v>
      </c>
      <c r="BA15" s="29" t="s">
        <v>24</v>
      </c>
      <c r="BK15" s="29" t="s">
        <v>24</v>
      </c>
      <c r="BU15" s="29" t="s">
        <v>24</v>
      </c>
    </row>
    <row r="16" spans="2:73" ht="15" customHeight="1" x14ac:dyDescent="0.25">
      <c r="B16" s="10" t="s">
        <v>2</v>
      </c>
      <c r="C16" s="10">
        <v>250</v>
      </c>
      <c r="D16" s="10" t="s">
        <v>3</v>
      </c>
      <c r="H16" s="10" t="s">
        <v>37</v>
      </c>
      <c r="I16" s="30">
        <v>3560</v>
      </c>
      <c r="J16" s="10" t="s">
        <v>39</v>
      </c>
      <c r="K16" s="18" t="b">
        <f>I9&lt;I16</f>
        <v>1</v>
      </c>
      <c r="M16" s="29" t="s">
        <v>24</v>
      </c>
      <c r="W16" s="29" t="s">
        <v>24</v>
      </c>
      <c r="AG16" s="29" t="s">
        <v>24</v>
      </c>
      <c r="AQ16" s="29" t="s">
        <v>24</v>
      </c>
      <c r="BA16" s="29" t="s">
        <v>24</v>
      </c>
      <c r="BK16" s="29" t="s">
        <v>24</v>
      </c>
      <c r="BU16" s="29" t="s">
        <v>24</v>
      </c>
    </row>
    <row r="17" spans="2:73" ht="15" customHeight="1" x14ac:dyDescent="0.25">
      <c r="B17" s="11"/>
      <c r="C17" s="11">
        <f>C16/60</f>
        <v>4.166666666666667</v>
      </c>
      <c r="D17" s="11" t="s">
        <v>4</v>
      </c>
      <c r="H17" s="10" t="s">
        <v>41</v>
      </c>
      <c r="I17" s="30">
        <v>100</v>
      </c>
      <c r="J17" s="10" t="s">
        <v>28</v>
      </c>
      <c r="K17" s="18" t="b">
        <f>I11&lt;I17</f>
        <v>1</v>
      </c>
      <c r="M17" s="29" t="s">
        <v>24</v>
      </c>
      <c r="W17" s="29" t="s">
        <v>24</v>
      </c>
      <c r="AG17" s="29" t="s">
        <v>24</v>
      </c>
      <c r="AQ17" s="29" t="s">
        <v>24</v>
      </c>
      <c r="BA17" s="29" t="s">
        <v>24</v>
      </c>
      <c r="BK17" s="29" t="s">
        <v>24</v>
      </c>
      <c r="BU17" s="29" t="s">
        <v>24</v>
      </c>
    </row>
    <row r="18" spans="2:73" ht="15" customHeight="1" x14ac:dyDescent="0.25">
      <c r="B18"/>
      <c r="C18"/>
      <c r="D18"/>
      <c r="H18" s="10" t="s">
        <v>43</v>
      </c>
      <c r="I18" s="30">
        <v>46700</v>
      </c>
      <c r="J18" s="10" t="s">
        <v>44</v>
      </c>
      <c r="K18" s="18" t="b">
        <f>I12&lt;I18</f>
        <v>1</v>
      </c>
      <c r="M18" s="29" t="s">
        <v>24</v>
      </c>
      <c r="W18" s="29" t="s">
        <v>24</v>
      </c>
      <c r="AG18" s="29" t="s">
        <v>24</v>
      </c>
      <c r="AQ18" s="29" t="s">
        <v>24</v>
      </c>
      <c r="BA18" s="29" t="s">
        <v>24</v>
      </c>
      <c r="BK18" s="29" t="s">
        <v>24</v>
      </c>
      <c r="BU18" s="29" t="s">
        <v>24</v>
      </c>
    </row>
    <row r="19" spans="2:73" ht="15" customHeight="1" x14ac:dyDescent="0.25">
      <c r="B19" s="6" t="s">
        <v>12</v>
      </c>
      <c r="C19" s="7"/>
      <c r="D19" s="7"/>
      <c r="E19" s="7"/>
      <c r="F19" s="7"/>
      <c r="H19" s="11" t="s">
        <v>47</v>
      </c>
      <c r="I19" s="11">
        <f>C13</f>
        <v>4.0000000000000001E-3</v>
      </c>
      <c r="J19" s="11" t="s">
        <v>14</v>
      </c>
      <c r="M19" s="29" t="s">
        <v>24</v>
      </c>
      <c r="W19" s="29" t="s">
        <v>24</v>
      </c>
      <c r="AG19" s="29" t="s">
        <v>24</v>
      </c>
      <c r="AQ19" s="29" t="s">
        <v>24</v>
      </c>
      <c r="BA19" s="29" t="s">
        <v>24</v>
      </c>
      <c r="BK19" s="29" t="s">
        <v>24</v>
      </c>
      <c r="BU19" s="29" t="s">
        <v>24</v>
      </c>
    </row>
    <row r="20" spans="2:73" ht="15" customHeight="1" x14ac:dyDescent="0.25">
      <c r="B20" s="10" t="s">
        <v>10</v>
      </c>
      <c r="C20" s="10">
        <v>0.75</v>
      </c>
      <c r="D20" s="10" t="str">
        <f>IF($D$3="English","in", "m")</f>
        <v>in</v>
      </c>
      <c r="E20" s="15" t="s">
        <v>5</v>
      </c>
      <c r="F20" s="14" t="b">
        <v>1</v>
      </c>
      <c r="H20" s="11" t="s">
        <v>49</v>
      </c>
      <c r="I20" s="31">
        <f>(I19)/(I15*I13*I7*I12)</f>
        <v>1056.2970308079296</v>
      </c>
      <c r="J20" s="11" t="s">
        <v>51</v>
      </c>
      <c r="M20" s="29" t="s">
        <v>24</v>
      </c>
      <c r="W20" s="29" t="s">
        <v>24</v>
      </c>
      <c r="AG20" s="29" t="s">
        <v>24</v>
      </c>
      <c r="AQ20" s="29" t="s">
        <v>24</v>
      </c>
      <c r="BA20" s="29" t="s">
        <v>24</v>
      </c>
      <c r="BK20" s="29" t="s">
        <v>24</v>
      </c>
      <c r="BU20" s="29" t="s">
        <v>24</v>
      </c>
    </row>
    <row r="21" spans="2:73" ht="15" customHeight="1" x14ac:dyDescent="0.25">
      <c r="B21" s="11"/>
      <c r="C21" s="11">
        <f>IF(F20,C20,C24*C11)</f>
        <v>0.75</v>
      </c>
      <c r="D21" s="11" t="str">
        <f>IF($D$3="English","in", "m")</f>
        <v>in</v>
      </c>
      <c r="H21" s="11"/>
      <c r="I21" s="31">
        <f>I20*60</f>
        <v>63377.821848475774</v>
      </c>
      <c r="J21" s="11" t="s">
        <v>52</v>
      </c>
      <c r="M21" s="29" t="s">
        <v>24</v>
      </c>
      <c r="W21" s="29" t="s">
        <v>24</v>
      </c>
      <c r="AG21" s="29" t="s">
        <v>24</v>
      </c>
      <c r="AQ21" s="29" t="s">
        <v>24</v>
      </c>
      <c r="BA21" s="29" t="s">
        <v>24</v>
      </c>
      <c r="BK21" s="29" t="s">
        <v>24</v>
      </c>
      <c r="BU21" s="29" t="s">
        <v>24</v>
      </c>
    </row>
    <row r="22" spans="2:73" ht="15" customHeight="1" x14ac:dyDescent="0.25">
      <c r="B22" s="11"/>
      <c r="C22" s="11">
        <f>IF($D$3="English",C21, CONVERT(C21, "m", "in"))</f>
        <v>0.75</v>
      </c>
      <c r="D22" s="11" t="s">
        <v>14</v>
      </c>
      <c r="H22" s="11" t="s">
        <v>53</v>
      </c>
      <c r="I22" s="32">
        <f>C16*I21</f>
        <v>15844455.462118944</v>
      </c>
      <c r="J22" s="11" t="s">
        <v>55</v>
      </c>
      <c r="M22" s="29" t="s">
        <v>24</v>
      </c>
      <c r="W22" s="29" t="s">
        <v>24</v>
      </c>
      <c r="AG22" s="29" t="s">
        <v>24</v>
      </c>
      <c r="AQ22" s="29" t="s">
        <v>24</v>
      </c>
      <c r="BA22" s="29" t="s">
        <v>24</v>
      </c>
      <c r="BK22" s="29" t="s">
        <v>24</v>
      </c>
      <c r="BU22" s="29" t="s">
        <v>24</v>
      </c>
    </row>
    <row r="23" spans="2:73" ht="15" customHeight="1" x14ac:dyDescent="0.25">
      <c r="B23" s="10" t="s">
        <v>18</v>
      </c>
      <c r="C23" s="10"/>
      <c r="D23" s="16" t="s">
        <v>7</v>
      </c>
      <c r="E23" s="15" t="s">
        <v>6</v>
      </c>
      <c r="F23" s="13" t="b">
        <f>NOT(F20)</f>
        <v>0</v>
      </c>
      <c r="M23" s="29" t="s">
        <v>24</v>
      </c>
      <c r="W23" s="29" t="s">
        <v>24</v>
      </c>
      <c r="AG23" s="29" t="s">
        <v>24</v>
      </c>
      <c r="AQ23" s="29" t="s">
        <v>24</v>
      </c>
      <c r="BA23" s="29" t="s">
        <v>24</v>
      </c>
      <c r="BK23" s="29" t="s">
        <v>24</v>
      </c>
      <c r="BU23" s="29" t="s">
        <v>24</v>
      </c>
    </row>
    <row r="24" spans="2:73" ht="15" customHeight="1" x14ac:dyDescent="0.25">
      <c r="B24" s="11" t="s">
        <v>18</v>
      </c>
      <c r="C24" s="11">
        <f>IF(F20,C20/C10,C23)</f>
        <v>1</v>
      </c>
      <c r="D24" s="17" t="s">
        <v>7</v>
      </c>
      <c r="M24" s="29" t="s">
        <v>24</v>
      </c>
      <c r="W24" s="29" t="s">
        <v>24</v>
      </c>
      <c r="AG24" s="29" t="s">
        <v>24</v>
      </c>
      <c r="AQ24" s="29" t="s">
        <v>24</v>
      </c>
      <c r="BA24" s="29" t="s">
        <v>24</v>
      </c>
      <c r="BK24" s="29" t="s">
        <v>24</v>
      </c>
      <c r="BU24" s="29" t="s">
        <v>24</v>
      </c>
    </row>
    <row r="25" spans="2:73" ht="15" customHeight="1" x14ac:dyDescent="0.25">
      <c r="M25" s="29" t="s">
        <v>24</v>
      </c>
      <c r="W25" s="29" t="s">
        <v>24</v>
      </c>
      <c r="AG25" s="29" t="s">
        <v>24</v>
      </c>
      <c r="AQ25" s="29" t="s">
        <v>24</v>
      </c>
      <c r="BA25" s="29" t="s">
        <v>24</v>
      </c>
      <c r="BK25" s="29" t="s">
        <v>24</v>
      </c>
      <c r="BU25" s="29" t="s">
        <v>24</v>
      </c>
    </row>
    <row r="26" spans="2:73" ht="15" customHeight="1" x14ac:dyDescent="0.25">
      <c r="M26" s="29" t="s">
        <v>24</v>
      </c>
      <c r="W26" s="29" t="s">
        <v>24</v>
      </c>
      <c r="AG26" s="29" t="s">
        <v>24</v>
      </c>
      <c r="AQ26" s="29" t="s">
        <v>24</v>
      </c>
      <c r="BA26" s="29" t="s">
        <v>24</v>
      </c>
      <c r="BK26" s="29" t="s">
        <v>24</v>
      </c>
      <c r="BU26" s="29" t="s">
        <v>24</v>
      </c>
    </row>
    <row r="27" spans="2:73" ht="15" customHeight="1" x14ac:dyDescent="0.25">
      <c r="M27" s="29" t="s">
        <v>24</v>
      </c>
      <c r="W27" s="29" t="s">
        <v>24</v>
      </c>
      <c r="AG27" s="29" t="s">
        <v>24</v>
      </c>
      <c r="AQ27" s="29" t="s">
        <v>24</v>
      </c>
      <c r="BA27" s="29" t="s">
        <v>24</v>
      </c>
      <c r="BK27" s="29" t="s">
        <v>24</v>
      </c>
      <c r="BU27" s="29" t="s">
        <v>24</v>
      </c>
    </row>
    <row r="28" spans="2:73" ht="15" customHeight="1" x14ac:dyDescent="0.25">
      <c r="M28" s="29" t="s">
        <v>24</v>
      </c>
      <c r="W28" s="29" t="s">
        <v>24</v>
      </c>
      <c r="AG28" s="29" t="s">
        <v>24</v>
      </c>
      <c r="AQ28" s="29" t="s">
        <v>24</v>
      </c>
      <c r="BA28" s="29" t="s">
        <v>24</v>
      </c>
      <c r="BK28" s="29" t="s">
        <v>24</v>
      </c>
      <c r="BU28" s="29" t="s">
        <v>24</v>
      </c>
    </row>
    <row r="29" spans="2:73" ht="15" customHeight="1" x14ac:dyDescent="0.25">
      <c r="M29" s="29" t="s">
        <v>24</v>
      </c>
      <c r="W29" s="29" t="s">
        <v>24</v>
      </c>
      <c r="AG29" s="29" t="s">
        <v>24</v>
      </c>
      <c r="AQ29" s="29" t="s">
        <v>24</v>
      </c>
      <c r="BA29" s="29" t="s">
        <v>24</v>
      </c>
      <c r="BK29" s="29" t="s">
        <v>24</v>
      </c>
      <c r="BU29" s="29" t="s">
        <v>24</v>
      </c>
    </row>
    <row r="30" spans="2:73" ht="15" customHeight="1" x14ac:dyDescent="0.25">
      <c r="M30" s="29" t="s">
        <v>24</v>
      </c>
      <c r="W30" s="29" t="s">
        <v>24</v>
      </c>
      <c r="AG30" s="29" t="s">
        <v>24</v>
      </c>
      <c r="AQ30" s="29" t="s">
        <v>24</v>
      </c>
      <c r="BA30" s="29" t="s">
        <v>24</v>
      </c>
      <c r="BK30" s="29" t="s">
        <v>24</v>
      </c>
      <c r="BU30" s="29" t="s">
        <v>24</v>
      </c>
    </row>
    <row r="31" spans="2:73" ht="15" customHeight="1" x14ac:dyDescent="0.25">
      <c r="M31" s="29" t="s">
        <v>24</v>
      </c>
      <c r="W31" s="29" t="s">
        <v>24</v>
      </c>
      <c r="AG31" s="29" t="s">
        <v>24</v>
      </c>
      <c r="AQ31" s="29" t="s">
        <v>24</v>
      </c>
      <c r="BA31" s="29" t="s">
        <v>24</v>
      </c>
      <c r="BK31" s="29" t="s">
        <v>24</v>
      </c>
      <c r="BU31" s="29" t="s">
        <v>24</v>
      </c>
    </row>
    <row r="32" spans="2:73" ht="15" customHeight="1" x14ac:dyDescent="0.25">
      <c r="M32" s="29" t="s">
        <v>24</v>
      </c>
      <c r="W32" s="29" t="s">
        <v>24</v>
      </c>
      <c r="AG32" s="29" t="s">
        <v>24</v>
      </c>
      <c r="AQ32" s="29" t="s">
        <v>24</v>
      </c>
      <c r="BA32" s="29" t="s">
        <v>24</v>
      </c>
      <c r="BK32" s="29" t="s">
        <v>24</v>
      </c>
      <c r="BU32" s="29" t="s">
        <v>24</v>
      </c>
    </row>
    <row r="33" spans="13:73" ht="15" customHeight="1" x14ac:dyDescent="0.25">
      <c r="M33" s="29" t="s">
        <v>24</v>
      </c>
      <c r="W33" s="29" t="s">
        <v>24</v>
      </c>
      <c r="AG33" s="29" t="s">
        <v>24</v>
      </c>
      <c r="AQ33" s="29" t="s">
        <v>24</v>
      </c>
      <c r="BA33" s="29" t="s">
        <v>24</v>
      </c>
      <c r="BK33" s="29" t="s">
        <v>24</v>
      </c>
      <c r="BU33" s="29" t="s">
        <v>24</v>
      </c>
    </row>
    <row r="34" spans="13:73" ht="15" customHeight="1" x14ac:dyDescent="0.25">
      <c r="M34" s="29" t="s">
        <v>24</v>
      </c>
      <c r="W34" s="29" t="s">
        <v>24</v>
      </c>
      <c r="AG34" s="29" t="s">
        <v>24</v>
      </c>
      <c r="AQ34" s="29" t="s">
        <v>24</v>
      </c>
      <c r="BA34" s="29" t="s">
        <v>24</v>
      </c>
      <c r="BK34" s="29" t="s">
        <v>24</v>
      </c>
      <c r="BU34" s="29" t="s">
        <v>24</v>
      </c>
    </row>
    <row r="35" spans="13:73" ht="15" customHeight="1" x14ac:dyDescent="0.25">
      <c r="M35" s="29" t="s">
        <v>24</v>
      </c>
      <c r="W35" s="29" t="s">
        <v>24</v>
      </c>
      <c r="AG35" s="29" t="s">
        <v>24</v>
      </c>
      <c r="AQ35" s="29" t="s">
        <v>24</v>
      </c>
      <c r="BA35" s="29" t="s">
        <v>24</v>
      </c>
      <c r="BK35" s="29" t="s">
        <v>24</v>
      </c>
      <c r="BU35" s="29" t="s">
        <v>24</v>
      </c>
    </row>
    <row r="36" spans="13:73" ht="15" customHeight="1" x14ac:dyDescent="0.25">
      <c r="M36" s="29" t="s">
        <v>24</v>
      </c>
      <c r="W36" s="29" t="s">
        <v>24</v>
      </c>
      <c r="AG36" s="29" t="s">
        <v>24</v>
      </c>
      <c r="AQ36" s="29" t="s">
        <v>24</v>
      </c>
      <c r="BA36" s="29" t="s">
        <v>24</v>
      </c>
      <c r="BK36" s="29" t="s">
        <v>24</v>
      </c>
      <c r="BU36" s="29" t="s">
        <v>24</v>
      </c>
    </row>
    <row r="37" spans="13:73" ht="15" customHeight="1" x14ac:dyDescent="0.25">
      <c r="M37" s="29" t="s">
        <v>24</v>
      </c>
      <c r="P37" s="8" t="s">
        <v>46</v>
      </c>
      <c r="Q37" s="8"/>
      <c r="R37" s="8"/>
      <c r="S37" s="8"/>
      <c r="T37" s="8"/>
      <c r="W37" s="29" t="s">
        <v>24</v>
      </c>
      <c r="AG37" s="29" t="s">
        <v>24</v>
      </c>
      <c r="AQ37" s="29" t="s">
        <v>24</v>
      </c>
      <c r="BA37" s="29" t="s">
        <v>24</v>
      </c>
      <c r="BK37" s="29" t="s">
        <v>24</v>
      </c>
      <c r="BU37" s="29" t="s">
        <v>24</v>
      </c>
    </row>
    <row r="38" spans="13:73" ht="15" customHeight="1" x14ac:dyDescent="0.25">
      <c r="M38" s="29" t="s">
        <v>24</v>
      </c>
      <c r="P38" s="12" t="s">
        <v>13</v>
      </c>
      <c r="Q38" s="19"/>
      <c r="R38" s="12">
        <f>C9</f>
        <v>70</v>
      </c>
      <c r="S38" s="12" t="s">
        <v>45</v>
      </c>
      <c r="T38" s="19"/>
      <c r="W38" s="29" t="s">
        <v>24</v>
      </c>
      <c r="AG38" s="29" t="s">
        <v>24</v>
      </c>
      <c r="AQ38" s="29" t="s">
        <v>24</v>
      </c>
      <c r="BA38" s="29" t="s">
        <v>24</v>
      </c>
      <c r="BK38" s="29" t="s">
        <v>24</v>
      </c>
      <c r="BU38" s="29" t="s">
        <v>24</v>
      </c>
    </row>
    <row r="39" spans="13:73" ht="15" customHeight="1" x14ac:dyDescent="0.25">
      <c r="M39" s="29" t="s">
        <v>24</v>
      </c>
      <c r="P39" s="12" t="s">
        <v>22</v>
      </c>
      <c r="Q39" s="19"/>
      <c r="R39" s="12" t="str">
        <f>C7</f>
        <v>No, Clean Environment</v>
      </c>
      <c r="S39" s="12"/>
      <c r="T39" s="19"/>
      <c r="W39" s="29" t="s">
        <v>24</v>
      </c>
      <c r="AG39" s="29" t="s">
        <v>24</v>
      </c>
      <c r="AQ39" s="29" t="s">
        <v>24</v>
      </c>
      <c r="BA39" s="29" t="s">
        <v>24</v>
      </c>
      <c r="BK39" s="29" t="s">
        <v>24</v>
      </c>
      <c r="BU39" s="29" t="s">
        <v>24</v>
      </c>
    </row>
    <row r="40" spans="13:73" ht="15" customHeight="1" x14ac:dyDescent="0.25">
      <c r="M40" s="29" t="s">
        <v>24</v>
      </c>
      <c r="W40" s="29" t="s">
        <v>24</v>
      </c>
      <c r="AG40" s="29" t="s">
        <v>24</v>
      </c>
      <c r="AQ40" s="29" t="s">
        <v>24</v>
      </c>
      <c r="BA40" s="29" t="s">
        <v>24</v>
      </c>
      <c r="BK40" s="29" t="s">
        <v>24</v>
      </c>
      <c r="BU40" s="29" t="s">
        <v>24</v>
      </c>
    </row>
    <row r="41" spans="13:73" ht="15" customHeight="1" x14ac:dyDescent="0.25">
      <c r="M41" s="29" t="s">
        <v>24</v>
      </c>
      <c r="W41" s="29" t="s">
        <v>24</v>
      </c>
      <c r="AG41" s="29" t="s">
        <v>24</v>
      </c>
      <c r="AQ41" s="29" t="s">
        <v>24</v>
      </c>
      <c r="BA41" s="29" t="s">
        <v>24</v>
      </c>
      <c r="BK41" s="29" t="s">
        <v>24</v>
      </c>
      <c r="BU41" s="29" t="s">
        <v>24</v>
      </c>
    </row>
    <row r="42" spans="13:73" ht="15" customHeight="1" x14ac:dyDescent="0.25">
      <c r="M42" s="29" t="s">
        <v>24</v>
      </c>
      <c r="W42" s="29" t="s">
        <v>24</v>
      </c>
      <c r="AG42" s="29" t="s">
        <v>24</v>
      </c>
      <c r="AQ42" s="29" t="s">
        <v>24</v>
      </c>
      <c r="BA42" s="29" t="s">
        <v>24</v>
      </c>
      <c r="BK42" s="29" t="s">
        <v>24</v>
      </c>
      <c r="BU42" s="29" t="s">
        <v>24</v>
      </c>
    </row>
    <row r="43" spans="13:73" ht="15" customHeight="1" x14ac:dyDescent="0.25">
      <c r="M43" s="29" t="s">
        <v>24</v>
      </c>
      <c r="W43" s="29" t="s">
        <v>24</v>
      </c>
      <c r="AG43" s="29" t="s">
        <v>24</v>
      </c>
      <c r="AQ43" s="29" t="s">
        <v>24</v>
      </c>
      <c r="BA43" s="29" t="s">
        <v>24</v>
      </c>
      <c r="BK43" s="29" t="s">
        <v>24</v>
      </c>
      <c r="BU43" s="29" t="s">
        <v>24</v>
      </c>
    </row>
    <row r="44" spans="13:73" ht="15" customHeight="1" x14ac:dyDescent="0.25">
      <c r="M44" s="29" t="s">
        <v>24</v>
      </c>
      <c r="W44" s="29" t="s">
        <v>24</v>
      </c>
      <c r="AG44" s="29" t="s">
        <v>24</v>
      </c>
      <c r="AQ44" s="29" t="s">
        <v>24</v>
      </c>
      <c r="BA44" s="29" t="s">
        <v>24</v>
      </c>
      <c r="BK44" s="29" t="s">
        <v>24</v>
      </c>
      <c r="BU44" s="29" t="s">
        <v>24</v>
      </c>
    </row>
    <row r="45" spans="13:73" ht="15" customHeight="1" x14ac:dyDescent="0.25">
      <c r="M45" s="29" t="s">
        <v>24</v>
      </c>
      <c r="W45" s="29" t="s">
        <v>24</v>
      </c>
      <c r="AG45" s="29" t="s">
        <v>24</v>
      </c>
      <c r="AQ45" s="29" t="s">
        <v>24</v>
      </c>
      <c r="BA45" s="29" t="s">
        <v>24</v>
      </c>
      <c r="BK45" s="29" t="s">
        <v>24</v>
      </c>
      <c r="BU45" s="29" t="s">
        <v>24</v>
      </c>
    </row>
    <row r="46" spans="13:73" ht="15" customHeight="1" x14ac:dyDescent="0.25">
      <c r="M46" s="29" t="s">
        <v>24</v>
      </c>
      <c r="W46" s="29" t="s">
        <v>24</v>
      </c>
      <c r="AG46" s="29" t="s">
        <v>24</v>
      </c>
      <c r="AQ46" s="29" t="s">
        <v>24</v>
      </c>
      <c r="BA46" s="29" t="s">
        <v>24</v>
      </c>
      <c r="BK46" s="29" t="s">
        <v>24</v>
      </c>
      <c r="BU46" s="29" t="s">
        <v>24</v>
      </c>
    </row>
    <row r="47" spans="13:73" ht="15" customHeight="1" x14ac:dyDescent="0.25">
      <c r="M47" s="29" t="s">
        <v>24</v>
      </c>
      <c r="W47" s="29" t="s">
        <v>24</v>
      </c>
      <c r="AG47" s="29" t="s">
        <v>24</v>
      </c>
      <c r="AQ47" s="29" t="s">
        <v>24</v>
      </c>
      <c r="BA47" s="29" t="s">
        <v>24</v>
      </c>
      <c r="BK47" s="29" t="s">
        <v>24</v>
      </c>
      <c r="BU47" s="29" t="s">
        <v>24</v>
      </c>
    </row>
    <row r="48" spans="13:73" ht="15" customHeight="1" x14ac:dyDescent="0.25">
      <c r="M48" s="29" t="s">
        <v>24</v>
      </c>
      <c r="W48" s="29" t="s">
        <v>24</v>
      </c>
      <c r="AG48" s="29" t="s">
        <v>24</v>
      </c>
      <c r="AQ48" s="29" t="s">
        <v>24</v>
      </c>
      <c r="BA48" s="29" t="s">
        <v>24</v>
      </c>
      <c r="BK48" s="29" t="s">
        <v>24</v>
      </c>
      <c r="BU48" s="29" t="s">
        <v>24</v>
      </c>
    </row>
    <row r="49" spans="10:73" ht="15" customHeight="1" x14ac:dyDescent="0.25">
      <c r="M49" s="29" t="s">
        <v>24</v>
      </c>
      <c r="W49" s="29" t="s">
        <v>24</v>
      </c>
      <c r="AG49" s="29" t="s">
        <v>24</v>
      </c>
      <c r="AQ49" s="29" t="s">
        <v>24</v>
      </c>
      <c r="BA49" s="29" t="s">
        <v>24</v>
      </c>
      <c r="BK49" s="29" t="s">
        <v>24</v>
      </c>
      <c r="BU49" s="29" t="s">
        <v>24</v>
      </c>
    </row>
    <row r="50" spans="10:73" ht="15" customHeight="1" x14ac:dyDescent="0.25">
      <c r="M50" s="29" t="s">
        <v>24</v>
      </c>
      <c r="W50" s="29" t="s">
        <v>24</v>
      </c>
      <c r="AG50" s="29" t="s">
        <v>24</v>
      </c>
      <c r="AQ50" s="29" t="s">
        <v>24</v>
      </c>
      <c r="BA50" s="29" t="s">
        <v>24</v>
      </c>
      <c r="BK50" s="29" t="s">
        <v>24</v>
      </c>
      <c r="BU50" s="29" t="s">
        <v>24</v>
      </c>
    </row>
    <row r="51" spans="10:73" ht="15" customHeight="1" x14ac:dyDescent="0.25">
      <c r="M51" s="29" t="s">
        <v>24</v>
      </c>
      <c r="W51" s="29" t="s">
        <v>24</v>
      </c>
      <c r="AG51" s="29" t="s">
        <v>24</v>
      </c>
      <c r="AQ51" s="29" t="s">
        <v>24</v>
      </c>
      <c r="BA51" s="29" t="s">
        <v>24</v>
      </c>
      <c r="BK51" s="29" t="s">
        <v>24</v>
      </c>
      <c r="BU51" s="29" t="s">
        <v>24</v>
      </c>
    </row>
    <row r="52" spans="10:73" ht="15" customHeight="1" x14ac:dyDescent="0.25">
      <c r="M52" s="29" t="s">
        <v>24</v>
      </c>
      <c r="W52" s="29" t="s">
        <v>24</v>
      </c>
      <c r="AG52" s="29" t="s">
        <v>24</v>
      </c>
      <c r="AQ52" s="29" t="s">
        <v>24</v>
      </c>
      <c r="BA52" s="29" t="s">
        <v>24</v>
      </c>
      <c r="BK52" s="29" t="s">
        <v>24</v>
      </c>
      <c r="BU52" s="29" t="s">
        <v>24</v>
      </c>
    </row>
    <row r="53" spans="10:73" ht="15" customHeight="1" x14ac:dyDescent="0.25">
      <c r="M53" s="29" t="s">
        <v>24</v>
      </c>
      <c r="W53" s="29" t="s">
        <v>24</v>
      </c>
      <c r="AG53" s="29" t="s">
        <v>24</v>
      </c>
      <c r="AQ53" s="29" t="s">
        <v>24</v>
      </c>
      <c r="BA53" s="29" t="s">
        <v>24</v>
      </c>
      <c r="BK53" s="29" t="s">
        <v>24</v>
      </c>
      <c r="BU53" s="29" t="s">
        <v>24</v>
      </c>
    </row>
    <row r="54" spans="10:73" ht="15" customHeight="1" x14ac:dyDescent="0.25">
      <c r="M54" s="29" t="s">
        <v>24</v>
      </c>
      <c r="W54" s="29" t="s">
        <v>24</v>
      </c>
      <c r="AG54" s="29" t="s">
        <v>24</v>
      </c>
      <c r="AQ54" s="29" t="s">
        <v>24</v>
      </c>
      <c r="BA54" s="29" t="s">
        <v>24</v>
      </c>
      <c r="BK54" s="29" t="s">
        <v>24</v>
      </c>
      <c r="BU54" s="29" t="s">
        <v>24</v>
      </c>
    </row>
    <row r="55" spans="10:73" ht="15" customHeight="1" x14ac:dyDescent="0.25">
      <c r="J55"/>
      <c r="M55" s="29" t="s">
        <v>24</v>
      </c>
      <c r="W55" s="29" t="s">
        <v>24</v>
      </c>
      <c r="AG55" s="29" t="s">
        <v>24</v>
      </c>
      <c r="AQ55" s="29" t="s">
        <v>24</v>
      </c>
      <c r="BA55" s="29" t="s">
        <v>24</v>
      </c>
      <c r="BK55" s="29" t="s">
        <v>24</v>
      </c>
      <c r="BU55" s="29" t="s">
        <v>24</v>
      </c>
    </row>
    <row r="56" spans="10:73" ht="15" customHeight="1" x14ac:dyDescent="0.25">
      <c r="M56" s="29" t="s">
        <v>24</v>
      </c>
      <c r="W56" s="29" t="s">
        <v>24</v>
      </c>
      <c r="AG56" s="29" t="s">
        <v>24</v>
      </c>
      <c r="AQ56" s="29" t="s">
        <v>24</v>
      </c>
      <c r="BA56" s="29" t="s">
        <v>24</v>
      </c>
      <c r="BK56" s="29" t="s">
        <v>24</v>
      </c>
      <c r="BU56" s="29" t="s">
        <v>24</v>
      </c>
    </row>
    <row r="57" spans="10:73" ht="15" customHeight="1" x14ac:dyDescent="0.25">
      <c r="M57" s="29" t="s">
        <v>24</v>
      </c>
      <c r="W57" s="29" t="s">
        <v>24</v>
      </c>
      <c r="AG57" s="29" t="s">
        <v>24</v>
      </c>
      <c r="AQ57" s="29" t="s">
        <v>24</v>
      </c>
      <c r="BA57" s="29" t="s">
        <v>24</v>
      </c>
      <c r="BK57" s="29" t="s">
        <v>24</v>
      </c>
      <c r="BU57" s="29" t="s">
        <v>24</v>
      </c>
    </row>
    <row r="58" spans="10:73" ht="15" customHeight="1" x14ac:dyDescent="0.25">
      <c r="M58" s="29" t="s">
        <v>24</v>
      </c>
      <c r="W58" s="29" t="s">
        <v>24</v>
      </c>
      <c r="AG58" s="29" t="s">
        <v>24</v>
      </c>
      <c r="AQ58" s="29" t="s">
        <v>24</v>
      </c>
      <c r="BA58" s="29" t="s">
        <v>24</v>
      </c>
      <c r="BK58" s="29" t="s">
        <v>24</v>
      </c>
      <c r="BU58" s="29" t="s">
        <v>24</v>
      </c>
    </row>
    <row r="59" spans="10:73" ht="15" customHeight="1" x14ac:dyDescent="0.25">
      <c r="M59" s="29" t="s">
        <v>24</v>
      </c>
      <c r="W59" s="29" t="s">
        <v>24</v>
      </c>
      <c r="AG59" s="29" t="s">
        <v>24</v>
      </c>
      <c r="AQ59" s="29" t="s">
        <v>24</v>
      </c>
      <c r="BA59" s="29" t="s">
        <v>24</v>
      </c>
      <c r="BK59" s="29" t="s">
        <v>24</v>
      </c>
      <c r="BU59" s="29" t="s">
        <v>24</v>
      </c>
    </row>
    <row r="60" spans="10:73" ht="15" customHeight="1" x14ac:dyDescent="0.25">
      <c r="M60" s="29" t="s">
        <v>24</v>
      </c>
      <c r="W60" s="29" t="s">
        <v>24</v>
      </c>
      <c r="AG60" s="29" t="s">
        <v>24</v>
      </c>
      <c r="AQ60" s="29" t="s">
        <v>24</v>
      </c>
      <c r="BA60" s="29" t="s">
        <v>24</v>
      </c>
      <c r="BK60" s="29" t="s">
        <v>24</v>
      </c>
      <c r="BU60" s="29" t="s">
        <v>24</v>
      </c>
    </row>
    <row r="61" spans="10:73" ht="15" customHeight="1" x14ac:dyDescent="0.25">
      <c r="M61" s="29" t="s">
        <v>24</v>
      </c>
      <c r="W61" s="29" t="s">
        <v>24</v>
      </c>
      <c r="AG61" s="29" t="s">
        <v>24</v>
      </c>
      <c r="AQ61" s="29" t="s">
        <v>24</v>
      </c>
      <c r="BA61" s="29" t="s">
        <v>24</v>
      </c>
      <c r="BK61" s="29" t="s">
        <v>24</v>
      </c>
      <c r="BU61" s="29" t="s">
        <v>24</v>
      </c>
    </row>
    <row r="62" spans="10:73" ht="15" customHeight="1" x14ac:dyDescent="0.25">
      <c r="M62" s="29" t="s">
        <v>24</v>
      </c>
      <c r="W62" s="29" t="s">
        <v>24</v>
      </c>
      <c r="AG62" s="29" t="s">
        <v>24</v>
      </c>
      <c r="AQ62" s="29" t="s">
        <v>24</v>
      </c>
      <c r="BA62" s="29" t="s">
        <v>24</v>
      </c>
      <c r="BK62" s="29" t="s">
        <v>24</v>
      </c>
      <c r="BU62" s="29" t="s">
        <v>24</v>
      </c>
    </row>
    <row r="63" spans="10:73" ht="15" customHeight="1" x14ac:dyDescent="0.25">
      <c r="M63" s="29" t="s">
        <v>24</v>
      </c>
      <c r="W63" s="29" t="s">
        <v>24</v>
      </c>
      <c r="AG63" s="29" t="s">
        <v>24</v>
      </c>
      <c r="AQ63" s="29" t="s">
        <v>24</v>
      </c>
      <c r="BA63" s="29" t="s">
        <v>24</v>
      </c>
      <c r="BK63" s="29" t="s">
        <v>24</v>
      </c>
      <c r="BU63" s="29" t="s">
        <v>24</v>
      </c>
    </row>
    <row r="64" spans="10:73" ht="15" customHeight="1" x14ac:dyDescent="0.25">
      <c r="M64" s="29" t="s">
        <v>24</v>
      </c>
      <c r="W64" s="29" t="s">
        <v>24</v>
      </c>
      <c r="AG64" s="29" t="s">
        <v>24</v>
      </c>
      <c r="AQ64" s="29" t="s">
        <v>24</v>
      </c>
      <c r="BA64" s="29" t="s">
        <v>24</v>
      </c>
      <c r="BK64" s="29" t="s">
        <v>24</v>
      </c>
      <c r="BU64" s="29" t="s">
        <v>24</v>
      </c>
    </row>
    <row r="65" spans="13:13" ht="15" customHeight="1" x14ac:dyDescent="0.25">
      <c r="M65" s="29"/>
    </row>
    <row r="202" spans="2:2" ht="15" customHeight="1" x14ac:dyDescent="0.25">
      <c r="B202"/>
    </row>
  </sheetData>
  <conditionalFormatting sqref="B20:D20">
    <cfRule type="expression" dxfId="2" priority="3">
      <formula>$F$23</formula>
    </cfRule>
  </conditionalFormatting>
  <conditionalFormatting sqref="B23:D23">
    <cfRule type="expression" dxfId="1" priority="2">
      <formula>$F$20</formula>
    </cfRule>
  </conditionalFormatting>
  <conditionalFormatting sqref="K16:K18">
    <cfRule type="cellIs" dxfId="0" priority="1" operator="equal">
      <formula>TRUE</formula>
    </cfRule>
  </conditionalFormatting>
  <dataValidations count="1">
    <dataValidation type="list" allowBlank="1" showInputMessage="1" showErrorMessage="1" sqref="D3" xr:uid="{383A5DB3-CF22-4868-BA10-4C5D38F257D4}">
      <formula1>"English, Metric"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L23 Bushings</vt:lpstr>
      <vt:lpstr>L23 Quiz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Caiden Logan Bonney</dc:creator>
  <cp:lastModifiedBy>Caiden Logan Bonney</cp:lastModifiedBy>
  <dcterms:created xsi:type="dcterms:W3CDTF">2025-03-01T01:25:50Z</dcterms:created>
  <dcterms:modified xsi:type="dcterms:W3CDTF">2025-03-04T01:57:05Z</dcterms:modified>
</cp:coreProperties>
</file>