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CAILEBSPC\IdeaProjects\money-maker-dms\trader_workstation\worker\"/>
    </mc:Choice>
  </mc:AlternateContent>
  <xr:revisionPtr revIDLastSave="0" documentId="8_{6672165D-3855-4450-8FCF-0FBF18233619}" xr6:coauthVersionLast="47" xr6:coauthVersionMax="47" xr10:uidLastSave="{00000000-0000-0000-0000-000000000000}"/>
  <bookViews>
    <workbookView xWindow="-120" yWindow="-120" windowWidth="24240" windowHeight="13740" tabRatio="1000" xr2:uid="{00000000-000D-0000-FFFF-FFFF00000000}"/>
  </bookViews>
  <sheets>
    <sheet name="Sheet1" sheetId="19" r:id="rId1"/>
    <sheet name="GetIt" sheetId="18" r:id="rId2"/>
    <sheet name="SumOfPnLByTradeIdeaPlz" sheetId="17" r:id="rId3"/>
    <sheet name="SumOfPnLByTradeIdea (4)" sheetId="14" r:id="rId4"/>
    <sheet name="SumOfPnLByTradeIdea (5)" sheetId="16" r:id="rId5"/>
    <sheet name="TRADE_ME_JANA.RAW" sheetId="15" r:id="rId6"/>
    <sheet name="TRADE_ME_JANA" sheetId="1" r:id="rId7"/>
    <sheet name="SumOfPnLByTradeIdea_ShowMeJana" sheetId="12" r:id="rId8"/>
    <sheet name="SumOfPnLByTradeIdea (3)" sheetId="11" r:id="rId9"/>
    <sheet name="SumOfPnLByTradeIdea" sheetId="3" r:id="rId10"/>
    <sheet name="SumOfPnLByTradeIdea (2)" sheetId="10" r:id="rId11"/>
    <sheet name="SumOfPnLBySymbolDistinctCountTI" sheetId="8" r:id="rId12"/>
    <sheet name="SumOfPnLBySymbolByTradeIdea" sheetId="2" r:id="rId13"/>
    <sheet name="SumOfPnLByAlertTimeByTradeIdea" sheetId="7" r:id="rId14"/>
    <sheet name="SumOfPnLByPutOrCall" sheetId="4" r:id="rId15"/>
    <sheet name="SumOfPnLByAlertTime" sheetId="5" r:id="rId16"/>
    <sheet name="SumOfPnLByPMType" sheetId="9" r:id="rId17"/>
  </sheets>
  <definedNames>
    <definedName name="_xlcn.WorksheetConnection_TRADE_ME_JANA_20220429.xlsxTable11" hidden="1">Table1[]</definedName>
    <definedName name="_xlnm.Print_Area" localSheetId="10">'SumOfPnLByTradeIdea (2)'!$A$1:$C$31</definedName>
    <definedName name="_xlnm.Print_Area" localSheetId="2">SumOfPnLByTradeIdeaPlz!$A$5:$C$72</definedName>
    <definedName name="_xlnm.Print_Area" localSheetId="6">Table1[[#All],[Fin Instrument]:[Commission]]</definedName>
    <definedName name="_xlnm.Print_Area" localSheetId="5">Table13[[#All],[Fin Instrument]:[Commission]]</definedName>
  </definedNames>
  <calcPr calcId="191029"/>
  <pivotCaches>
    <pivotCache cacheId="6" r:id="rId18"/>
    <pivotCache cacheId="7" r:id="rId19"/>
    <pivotCache cacheId="8" r:id="rId20"/>
    <pivotCache cacheId="9" r:id="rId21"/>
    <pivotCache cacheId="10" r:id="rId22"/>
    <pivotCache cacheId="21" r:id="rId23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TRADE_ME_JANA_20220429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AlertTime" columnId="AlertTime">
                <x16:calculatedTimeColumn columnName="AlertTime (Hour)" columnId="AlertTime (Hour)" contentType="hours" isSelected="1"/>
                <x16:calculatedTimeColumn columnName="AlertTime (Minute)" columnId="AlertTime (Minute)" contentType="minute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25" i="1" l="1"/>
  <c r="Y125" i="1"/>
  <c r="V125" i="1"/>
  <c r="U125" i="1"/>
  <c r="X125" i="1" s="1"/>
  <c r="Y124" i="1"/>
  <c r="V124" i="1"/>
  <c r="W124" i="1" s="1"/>
  <c r="U124" i="1"/>
  <c r="X124" i="1" s="1"/>
  <c r="AA123" i="1"/>
  <c r="AB123" i="1" s="1"/>
  <c r="Y123" i="1"/>
  <c r="X123" i="1"/>
  <c r="V123" i="1"/>
  <c r="W123" i="1" s="1"/>
  <c r="U123" i="1"/>
  <c r="Z123" i="1" s="1"/>
  <c r="T123" i="1"/>
  <c r="AA123" i="1" s="1" a="1"/>
  <c r="S123" i="1"/>
  <c r="Z122" i="1"/>
  <c r="Y122" i="1"/>
  <c r="X122" i="1"/>
  <c r="W122" i="1"/>
  <c r="V122" i="1"/>
  <c r="U122" i="1"/>
  <c r="S122" i="1"/>
  <c r="T122" i="1" s="1"/>
  <c r="AA122" i="1" s="1" a="1"/>
  <c r="AA122" i="1" s="1"/>
  <c r="AB122" i="1" s="1"/>
  <c r="Z121" i="1"/>
  <c r="Y121" i="1"/>
  <c r="V121" i="1"/>
  <c r="W121" i="1" s="1"/>
  <c r="U121" i="1"/>
  <c r="X121" i="1" s="1"/>
  <c r="Y120" i="1"/>
  <c r="V120" i="1"/>
  <c r="S120" i="1" s="1"/>
  <c r="T120" i="1" s="1"/>
  <c r="AA120" i="1" s="1" a="1"/>
  <c r="AA120" i="1" s="1"/>
  <c r="AB120" i="1" s="1"/>
  <c r="U120" i="1"/>
  <c r="Y119" i="1"/>
  <c r="X119" i="1"/>
  <c r="V119" i="1"/>
  <c r="W119" i="1" s="1"/>
  <c r="U119" i="1"/>
  <c r="Z119" i="1" s="1"/>
  <c r="S119" i="1"/>
  <c r="T119" i="1" s="1"/>
  <c r="AA119" i="1" s="1" a="1"/>
  <c r="AA119" i="1" s="1"/>
  <c r="AB119" i="1" s="1"/>
  <c r="Z118" i="1"/>
  <c r="Y118" i="1"/>
  <c r="X118" i="1"/>
  <c r="V118" i="1"/>
  <c r="W118" i="1" s="1"/>
  <c r="U118" i="1"/>
  <c r="S118" i="1"/>
  <c r="T118" i="1" s="1"/>
  <c r="AA118" i="1" s="1" a="1"/>
  <c r="AA118" i="1" s="1"/>
  <c r="AB118" i="1" s="1"/>
  <c r="Z117" i="1"/>
  <c r="Y117" i="1"/>
  <c r="V117" i="1"/>
  <c r="U117" i="1"/>
  <c r="X117" i="1" s="1"/>
  <c r="Y116" i="1"/>
  <c r="V116" i="1"/>
  <c r="W116" i="1" s="1"/>
  <c r="U116" i="1"/>
  <c r="X116" i="1" s="1"/>
  <c r="Y115" i="1"/>
  <c r="X115" i="1"/>
  <c r="W115" i="1"/>
  <c r="V115" i="1"/>
  <c r="U115" i="1"/>
  <c r="Z115" i="1" s="1"/>
  <c r="T115" i="1"/>
  <c r="AA115" i="1" s="1" a="1"/>
  <c r="AA115" i="1" s="1"/>
  <c r="AB115" i="1" s="1"/>
  <c r="S115" i="1"/>
  <c r="Z114" i="1"/>
  <c r="Y114" i="1"/>
  <c r="X114" i="1"/>
  <c r="W114" i="1"/>
  <c r="V114" i="1"/>
  <c r="U114" i="1"/>
  <c r="S114" i="1"/>
  <c r="T114" i="1" s="1"/>
  <c r="AA114" i="1" s="1" a="1"/>
  <c r="AA114" i="1" s="1"/>
  <c r="AB114" i="1" s="1"/>
  <c r="Z113" i="1"/>
  <c r="Y113" i="1"/>
  <c r="V113" i="1"/>
  <c r="W113" i="1" s="1"/>
  <c r="U113" i="1"/>
  <c r="X113" i="1" s="1"/>
  <c r="Y112" i="1"/>
  <c r="V112" i="1"/>
  <c r="S112" i="1" s="1"/>
  <c r="T112" i="1" s="1"/>
  <c r="AA112" i="1" s="1" a="1"/>
  <c r="AA112" i="1" s="1"/>
  <c r="AB112" i="1" s="1"/>
  <c r="U112" i="1"/>
  <c r="Y111" i="1"/>
  <c r="X111" i="1"/>
  <c r="W111" i="1"/>
  <c r="V111" i="1"/>
  <c r="U111" i="1"/>
  <c r="Z111" i="1" s="1"/>
  <c r="S111" i="1"/>
  <c r="T111" i="1" s="1"/>
  <c r="AA111" i="1" s="1" a="1"/>
  <c r="AA111" i="1" s="1"/>
  <c r="AB111" i="1" s="1"/>
  <c r="AA110" i="1" a="1"/>
  <c r="AA110" i="1" s="1"/>
  <c r="AB110" i="1" s="1"/>
  <c r="Z110" i="1"/>
  <c r="Y110" i="1"/>
  <c r="X110" i="1"/>
  <c r="V110" i="1"/>
  <c r="W110" i="1" s="1"/>
  <c r="U110" i="1"/>
  <c r="S110" i="1"/>
  <c r="T110" i="1" s="1"/>
  <c r="Z109" i="1"/>
  <c r="Y109" i="1"/>
  <c r="V109" i="1"/>
  <c r="U109" i="1"/>
  <c r="X109" i="1" s="1"/>
  <c r="Y108" i="1"/>
  <c r="V108" i="1"/>
  <c r="W108" i="1" s="1"/>
  <c r="U108" i="1"/>
  <c r="X108" i="1" s="1"/>
  <c r="AA107" i="1"/>
  <c r="AB107" i="1" s="1"/>
  <c r="Y107" i="1"/>
  <c r="X107" i="1"/>
  <c r="W107" i="1"/>
  <c r="V107" i="1"/>
  <c r="U107" i="1"/>
  <c r="Z107" i="1" s="1"/>
  <c r="T107" i="1"/>
  <c r="AA107" i="1" s="1" a="1"/>
  <c r="S107" i="1"/>
  <c r="Z106" i="1"/>
  <c r="Y106" i="1"/>
  <c r="X106" i="1"/>
  <c r="W106" i="1"/>
  <c r="V106" i="1"/>
  <c r="U106" i="1"/>
  <c r="S106" i="1"/>
  <c r="T106" i="1" s="1"/>
  <c r="AA106" i="1" s="1" a="1"/>
  <c r="AA106" i="1" s="1"/>
  <c r="AB106" i="1" s="1"/>
  <c r="Z105" i="1"/>
  <c r="Y105" i="1"/>
  <c r="V105" i="1"/>
  <c r="W105" i="1" s="1"/>
  <c r="U105" i="1"/>
  <c r="X105" i="1" s="1"/>
  <c r="Y104" i="1"/>
  <c r="V104" i="1"/>
  <c r="S104" i="1" s="1"/>
  <c r="T104" i="1" s="1"/>
  <c r="AA104" i="1" s="1" a="1"/>
  <c r="AA104" i="1" s="1"/>
  <c r="AB104" i="1" s="1"/>
  <c r="U104" i="1"/>
  <c r="Y103" i="1"/>
  <c r="X103" i="1"/>
  <c r="W103" i="1"/>
  <c r="V103" i="1"/>
  <c r="U103" i="1"/>
  <c r="Z103" i="1" s="1"/>
  <c r="S103" i="1"/>
  <c r="T103" i="1" s="1"/>
  <c r="AA103" i="1" s="1" a="1"/>
  <c r="AA103" i="1" s="1"/>
  <c r="AB103" i="1" s="1"/>
  <c r="Z102" i="1"/>
  <c r="Y102" i="1"/>
  <c r="X102" i="1"/>
  <c r="V102" i="1"/>
  <c r="W102" i="1" s="1"/>
  <c r="U102" i="1"/>
  <c r="S102" i="1"/>
  <c r="T102" i="1" s="1"/>
  <c r="AA102" i="1" s="1" a="1"/>
  <c r="AA102" i="1" s="1"/>
  <c r="AB102" i="1" s="1"/>
  <c r="Z101" i="1"/>
  <c r="Y101" i="1"/>
  <c r="V101" i="1"/>
  <c r="U101" i="1"/>
  <c r="X101" i="1" s="1"/>
  <c r="Y100" i="1"/>
  <c r="V100" i="1"/>
  <c r="W100" i="1" s="1"/>
  <c r="U100" i="1"/>
  <c r="X100" i="1" s="1"/>
  <c r="Y99" i="1"/>
  <c r="X99" i="1"/>
  <c r="W99" i="1"/>
  <c r="V99" i="1"/>
  <c r="U99" i="1"/>
  <c r="Z99" i="1" s="1"/>
  <c r="T99" i="1"/>
  <c r="AA99" i="1" s="1" a="1"/>
  <c r="AA99" i="1" s="1"/>
  <c r="AB99" i="1" s="1"/>
  <c r="S99" i="1"/>
  <c r="Z98" i="1"/>
  <c r="Y98" i="1"/>
  <c r="X98" i="1"/>
  <c r="W98" i="1"/>
  <c r="V98" i="1"/>
  <c r="U98" i="1"/>
  <c r="S98" i="1"/>
  <c r="T98" i="1" s="1"/>
  <c r="AA98" i="1" s="1" a="1"/>
  <c r="AA98" i="1" s="1"/>
  <c r="AB98" i="1" s="1"/>
  <c r="Z97" i="1"/>
  <c r="Y97" i="1"/>
  <c r="V97" i="1"/>
  <c r="W97" i="1" s="1"/>
  <c r="U97" i="1"/>
  <c r="X97" i="1" s="1"/>
  <c r="Y96" i="1"/>
  <c r="V96" i="1"/>
  <c r="S96" i="1" s="1"/>
  <c r="T96" i="1" s="1"/>
  <c r="AA96" i="1" s="1" a="1"/>
  <c r="AA96" i="1" s="1"/>
  <c r="AB96" i="1" s="1"/>
  <c r="U96" i="1"/>
  <c r="Y95" i="1"/>
  <c r="X95" i="1"/>
  <c r="W95" i="1"/>
  <c r="V95" i="1"/>
  <c r="U95" i="1"/>
  <c r="Z95" i="1" s="1"/>
  <c r="S95" i="1"/>
  <c r="T95" i="1" s="1"/>
  <c r="AA95" i="1" s="1" a="1"/>
  <c r="AA95" i="1" s="1"/>
  <c r="AB95" i="1" s="1"/>
  <c r="AA94" i="1" a="1"/>
  <c r="AA94" i="1" s="1"/>
  <c r="AB94" i="1" s="1"/>
  <c r="Z94" i="1"/>
  <c r="Y94" i="1"/>
  <c r="X94" i="1"/>
  <c r="V94" i="1"/>
  <c r="W94" i="1" s="1"/>
  <c r="U94" i="1"/>
  <c r="S94" i="1"/>
  <c r="T94" i="1" s="1"/>
  <c r="Z93" i="1"/>
  <c r="Y93" i="1"/>
  <c r="V93" i="1"/>
  <c r="U93" i="1"/>
  <c r="X93" i="1" s="1"/>
  <c r="Y92" i="1"/>
  <c r="V92" i="1"/>
  <c r="W92" i="1" s="1"/>
  <c r="U92" i="1"/>
  <c r="X92" i="1" s="1"/>
  <c r="Y91" i="1"/>
  <c r="X91" i="1"/>
  <c r="W91" i="1"/>
  <c r="V91" i="1"/>
  <c r="U91" i="1"/>
  <c r="Z91" i="1" s="1"/>
  <c r="T91" i="1"/>
  <c r="AA91" i="1" s="1" a="1"/>
  <c r="AA91" i="1" s="1"/>
  <c r="AB91" i="1" s="1"/>
  <c r="S91" i="1"/>
  <c r="Z90" i="1"/>
  <c r="Y90" i="1"/>
  <c r="X90" i="1"/>
  <c r="W90" i="1"/>
  <c r="V90" i="1"/>
  <c r="U90" i="1"/>
  <c r="S90" i="1"/>
  <c r="T90" i="1" s="1"/>
  <c r="AA90" i="1" s="1" a="1"/>
  <c r="AA90" i="1" s="1"/>
  <c r="AB90" i="1" s="1"/>
  <c r="Z89" i="1"/>
  <c r="Y89" i="1"/>
  <c r="V89" i="1"/>
  <c r="W89" i="1" s="1"/>
  <c r="U89" i="1"/>
  <c r="X89" i="1" s="1"/>
  <c r="Y88" i="1"/>
  <c r="V88" i="1"/>
  <c r="S88" i="1" s="1"/>
  <c r="T88" i="1" s="1"/>
  <c r="AA88" i="1" s="1" a="1"/>
  <c r="AA88" i="1" s="1"/>
  <c r="AB88" i="1" s="1"/>
  <c r="U88" i="1"/>
  <c r="Y87" i="1"/>
  <c r="X87" i="1"/>
  <c r="W87" i="1"/>
  <c r="V87" i="1"/>
  <c r="U87" i="1"/>
  <c r="Z87" i="1" s="1"/>
  <c r="S87" i="1"/>
  <c r="T87" i="1" s="1"/>
  <c r="AA87" i="1" s="1" a="1"/>
  <c r="AA87" i="1" s="1"/>
  <c r="AB87" i="1" s="1"/>
  <c r="Z86" i="1"/>
  <c r="Y86" i="1"/>
  <c r="X86" i="1"/>
  <c r="V86" i="1"/>
  <c r="W86" i="1" s="1"/>
  <c r="U86" i="1"/>
  <c r="S86" i="1"/>
  <c r="T86" i="1" s="1"/>
  <c r="AA86" i="1" s="1" a="1"/>
  <c r="AA86" i="1" s="1"/>
  <c r="AB86" i="1" s="1"/>
  <c r="Z85" i="1"/>
  <c r="Y85" i="1"/>
  <c r="V85" i="1"/>
  <c r="U85" i="1"/>
  <c r="X85" i="1" s="1"/>
  <c r="Y84" i="1"/>
  <c r="V84" i="1"/>
  <c r="W84" i="1" s="1"/>
  <c r="U84" i="1"/>
  <c r="X84" i="1" s="1"/>
  <c r="AA83" i="1"/>
  <c r="AB83" i="1" s="1"/>
  <c r="Y83" i="1"/>
  <c r="X83" i="1"/>
  <c r="W83" i="1"/>
  <c r="V83" i="1"/>
  <c r="U83" i="1"/>
  <c r="Z83" i="1" s="1"/>
  <c r="T83" i="1"/>
  <c r="AA83" i="1" s="1" a="1"/>
  <c r="S83" i="1"/>
  <c r="Z82" i="1"/>
  <c r="Y82" i="1"/>
  <c r="X82" i="1"/>
  <c r="W82" i="1"/>
  <c r="V82" i="1"/>
  <c r="U82" i="1"/>
  <c r="S82" i="1"/>
  <c r="T82" i="1" s="1"/>
  <c r="AA82" i="1" s="1" a="1"/>
  <c r="AA82" i="1" s="1"/>
  <c r="AB82" i="1" s="1"/>
  <c r="Z81" i="1"/>
  <c r="Y81" i="1"/>
  <c r="V81" i="1"/>
  <c r="W81" i="1" s="1"/>
  <c r="U81" i="1"/>
  <c r="X81" i="1" s="1"/>
  <c r="AB80" i="1"/>
  <c r="Y80" i="1"/>
  <c r="V80" i="1"/>
  <c r="S80" i="1" s="1"/>
  <c r="T80" i="1" s="1"/>
  <c r="AA80" i="1" s="1" a="1"/>
  <c r="AA80" i="1" s="1"/>
  <c r="U80" i="1"/>
  <c r="Y79" i="1"/>
  <c r="X79" i="1"/>
  <c r="W79" i="1"/>
  <c r="V79" i="1"/>
  <c r="U79" i="1"/>
  <c r="Z79" i="1" s="1"/>
  <c r="S79" i="1"/>
  <c r="T79" i="1" s="1"/>
  <c r="AA79" i="1" s="1" a="1"/>
  <c r="AA79" i="1" s="1"/>
  <c r="AB79" i="1" s="1"/>
  <c r="Z78" i="1"/>
  <c r="Y78" i="1"/>
  <c r="X78" i="1"/>
  <c r="V78" i="1"/>
  <c r="W78" i="1" s="1"/>
  <c r="U78" i="1"/>
  <c r="S78" i="1"/>
  <c r="T78" i="1" s="1"/>
  <c r="AA78" i="1" s="1" a="1"/>
  <c r="AA78" i="1" s="1"/>
  <c r="AB78" i="1" s="1"/>
  <c r="Z77" i="1"/>
  <c r="Y77" i="1"/>
  <c r="V77" i="1"/>
  <c r="U77" i="1"/>
  <c r="X77" i="1" s="1"/>
  <c r="Y76" i="1"/>
  <c r="V76" i="1"/>
  <c r="W76" i="1" s="1"/>
  <c r="U76" i="1"/>
  <c r="X76" i="1" s="1"/>
  <c r="AA75" i="1"/>
  <c r="AB75" i="1" s="1"/>
  <c r="Y75" i="1"/>
  <c r="X75" i="1"/>
  <c r="W75" i="1"/>
  <c r="V75" i="1"/>
  <c r="U75" i="1"/>
  <c r="Z75" i="1" s="1"/>
  <c r="T75" i="1"/>
  <c r="AA75" i="1" s="1" a="1"/>
  <c r="S75" i="1"/>
  <c r="Z74" i="1"/>
  <c r="Y74" i="1"/>
  <c r="X74" i="1"/>
  <c r="W74" i="1"/>
  <c r="V74" i="1"/>
  <c r="U74" i="1"/>
  <c r="S74" i="1"/>
  <c r="T74" i="1" s="1"/>
  <c r="AA74" i="1" s="1" a="1"/>
  <c r="AA74" i="1" s="1"/>
  <c r="AB74" i="1" s="1"/>
  <c r="Z73" i="1"/>
  <c r="Y73" i="1"/>
  <c r="V73" i="1"/>
  <c r="W73" i="1" s="1"/>
  <c r="U73" i="1"/>
  <c r="X73" i="1" s="1"/>
  <c r="Y72" i="1"/>
  <c r="V72" i="1"/>
  <c r="S72" i="1" s="1"/>
  <c r="T72" i="1" s="1"/>
  <c r="AA72" i="1" s="1" a="1"/>
  <c r="AA72" i="1" s="1"/>
  <c r="AB72" i="1" s="1"/>
  <c r="U72" i="1"/>
  <c r="Y71" i="1"/>
  <c r="X71" i="1"/>
  <c r="W71" i="1"/>
  <c r="V71" i="1"/>
  <c r="U71" i="1"/>
  <c r="Z71" i="1" s="1"/>
  <c r="S71" i="1"/>
  <c r="T71" i="1" s="1"/>
  <c r="AA71" i="1" s="1" a="1"/>
  <c r="AA71" i="1" s="1"/>
  <c r="AB71" i="1" s="1"/>
  <c r="AA70" i="1" a="1"/>
  <c r="AA70" i="1" s="1"/>
  <c r="AB70" i="1" s="1"/>
  <c r="Z70" i="1"/>
  <c r="Y70" i="1"/>
  <c r="X70" i="1"/>
  <c r="V70" i="1"/>
  <c r="W70" i="1" s="1"/>
  <c r="U70" i="1"/>
  <c r="S70" i="1"/>
  <c r="T70" i="1" s="1"/>
  <c r="Z69" i="1"/>
  <c r="Y69" i="1"/>
  <c r="V69" i="1"/>
  <c r="U69" i="1"/>
  <c r="X69" i="1" s="1"/>
  <c r="Y68" i="1"/>
  <c r="V68" i="1"/>
  <c r="W68" i="1" s="1"/>
  <c r="U68" i="1"/>
  <c r="X68" i="1" s="1"/>
  <c r="AA67" i="1"/>
  <c r="AB67" i="1" s="1"/>
  <c r="Y67" i="1"/>
  <c r="X67" i="1"/>
  <c r="W67" i="1"/>
  <c r="V67" i="1"/>
  <c r="U67" i="1"/>
  <c r="Z67" i="1" s="1"/>
  <c r="T67" i="1"/>
  <c r="AA67" i="1" s="1" a="1"/>
  <c r="S67" i="1"/>
  <c r="Z66" i="1"/>
  <c r="Y66" i="1"/>
  <c r="X66" i="1"/>
  <c r="W66" i="1"/>
  <c r="V66" i="1"/>
  <c r="U66" i="1"/>
  <c r="S66" i="1"/>
  <c r="T66" i="1" s="1"/>
  <c r="AA66" i="1" s="1" a="1"/>
  <c r="AA66" i="1" s="1"/>
  <c r="AB66" i="1" s="1"/>
  <c r="Z65" i="1"/>
  <c r="Y65" i="1"/>
  <c r="V65" i="1"/>
  <c r="W65" i="1" s="1"/>
  <c r="U65" i="1"/>
  <c r="X65" i="1" s="1"/>
  <c r="Y64" i="1"/>
  <c r="V64" i="1"/>
  <c r="S64" i="1" s="1"/>
  <c r="T64" i="1" s="1"/>
  <c r="AA64" i="1" s="1" a="1"/>
  <c r="AA64" i="1" s="1"/>
  <c r="AB64" i="1" s="1"/>
  <c r="U64" i="1"/>
  <c r="Z64" i="1" s="1"/>
  <c r="Y63" i="1"/>
  <c r="X63" i="1"/>
  <c r="W63" i="1"/>
  <c r="V63" i="1"/>
  <c r="U63" i="1"/>
  <c r="Z63" i="1" s="1"/>
  <c r="S63" i="1"/>
  <c r="T63" i="1" s="1"/>
  <c r="AA63" i="1" s="1" a="1"/>
  <c r="AA63" i="1" s="1"/>
  <c r="AB63" i="1" s="1"/>
  <c r="AA62" i="1" a="1"/>
  <c r="AA62" i="1" s="1"/>
  <c r="AB62" i="1" s="1"/>
  <c r="Z62" i="1"/>
  <c r="Y62" i="1"/>
  <c r="X62" i="1"/>
  <c r="V62" i="1"/>
  <c r="W62" i="1" s="1"/>
  <c r="U62" i="1"/>
  <c r="S62" i="1"/>
  <c r="T62" i="1" s="1"/>
  <c r="Z61" i="1"/>
  <c r="Y61" i="1"/>
  <c r="V61" i="1"/>
  <c r="U61" i="1"/>
  <c r="X61" i="1" s="1"/>
  <c r="Y60" i="1"/>
  <c r="V60" i="1"/>
  <c r="W60" i="1" s="1"/>
  <c r="U60" i="1"/>
  <c r="X60" i="1" s="1"/>
  <c r="AA59" i="1"/>
  <c r="AB59" i="1" s="1"/>
  <c r="Y59" i="1"/>
  <c r="X59" i="1"/>
  <c r="W59" i="1"/>
  <c r="V59" i="1"/>
  <c r="U59" i="1"/>
  <c r="Z59" i="1" s="1"/>
  <c r="T59" i="1"/>
  <c r="AA59" i="1" s="1" a="1"/>
  <c r="S59" i="1"/>
  <c r="Z58" i="1"/>
  <c r="Y58" i="1"/>
  <c r="X58" i="1"/>
  <c r="W58" i="1"/>
  <c r="V58" i="1"/>
  <c r="U58" i="1"/>
  <c r="S58" i="1"/>
  <c r="T58" i="1" s="1"/>
  <c r="AA58" i="1" s="1" a="1"/>
  <c r="AA58" i="1" s="1"/>
  <c r="AB58" i="1" s="1"/>
  <c r="Z57" i="1"/>
  <c r="Y57" i="1"/>
  <c r="V57" i="1"/>
  <c r="W57" i="1" s="1"/>
  <c r="U57" i="1"/>
  <c r="X57" i="1" s="1"/>
  <c r="Y56" i="1"/>
  <c r="V56" i="1"/>
  <c r="S56" i="1" s="1"/>
  <c r="T56" i="1" s="1"/>
  <c r="AA56" i="1" s="1" a="1"/>
  <c r="AA56" i="1" s="1"/>
  <c r="AB56" i="1" s="1"/>
  <c r="U56" i="1"/>
  <c r="Z56" i="1" s="1"/>
  <c r="Y55" i="1"/>
  <c r="X55" i="1"/>
  <c r="W55" i="1"/>
  <c r="V55" i="1"/>
  <c r="U55" i="1"/>
  <c r="Z55" i="1" s="1"/>
  <c r="S55" i="1"/>
  <c r="T55" i="1" s="1"/>
  <c r="AA55" i="1" s="1" a="1"/>
  <c r="AA55" i="1" s="1"/>
  <c r="AB55" i="1" s="1"/>
  <c r="AA54" i="1" a="1"/>
  <c r="AA54" i="1" s="1"/>
  <c r="AB54" i="1" s="1"/>
  <c r="Z54" i="1"/>
  <c r="Y54" i="1"/>
  <c r="X54" i="1"/>
  <c r="V54" i="1"/>
  <c r="W54" i="1" s="1"/>
  <c r="U54" i="1"/>
  <c r="S54" i="1"/>
  <c r="T54" i="1" s="1"/>
  <c r="Z53" i="1"/>
  <c r="Y53" i="1"/>
  <c r="V53" i="1"/>
  <c r="U53" i="1"/>
  <c r="X53" i="1" s="1"/>
  <c r="Y52" i="1"/>
  <c r="V52" i="1"/>
  <c r="W52" i="1" s="1"/>
  <c r="U52" i="1"/>
  <c r="Y51" i="1"/>
  <c r="X51" i="1"/>
  <c r="W51" i="1"/>
  <c r="V51" i="1"/>
  <c r="U51" i="1"/>
  <c r="Z51" i="1" s="1"/>
  <c r="T51" i="1"/>
  <c r="AA51" i="1" s="1" a="1"/>
  <c r="AA51" i="1" s="1"/>
  <c r="AB51" i="1" s="1"/>
  <c r="S51" i="1"/>
  <c r="Z50" i="1"/>
  <c r="Y50" i="1"/>
  <c r="X50" i="1"/>
  <c r="V50" i="1"/>
  <c r="W50" i="1" s="1"/>
  <c r="U50" i="1"/>
  <c r="S50" i="1"/>
  <c r="T50" i="1" s="1"/>
  <c r="AA50" i="1" s="1" a="1"/>
  <c r="AA50" i="1" s="1"/>
  <c r="AB50" i="1" s="1"/>
  <c r="Z49" i="1"/>
  <c r="Y49" i="1"/>
  <c r="V49" i="1"/>
  <c r="W49" i="1" s="1"/>
  <c r="U49" i="1"/>
  <c r="X49" i="1" s="1"/>
  <c r="S49" i="1"/>
  <c r="T49" i="1" s="1"/>
  <c r="AA49" i="1" s="1" a="1"/>
  <c r="AA49" i="1" s="1"/>
  <c r="AB49" i="1" s="1"/>
  <c r="Y48" i="1"/>
  <c r="X48" i="1"/>
  <c r="V48" i="1"/>
  <c r="U48" i="1"/>
  <c r="Z48" i="1" s="1"/>
  <c r="Y47" i="1"/>
  <c r="X47" i="1"/>
  <c r="W47" i="1"/>
  <c r="V47" i="1"/>
  <c r="U47" i="1"/>
  <c r="Z47" i="1" s="1"/>
  <c r="S47" i="1"/>
  <c r="T47" i="1" s="1"/>
  <c r="AA47" i="1" s="1" a="1"/>
  <c r="AA47" i="1" s="1"/>
  <c r="AB47" i="1" s="1"/>
  <c r="Z46" i="1"/>
  <c r="Y46" i="1"/>
  <c r="X46" i="1"/>
  <c r="V46" i="1"/>
  <c r="W46" i="1" s="1"/>
  <c r="U46" i="1"/>
  <c r="Y45" i="1"/>
  <c r="V45" i="1"/>
  <c r="W45" i="1" s="1"/>
  <c r="U45" i="1"/>
  <c r="X45" i="1" s="1"/>
  <c r="Y44" i="1"/>
  <c r="V44" i="1"/>
  <c r="W44" i="1" s="1"/>
  <c r="U44" i="1"/>
  <c r="Z44" i="1" s="1"/>
  <c r="S44" i="1"/>
  <c r="T44" i="1" s="1"/>
  <c r="AA44" i="1" s="1" a="1"/>
  <c r="AA44" i="1" s="1"/>
  <c r="AB44" i="1" s="1"/>
  <c r="Y43" i="1"/>
  <c r="W43" i="1"/>
  <c r="V43" i="1"/>
  <c r="S43" i="1" s="1"/>
  <c r="T43" i="1" s="1"/>
  <c r="AA43" i="1" s="1" a="1"/>
  <c r="AA43" i="1" s="1"/>
  <c r="AB43" i="1" s="1"/>
  <c r="U43" i="1"/>
  <c r="Z43" i="1" s="1"/>
  <c r="Z42" i="1"/>
  <c r="Y42" i="1"/>
  <c r="X42" i="1"/>
  <c r="W42" i="1"/>
  <c r="V42" i="1"/>
  <c r="U42" i="1"/>
  <c r="S42" i="1"/>
  <c r="T42" i="1" s="1"/>
  <c r="AA42" i="1" s="1" a="1"/>
  <c r="AA42" i="1" s="1"/>
  <c r="AB42" i="1" s="1"/>
  <c r="Z41" i="1"/>
  <c r="Y41" i="1"/>
  <c r="V41" i="1"/>
  <c r="W41" i="1" s="1"/>
  <c r="U41" i="1"/>
  <c r="X41" i="1" s="1"/>
  <c r="Y40" i="1"/>
  <c r="W40" i="1"/>
  <c r="V40" i="1"/>
  <c r="S40" i="1" s="1"/>
  <c r="T40" i="1" s="1"/>
  <c r="AA40" i="1" s="1" a="1"/>
  <c r="AA40" i="1" s="1"/>
  <c r="AB40" i="1" s="1"/>
  <c r="U40" i="1"/>
  <c r="X40" i="1" s="1"/>
  <c r="Z39" i="1"/>
  <c r="Y39" i="1"/>
  <c r="X39" i="1"/>
  <c r="V39" i="1"/>
  <c r="W39" i="1" s="1"/>
  <c r="U39" i="1"/>
  <c r="S39" i="1"/>
  <c r="T39" i="1" s="1"/>
  <c r="AA39" i="1" s="1" a="1"/>
  <c r="AA39" i="1" s="1"/>
  <c r="AB39" i="1" s="1"/>
  <c r="Y38" i="1"/>
  <c r="V38" i="1"/>
  <c r="W38" i="1" s="1"/>
  <c r="U38" i="1"/>
  <c r="Z38" i="1" s="1"/>
  <c r="S38" i="1"/>
  <c r="T38" i="1" s="1"/>
  <c r="AA38" i="1" s="1" a="1"/>
  <c r="AA38" i="1" s="1"/>
  <c r="AB38" i="1" s="1"/>
  <c r="Z37" i="1"/>
  <c r="Y37" i="1"/>
  <c r="X37" i="1"/>
  <c r="V37" i="1"/>
  <c r="S37" i="1" s="1"/>
  <c r="T37" i="1" s="1"/>
  <c r="AA37" i="1" s="1" a="1"/>
  <c r="AA37" i="1" s="1"/>
  <c r="AB37" i="1" s="1"/>
  <c r="U37" i="1"/>
  <c r="Y36" i="1"/>
  <c r="W36" i="1"/>
  <c r="V36" i="1"/>
  <c r="U36" i="1"/>
  <c r="X36" i="1" s="1"/>
  <c r="T36" i="1"/>
  <c r="AA36" i="1" s="1" a="1"/>
  <c r="AA36" i="1" s="1"/>
  <c r="AB36" i="1" s="1"/>
  <c r="S36" i="1"/>
  <c r="Y35" i="1"/>
  <c r="X35" i="1"/>
  <c r="W35" i="1"/>
  <c r="V35" i="1"/>
  <c r="S35" i="1" s="1"/>
  <c r="T35" i="1" s="1"/>
  <c r="AA35" i="1" s="1" a="1"/>
  <c r="AA35" i="1" s="1"/>
  <c r="AB35" i="1" s="1"/>
  <c r="U35" i="1"/>
  <c r="Z35" i="1" s="1"/>
  <c r="Z34" i="1"/>
  <c r="Y34" i="1"/>
  <c r="X34" i="1"/>
  <c r="W34" i="1"/>
  <c r="V34" i="1"/>
  <c r="U34" i="1"/>
  <c r="S34" i="1"/>
  <c r="T34" i="1" s="1"/>
  <c r="AA34" i="1" s="1" a="1"/>
  <c r="AA34" i="1" s="1"/>
  <c r="AB34" i="1" s="1"/>
  <c r="Z33" i="1"/>
  <c r="Y33" i="1"/>
  <c r="V33" i="1"/>
  <c r="W33" i="1" s="1"/>
  <c r="U33" i="1"/>
  <c r="X33" i="1" s="1"/>
  <c r="Y32" i="1"/>
  <c r="W32" i="1"/>
  <c r="V32" i="1"/>
  <c r="S32" i="1" s="1"/>
  <c r="T32" i="1" s="1"/>
  <c r="AA32" i="1" s="1" a="1"/>
  <c r="AA32" i="1" s="1"/>
  <c r="AB32" i="1" s="1"/>
  <c r="U32" i="1"/>
  <c r="X32" i="1" s="1"/>
  <c r="Z31" i="1"/>
  <c r="Y31" i="1"/>
  <c r="X31" i="1"/>
  <c r="V31" i="1"/>
  <c r="W31" i="1" s="1"/>
  <c r="U31" i="1"/>
  <c r="S31" i="1"/>
  <c r="T31" i="1" s="1"/>
  <c r="AA31" i="1" s="1" a="1"/>
  <c r="AA31" i="1" s="1"/>
  <c r="AB31" i="1" s="1"/>
  <c r="Y30" i="1"/>
  <c r="V30" i="1"/>
  <c r="W30" i="1" s="1"/>
  <c r="U30" i="1"/>
  <c r="Z30" i="1" s="1"/>
  <c r="S30" i="1"/>
  <c r="T30" i="1" s="1"/>
  <c r="AA30" i="1" s="1" a="1"/>
  <c r="AA30" i="1" s="1"/>
  <c r="AB30" i="1" s="1"/>
  <c r="Z29" i="1"/>
  <c r="Y29" i="1"/>
  <c r="X29" i="1"/>
  <c r="V29" i="1"/>
  <c r="S29" i="1" s="1"/>
  <c r="T29" i="1" s="1"/>
  <c r="AA29" i="1" s="1" a="1"/>
  <c r="AA29" i="1" s="1"/>
  <c r="AB29" i="1" s="1"/>
  <c r="U29" i="1"/>
  <c r="Y28" i="1"/>
  <c r="W28" i="1"/>
  <c r="V28" i="1"/>
  <c r="U28" i="1"/>
  <c r="X28" i="1" s="1"/>
  <c r="S28" i="1"/>
  <c r="T28" i="1" s="1"/>
  <c r="AA28" i="1" s="1" a="1"/>
  <c r="AA28" i="1" s="1"/>
  <c r="AB28" i="1" s="1"/>
  <c r="Y27" i="1"/>
  <c r="X27" i="1"/>
  <c r="V27" i="1"/>
  <c r="S27" i="1" s="1"/>
  <c r="T27" i="1" s="1"/>
  <c r="AA27" i="1" s="1" a="1"/>
  <c r="AA27" i="1" s="1"/>
  <c r="AB27" i="1" s="1"/>
  <c r="U27" i="1"/>
  <c r="Z27" i="1" s="1"/>
  <c r="Z26" i="1"/>
  <c r="Y26" i="1"/>
  <c r="X26" i="1"/>
  <c r="W26" i="1"/>
  <c r="V26" i="1"/>
  <c r="U26" i="1"/>
  <c r="S26" i="1"/>
  <c r="T26" i="1" s="1"/>
  <c r="AA26" i="1" s="1" a="1"/>
  <c r="AA26" i="1" s="1"/>
  <c r="AB26" i="1" s="1"/>
  <c r="Z25" i="1"/>
  <c r="Y25" i="1"/>
  <c r="V25" i="1"/>
  <c r="W25" i="1" s="1"/>
  <c r="U25" i="1"/>
  <c r="X25" i="1" s="1"/>
  <c r="Y24" i="1"/>
  <c r="W24" i="1"/>
  <c r="V24" i="1"/>
  <c r="S24" i="1" s="1"/>
  <c r="T24" i="1" s="1"/>
  <c r="AA24" i="1" s="1" a="1"/>
  <c r="AA24" i="1" s="1"/>
  <c r="AB24" i="1" s="1"/>
  <c r="U24" i="1"/>
  <c r="X24" i="1" s="1"/>
  <c r="Z23" i="1"/>
  <c r="Y23" i="1"/>
  <c r="X23" i="1"/>
  <c r="V23" i="1"/>
  <c r="W23" i="1" s="1"/>
  <c r="U23" i="1"/>
  <c r="S23" i="1"/>
  <c r="T23" i="1" s="1"/>
  <c r="AA23" i="1" s="1" a="1"/>
  <c r="AA23" i="1" s="1"/>
  <c r="AB23" i="1" s="1"/>
  <c r="Y22" i="1"/>
  <c r="V22" i="1"/>
  <c r="W22" i="1" s="1"/>
  <c r="U22" i="1"/>
  <c r="Z22" i="1" s="1"/>
  <c r="S22" i="1"/>
  <c r="T22" i="1" s="1"/>
  <c r="AA22" i="1" s="1" a="1"/>
  <c r="AA22" i="1" s="1"/>
  <c r="AB22" i="1" s="1"/>
  <c r="Z21" i="1"/>
  <c r="Y21" i="1"/>
  <c r="X21" i="1"/>
  <c r="V21" i="1"/>
  <c r="S21" i="1" s="1"/>
  <c r="T21" i="1" s="1"/>
  <c r="AA21" i="1" s="1" a="1"/>
  <c r="AA21" i="1" s="1"/>
  <c r="AB21" i="1" s="1"/>
  <c r="U21" i="1"/>
  <c r="Y20" i="1"/>
  <c r="W20" i="1"/>
  <c r="V20" i="1"/>
  <c r="U20" i="1"/>
  <c r="X20" i="1" s="1"/>
  <c r="S20" i="1"/>
  <c r="T20" i="1" s="1"/>
  <c r="AA20" i="1" s="1" a="1"/>
  <c r="AA20" i="1" s="1"/>
  <c r="AB20" i="1" s="1"/>
  <c r="Y19" i="1"/>
  <c r="X19" i="1"/>
  <c r="V19" i="1"/>
  <c r="S19" i="1" s="1"/>
  <c r="T19" i="1" s="1"/>
  <c r="AA19" i="1" s="1" a="1"/>
  <c r="AA19" i="1" s="1"/>
  <c r="AB19" i="1" s="1"/>
  <c r="U19" i="1"/>
  <c r="Z19" i="1" s="1"/>
  <c r="Z18" i="1"/>
  <c r="Y18" i="1"/>
  <c r="X18" i="1"/>
  <c r="W18" i="1"/>
  <c r="V18" i="1"/>
  <c r="U18" i="1"/>
  <c r="S18" i="1"/>
  <c r="T18" i="1" s="1"/>
  <c r="AA18" i="1" s="1" a="1"/>
  <c r="AA18" i="1" s="1"/>
  <c r="AB18" i="1" s="1"/>
  <c r="Z17" i="1"/>
  <c r="Y17" i="1"/>
  <c r="V17" i="1"/>
  <c r="W17" i="1" s="1"/>
  <c r="U17" i="1"/>
  <c r="X17" i="1" s="1"/>
  <c r="T17" i="1"/>
  <c r="AA17" i="1" s="1" a="1"/>
  <c r="AA17" i="1" s="1"/>
  <c r="AB17" i="1" s="1"/>
  <c r="S17" i="1"/>
  <c r="Y16" i="1"/>
  <c r="W16" i="1"/>
  <c r="V16" i="1"/>
  <c r="S16" i="1" s="1"/>
  <c r="T16" i="1" s="1"/>
  <c r="AA16" i="1" s="1" a="1"/>
  <c r="AA16" i="1" s="1"/>
  <c r="AB16" i="1" s="1"/>
  <c r="U16" i="1"/>
  <c r="X16" i="1" s="1"/>
  <c r="Z15" i="1"/>
  <c r="Y15" i="1"/>
  <c r="X15" i="1"/>
  <c r="V15" i="1"/>
  <c r="W15" i="1" s="1"/>
  <c r="U15" i="1"/>
  <c r="S15" i="1"/>
  <c r="T15" i="1" s="1"/>
  <c r="AA15" i="1" s="1" a="1"/>
  <c r="AA15" i="1" s="1"/>
  <c r="AB15" i="1" s="1"/>
  <c r="Y14" i="1"/>
  <c r="V14" i="1"/>
  <c r="W14" i="1" s="1"/>
  <c r="U14" i="1"/>
  <c r="Z14" i="1" s="1"/>
  <c r="S14" i="1"/>
  <c r="T14" i="1" s="1"/>
  <c r="AA14" i="1" s="1" a="1"/>
  <c r="AA14" i="1" s="1"/>
  <c r="AB14" i="1" s="1"/>
  <c r="Z13" i="1"/>
  <c r="Y13" i="1"/>
  <c r="X13" i="1"/>
  <c r="V13" i="1"/>
  <c r="S13" i="1" s="1"/>
  <c r="T13" i="1" s="1"/>
  <c r="AA13" i="1" s="1" a="1"/>
  <c r="AA13" i="1" s="1"/>
  <c r="AB13" i="1" s="1"/>
  <c r="U13" i="1"/>
  <c r="Z12" i="1"/>
  <c r="Y12" i="1"/>
  <c r="W12" i="1"/>
  <c r="V12" i="1"/>
  <c r="U12" i="1"/>
  <c r="X12" i="1" s="1"/>
  <c r="S12" i="1"/>
  <c r="T12" i="1" s="1"/>
  <c r="AA12" i="1" s="1" a="1"/>
  <c r="AA12" i="1" s="1"/>
  <c r="AB12" i="1" s="1"/>
  <c r="Y11" i="1"/>
  <c r="V11" i="1"/>
  <c r="S11" i="1" s="1"/>
  <c r="T11" i="1" s="1"/>
  <c r="AA11" i="1" s="1" a="1"/>
  <c r="AA11" i="1" s="1"/>
  <c r="AB11" i="1" s="1"/>
  <c r="U11" i="1"/>
  <c r="Z11" i="1" s="1"/>
  <c r="Z10" i="1"/>
  <c r="Y10" i="1"/>
  <c r="X10" i="1"/>
  <c r="W10" i="1"/>
  <c r="V10" i="1"/>
  <c r="U10" i="1"/>
  <c r="S10" i="1"/>
  <c r="T10" i="1" s="1"/>
  <c r="AA10" i="1" s="1" a="1"/>
  <c r="AA10" i="1" s="1"/>
  <c r="AB10" i="1" s="1"/>
  <c r="Z9" i="1"/>
  <c r="Y9" i="1"/>
  <c r="V9" i="1"/>
  <c r="W9" i="1" s="1"/>
  <c r="U9" i="1"/>
  <c r="X9" i="1" s="1"/>
  <c r="T9" i="1"/>
  <c r="AA9" i="1" s="1" a="1"/>
  <c r="AA9" i="1" s="1"/>
  <c r="AB9" i="1" s="1"/>
  <c r="S9" i="1"/>
  <c r="Y8" i="1"/>
  <c r="W8" i="1"/>
  <c r="V8" i="1"/>
  <c r="S8" i="1" s="1"/>
  <c r="T8" i="1" s="1"/>
  <c r="AA8" i="1" s="1" a="1"/>
  <c r="AA8" i="1" s="1"/>
  <c r="AB8" i="1" s="1"/>
  <c r="U8" i="1"/>
  <c r="Z8" i="1" s="1"/>
  <c r="Z7" i="1"/>
  <c r="Y7" i="1"/>
  <c r="X7" i="1"/>
  <c r="V7" i="1"/>
  <c r="W7" i="1" s="1"/>
  <c r="U7" i="1"/>
  <c r="S7" i="1"/>
  <c r="T7" i="1" s="1"/>
  <c r="AA7" i="1" s="1" a="1"/>
  <c r="AA7" i="1" s="1"/>
  <c r="AB7" i="1" s="1"/>
  <c r="Y6" i="1"/>
  <c r="V6" i="1"/>
  <c r="W6" i="1" s="1"/>
  <c r="U6" i="1"/>
  <c r="Z6" i="1" s="1"/>
  <c r="S6" i="1"/>
  <c r="T6" i="1" s="1"/>
  <c r="AA6" i="1" s="1" a="1"/>
  <c r="AA6" i="1" s="1"/>
  <c r="AB6" i="1" s="1"/>
  <c r="Z5" i="1"/>
  <c r="Y5" i="1"/>
  <c r="X5" i="1"/>
  <c r="V5" i="1"/>
  <c r="S5" i="1" s="1"/>
  <c r="T5" i="1" s="1"/>
  <c r="AA5" i="1" s="1" a="1"/>
  <c r="AA5" i="1" s="1"/>
  <c r="AB5" i="1" s="1"/>
  <c r="U5" i="1"/>
  <c r="Z4" i="1"/>
  <c r="Y4" i="1"/>
  <c r="W4" i="1"/>
  <c r="V4" i="1"/>
  <c r="U4" i="1"/>
  <c r="X4" i="1" s="1"/>
  <c r="S4" i="1"/>
  <c r="T4" i="1" s="1"/>
  <c r="AA4" i="1" s="1" a="1"/>
  <c r="AA4" i="1" s="1"/>
  <c r="AB4" i="1" s="1"/>
  <c r="Y3" i="1"/>
  <c r="V3" i="1"/>
  <c r="S3" i="1" s="1"/>
  <c r="T3" i="1" s="1"/>
  <c r="AA3" i="1" s="1" a="1"/>
  <c r="AA3" i="1" s="1"/>
  <c r="AB3" i="1" s="1"/>
  <c r="U3" i="1"/>
  <c r="X3" i="1" s="1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F56" i="17"/>
  <c r="F30" i="17"/>
  <c r="F26" i="17"/>
  <c r="F10" i="17"/>
  <c r="F6" i="17"/>
  <c r="F7" i="17"/>
  <c r="F8" i="17"/>
  <c r="F9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7" i="17"/>
  <c r="F28" i="17"/>
  <c r="F29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AC225" i="15"/>
  <c r="I225" i="15"/>
  <c r="Z224" i="15"/>
  <c r="Y224" i="15"/>
  <c r="X224" i="15"/>
  <c r="W224" i="15"/>
  <c r="V224" i="15"/>
  <c r="U224" i="15"/>
  <c r="S224" i="15"/>
  <c r="T224" i="15" s="1"/>
  <c r="Z223" i="15"/>
  <c r="Y223" i="15"/>
  <c r="V223" i="15"/>
  <c r="W223" i="15" s="1"/>
  <c r="U223" i="15"/>
  <c r="X223" i="15" s="1"/>
  <c r="S223" i="15"/>
  <c r="T223" i="15" s="1"/>
  <c r="Y222" i="15"/>
  <c r="V222" i="15"/>
  <c r="S222" i="15" s="1"/>
  <c r="T222" i="15" s="1"/>
  <c r="U222" i="15"/>
  <c r="Z222" i="15" s="1"/>
  <c r="Y221" i="15"/>
  <c r="X221" i="15"/>
  <c r="V221" i="15"/>
  <c r="W221" i="15" s="1"/>
  <c r="U221" i="15"/>
  <c r="Z221" i="15" s="1"/>
  <c r="T221" i="15"/>
  <c r="S221" i="15"/>
  <c r="Z220" i="15"/>
  <c r="Y220" i="15"/>
  <c r="X220" i="15"/>
  <c r="W220" i="15"/>
  <c r="V220" i="15"/>
  <c r="U220" i="15"/>
  <c r="S220" i="15"/>
  <c r="T220" i="15" s="1"/>
  <c r="Z219" i="15"/>
  <c r="Y219" i="15"/>
  <c r="V219" i="15"/>
  <c r="W219" i="15" s="1"/>
  <c r="U219" i="15"/>
  <c r="X219" i="15" s="1"/>
  <c r="Z218" i="15"/>
  <c r="Y218" i="15"/>
  <c r="V218" i="15"/>
  <c r="W218" i="15" s="1"/>
  <c r="U218" i="15"/>
  <c r="X218" i="15" s="1"/>
  <c r="Y217" i="15"/>
  <c r="W217" i="15"/>
  <c r="V217" i="15"/>
  <c r="U217" i="15"/>
  <c r="Z217" i="15" s="1"/>
  <c r="T217" i="15"/>
  <c r="S217" i="15"/>
  <c r="Z216" i="15"/>
  <c r="Y216" i="15"/>
  <c r="X216" i="15"/>
  <c r="W216" i="15"/>
  <c r="V216" i="15"/>
  <c r="U216" i="15"/>
  <c r="S216" i="15"/>
  <c r="T216" i="15" s="1"/>
  <c r="Z215" i="15"/>
  <c r="Y215" i="15"/>
  <c r="V215" i="15"/>
  <c r="W215" i="15" s="1"/>
  <c r="U215" i="15"/>
  <c r="X215" i="15" s="1"/>
  <c r="S215" i="15"/>
  <c r="T215" i="15" s="1"/>
  <c r="Y214" i="15"/>
  <c r="V214" i="15"/>
  <c r="S214" i="15" s="1"/>
  <c r="T214" i="15" s="1"/>
  <c r="U214" i="15"/>
  <c r="Z214" i="15" s="1"/>
  <c r="Y213" i="15"/>
  <c r="X213" i="15"/>
  <c r="V213" i="15"/>
  <c r="W213" i="15" s="1"/>
  <c r="U213" i="15"/>
  <c r="Z213" i="15" s="1"/>
  <c r="T213" i="15"/>
  <c r="S213" i="15"/>
  <c r="Z212" i="15"/>
  <c r="Y212" i="15"/>
  <c r="X212" i="15"/>
  <c r="W212" i="15"/>
  <c r="V212" i="15"/>
  <c r="U212" i="15"/>
  <c r="S212" i="15"/>
  <c r="T212" i="15" s="1"/>
  <c r="Z211" i="15"/>
  <c r="Y211" i="15"/>
  <c r="V211" i="15"/>
  <c r="W211" i="15" s="1"/>
  <c r="U211" i="15"/>
  <c r="X211" i="15" s="1"/>
  <c r="Z210" i="15"/>
  <c r="Y210" i="15"/>
  <c r="V210" i="15"/>
  <c r="W210" i="15" s="1"/>
  <c r="U210" i="15"/>
  <c r="X210" i="15" s="1"/>
  <c r="Y209" i="15"/>
  <c r="W209" i="15"/>
  <c r="V209" i="15"/>
  <c r="U209" i="15"/>
  <c r="Z209" i="15" s="1"/>
  <c r="T209" i="15"/>
  <c r="S209" i="15"/>
  <c r="Z208" i="15"/>
  <c r="Y208" i="15"/>
  <c r="X208" i="15"/>
  <c r="W208" i="15"/>
  <c r="V208" i="15"/>
  <c r="U208" i="15"/>
  <c r="S208" i="15"/>
  <c r="T208" i="15" s="1"/>
  <c r="Z207" i="15"/>
  <c r="Y207" i="15"/>
  <c r="V207" i="15"/>
  <c r="W207" i="15" s="1"/>
  <c r="U207" i="15"/>
  <c r="X207" i="15" s="1"/>
  <c r="S207" i="15"/>
  <c r="T207" i="15" s="1"/>
  <c r="Y206" i="15"/>
  <c r="V206" i="15"/>
  <c r="S206" i="15" s="1"/>
  <c r="T206" i="15" s="1"/>
  <c r="U206" i="15"/>
  <c r="Z206" i="15" s="1"/>
  <c r="Y205" i="15"/>
  <c r="X205" i="15"/>
  <c r="V205" i="15"/>
  <c r="W205" i="15" s="1"/>
  <c r="U205" i="15"/>
  <c r="Z205" i="15" s="1"/>
  <c r="S205" i="15"/>
  <c r="T205" i="15" s="1"/>
  <c r="Z204" i="15"/>
  <c r="Y204" i="15"/>
  <c r="X204" i="15"/>
  <c r="V204" i="15"/>
  <c r="W204" i="15" s="1"/>
  <c r="U204" i="15"/>
  <c r="S204" i="15"/>
  <c r="T204" i="15" s="1"/>
  <c r="Z203" i="15"/>
  <c r="Y203" i="15"/>
  <c r="V203" i="15"/>
  <c r="W203" i="15" s="1"/>
  <c r="U203" i="15"/>
  <c r="X203" i="15" s="1"/>
  <c r="Z202" i="15"/>
  <c r="Y202" i="15"/>
  <c r="V202" i="15"/>
  <c r="W202" i="15" s="1"/>
  <c r="U202" i="15"/>
  <c r="X202" i="15" s="1"/>
  <c r="Y201" i="15"/>
  <c r="W201" i="15"/>
  <c r="V201" i="15"/>
  <c r="U201" i="15"/>
  <c r="Z201" i="15" s="1"/>
  <c r="T201" i="15"/>
  <c r="S201" i="15"/>
  <c r="Z200" i="15"/>
  <c r="Y200" i="15"/>
  <c r="X200" i="15"/>
  <c r="W200" i="15"/>
  <c r="V200" i="15"/>
  <c r="U200" i="15"/>
  <c r="S200" i="15"/>
  <c r="T200" i="15" s="1"/>
  <c r="Z199" i="15"/>
  <c r="Y199" i="15"/>
  <c r="V199" i="15"/>
  <c r="W199" i="15" s="1"/>
  <c r="U199" i="15"/>
  <c r="X199" i="15" s="1"/>
  <c r="S199" i="15"/>
  <c r="T199" i="15" s="1"/>
  <c r="Y198" i="15"/>
  <c r="V198" i="15"/>
  <c r="S198" i="15" s="1"/>
  <c r="T198" i="15" s="1"/>
  <c r="U198" i="15"/>
  <c r="Z198" i="15" s="1"/>
  <c r="Y197" i="15"/>
  <c r="X197" i="15"/>
  <c r="V197" i="15"/>
  <c r="W197" i="15" s="1"/>
  <c r="U197" i="15"/>
  <c r="Z197" i="15" s="1"/>
  <c r="S197" i="15"/>
  <c r="T197" i="15" s="1"/>
  <c r="Z196" i="15"/>
  <c r="Y196" i="15"/>
  <c r="X196" i="15"/>
  <c r="V196" i="15"/>
  <c r="W196" i="15" s="1"/>
  <c r="U196" i="15"/>
  <c r="S196" i="15"/>
  <c r="T196" i="15" s="1"/>
  <c r="Z195" i="15"/>
  <c r="Y195" i="15"/>
  <c r="V195" i="15"/>
  <c r="W195" i="15" s="1"/>
  <c r="U195" i="15"/>
  <c r="X195" i="15" s="1"/>
  <c r="Z194" i="15"/>
  <c r="Y194" i="15"/>
  <c r="V194" i="15"/>
  <c r="W194" i="15" s="1"/>
  <c r="U194" i="15"/>
  <c r="X194" i="15" s="1"/>
  <c r="Y193" i="15"/>
  <c r="W193" i="15"/>
  <c r="V193" i="15"/>
  <c r="U193" i="15"/>
  <c r="Z193" i="15" s="1"/>
  <c r="T193" i="15"/>
  <c r="S193" i="15"/>
  <c r="Z192" i="15"/>
  <c r="Y192" i="15"/>
  <c r="X192" i="15"/>
  <c r="W192" i="15"/>
  <c r="V192" i="15"/>
  <c r="U192" i="15"/>
  <c r="S192" i="15"/>
  <c r="T192" i="15" s="1"/>
  <c r="Z191" i="15"/>
  <c r="Y191" i="15"/>
  <c r="V191" i="15"/>
  <c r="W191" i="15" s="1"/>
  <c r="U191" i="15"/>
  <c r="X191" i="15" s="1"/>
  <c r="S191" i="15"/>
  <c r="T191" i="15" s="1"/>
  <c r="Y190" i="15"/>
  <c r="V190" i="15"/>
  <c r="S190" i="15" s="1"/>
  <c r="T190" i="15" s="1"/>
  <c r="U190" i="15"/>
  <c r="Z190" i="15" s="1"/>
  <c r="Y189" i="15"/>
  <c r="X189" i="15"/>
  <c r="V189" i="15"/>
  <c r="W189" i="15" s="1"/>
  <c r="U189" i="15"/>
  <c r="Z189" i="15" s="1"/>
  <c r="S189" i="15"/>
  <c r="T189" i="15" s="1"/>
  <c r="Z188" i="15"/>
  <c r="Y188" i="15"/>
  <c r="X188" i="15"/>
  <c r="V188" i="15"/>
  <c r="W188" i="15" s="1"/>
  <c r="U188" i="15"/>
  <c r="S188" i="15"/>
  <c r="T188" i="15" s="1"/>
  <c r="Z187" i="15"/>
  <c r="Y187" i="15"/>
  <c r="V187" i="15"/>
  <c r="W187" i="15" s="1"/>
  <c r="U187" i="15"/>
  <c r="X187" i="15" s="1"/>
  <c r="Z186" i="15"/>
  <c r="Y186" i="15"/>
  <c r="V186" i="15"/>
  <c r="W186" i="15" s="1"/>
  <c r="U186" i="15"/>
  <c r="X186" i="15" s="1"/>
  <c r="Y185" i="15"/>
  <c r="W185" i="15"/>
  <c r="V185" i="15"/>
  <c r="U185" i="15"/>
  <c r="Z185" i="15" s="1"/>
  <c r="T185" i="15"/>
  <c r="S185" i="15"/>
  <c r="Z184" i="15"/>
  <c r="Y184" i="15"/>
  <c r="X184" i="15"/>
  <c r="W184" i="15"/>
  <c r="V184" i="15"/>
  <c r="U184" i="15"/>
  <c r="S184" i="15"/>
  <c r="T184" i="15" s="1"/>
  <c r="Z183" i="15"/>
  <c r="Y183" i="15"/>
  <c r="V183" i="15"/>
  <c r="W183" i="15" s="1"/>
  <c r="U183" i="15"/>
  <c r="X183" i="15" s="1"/>
  <c r="S183" i="15"/>
  <c r="T183" i="15" s="1"/>
  <c r="Y182" i="15"/>
  <c r="V182" i="15"/>
  <c r="S182" i="15" s="1"/>
  <c r="T182" i="15" s="1"/>
  <c r="U182" i="15"/>
  <c r="Z182" i="15" s="1"/>
  <c r="Y181" i="15"/>
  <c r="X181" i="15"/>
  <c r="W181" i="15"/>
  <c r="V181" i="15"/>
  <c r="U181" i="15"/>
  <c r="Z181" i="15" s="1"/>
  <c r="S181" i="15"/>
  <c r="T181" i="15" s="1"/>
  <c r="Z180" i="15"/>
  <c r="Y180" i="15"/>
  <c r="X180" i="15"/>
  <c r="V180" i="15"/>
  <c r="W180" i="15" s="1"/>
  <c r="U180" i="15"/>
  <c r="S180" i="15"/>
  <c r="T180" i="15" s="1"/>
  <c r="Z179" i="15"/>
  <c r="Y179" i="15"/>
  <c r="V179" i="15"/>
  <c r="W179" i="15" s="1"/>
  <c r="U179" i="15"/>
  <c r="X179" i="15" s="1"/>
  <c r="Z178" i="15"/>
  <c r="Y178" i="15"/>
  <c r="V178" i="15"/>
  <c r="W178" i="15" s="1"/>
  <c r="U178" i="15"/>
  <c r="X178" i="15" s="1"/>
  <c r="Y177" i="15"/>
  <c r="W177" i="15"/>
  <c r="V177" i="15"/>
  <c r="U177" i="15"/>
  <c r="Z177" i="15" s="1"/>
  <c r="T177" i="15"/>
  <c r="S177" i="15"/>
  <c r="Z176" i="15"/>
  <c r="Y176" i="15"/>
  <c r="X176" i="15"/>
  <c r="W176" i="15"/>
  <c r="V176" i="15"/>
  <c r="U176" i="15"/>
  <c r="S176" i="15"/>
  <c r="T176" i="15" s="1"/>
  <c r="Z175" i="15"/>
  <c r="Y175" i="15"/>
  <c r="V175" i="15"/>
  <c r="W175" i="15" s="1"/>
  <c r="U175" i="15"/>
  <c r="X175" i="15" s="1"/>
  <c r="S175" i="15"/>
  <c r="T175" i="15" s="1"/>
  <c r="Y174" i="15"/>
  <c r="V174" i="15"/>
  <c r="S174" i="15" s="1"/>
  <c r="T174" i="15" s="1"/>
  <c r="U174" i="15"/>
  <c r="Z174" i="15" s="1"/>
  <c r="Y173" i="15"/>
  <c r="X173" i="15"/>
  <c r="W173" i="15"/>
  <c r="V173" i="15"/>
  <c r="U173" i="15"/>
  <c r="Z173" i="15" s="1"/>
  <c r="S173" i="15"/>
  <c r="T173" i="15" s="1"/>
  <c r="Z172" i="15"/>
  <c r="Y172" i="15"/>
  <c r="X172" i="15"/>
  <c r="V172" i="15"/>
  <c r="W172" i="15" s="1"/>
  <c r="U172" i="15"/>
  <c r="S172" i="15"/>
  <c r="T172" i="15" s="1"/>
  <c r="Z171" i="15"/>
  <c r="Y171" i="15"/>
  <c r="V171" i="15"/>
  <c r="W171" i="15" s="1"/>
  <c r="U171" i="15"/>
  <c r="X171" i="15" s="1"/>
  <c r="Z170" i="15"/>
  <c r="Y170" i="15"/>
  <c r="V170" i="15"/>
  <c r="W170" i="15" s="1"/>
  <c r="U170" i="15"/>
  <c r="X170" i="15" s="1"/>
  <c r="Y169" i="15"/>
  <c r="W169" i="15"/>
  <c r="V169" i="15"/>
  <c r="U169" i="15"/>
  <c r="Z169" i="15" s="1"/>
  <c r="T169" i="15"/>
  <c r="S169" i="15"/>
  <c r="Z168" i="15"/>
  <c r="Y168" i="15"/>
  <c r="X168" i="15"/>
  <c r="W168" i="15"/>
  <c r="V168" i="15"/>
  <c r="U168" i="15"/>
  <c r="S168" i="15"/>
  <c r="T168" i="15" s="1"/>
  <c r="Z167" i="15"/>
  <c r="Y167" i="15"/>
  <c r="V167" i="15"/>
  <c r="S167" i="15" s="1"/>
  <c r="T167" i="15" s="1"/>
  <c r="U167" i="15"/>
  <c r="X167" i="15" s="1"/>
  <c r="Y166" i="15"/>
  <c r="V166" i="15"/>
  <c r="S166" i="15" s="1"/>
  <c r="T166" i="15" s="1"/>
  <c r="U166" i="15"/>
  <c r="Z166" i="15" s="1"/>
  <c r="Y165" i="15"/>
  <c r="X165" i="15"/>
  <c r="W165" i="15"/>
  <c r="V165" i="15"/>
  <c r="U165" i="15"/>
  <c r="Z165" i="15" s="1"/>
  <c r="S165" i="15"/>
  <c r="T165" i="15" s="1"/>
  <c r="Z164" i="15"/>
  <c r="Y164" i="15"/>
  <c r="X164" i="15"/>
  <c r="V164" i="15"/>
  <c r="W164" i="15" s="1"/>
  <c r="U164" i="15"/>
  <c r="S164" i="15"/>
  <c r="T164" i="15" s="1"/>
  <c r="Z163" i="15"/>
  <c r="Y163" i="15"/>
  <c r="V163" i="15"/>
  <c r="W163" i="15" s="1"/>
  <c r="U163" i="15"/>
  <c r="X163" i="15" s="1"/>
  <c r="Y162" i="15"/>
  <c r="V162" i="15"/>
  <c r="W162" i="15" s="1"/>
  <c r="U162" i="15"/>
  <c r="Z162" i="15" s="1"/>
  <c r="Y161" i="15"/>
  <c r="X161" i="15"/>
  <c r="W161" i="15"/>
  <c r="V161" i="15"/>
  <c r="U161" i="15"/>
  <c r="Z161" i="15" s="1"/>
  <c r="T161" i="15"/>
  <c r="S161" i="15"/>
  <c r="Z160" i="15"/>
  <c r="Y160" i="15"/>
  <c r="X160" i="15"/>
  <c r="W160" i="15"/>
  <c r="V160" i="15"/>
  <c r="U160" i="15"/>
  <c r="S160" i="15"/>
  <c r="T160" i="15" s="1"/>
  <c r="Z159" i="15"/>
  <c r="Y159" i="15"/>
  <c r="V159" i="15"/>
  <c r="S159" i="15" s="1"/>
  <c r="T159" i="15" s="1"/>
  <c r="U159" i="15"/>
  <c r="X159" i="15" s="1"/>
  <c r="Y158" i="15"/>
  <c r="V158" i="15"/>
  <c r="S158" i="15" s="1"/>
  <c r="T158" i="15" s="1"/>
  <c r="U158" i="15"/>
  <c r="Z158" i="15" s="1"/>
  <c r="Y157" i="15"/>
  <c r="X157" i="15"/>
  <c r="W157" i="15"/>
  <c r="V157" i="15"/>
  <c r="U157" i="15"/>
  <c r="Z157" i="15" s="1"/>
  <c r="S157" i="15"/>
  <c r="T157" i="15" s="1"/>
  <c r="Z156" i="15"/>
  <c r="Y156" i="15"/>
  <c r="X156" i="15"/>
  <c r="V156" i="15"/>
  <c r="W156" i="15" s="1"/>
  <c r="U156" i="15"/>
  <c r="S156" i="15"/>
  <c r="T156" i="15" s="1"/>
  <c r="Z155" i="15"/>
  <c r="Y155" i="15"/>
  <c r="V155" i="15"/>
  <c r="U155" i="15"/>
  <c r="X155" i="15" s="1"/>
  <c r="Y154" i="15"/>
  <c r="V154" i="15"/>
  <c r="W154" i="15" s="1"/>
  <c r="U154" i="15"/>
  <c r="Z154" i="15" s="1"/>
  <c r="Y153" i="15"/>
  <c r="X153" i="15"/>
  <c r="W153" i="15"/>
  <c r="V153" i="15"/>
  <c r="U153" i="15"/>
  <c r="Z153" i="15" s="1"/>
  <c r="T153" i="15"/>
  <c r="S153" i="15"/>
  <c r="Z152" i="15"/>
  <c r="Y152" i="15"/>
  <c r="X152" i="15"/>
  <c r="V152" i="15"/>
  <c r="W152" i="15" s="1"/>
  <c r="U152" i="15"/>
  <c r="Z151" i="15"/>
  <c r="Y151" i="15"/>
  <c r="V151" i="15"/>
  <c r="U151" i="15"/>
  <c r="X151" i="15" s="1"/>
  <c r="Y150" i="15"/>
  <c r="V150" i="15"/>
  <c r="U150" i="15"/>
  <c r="Y149" i="15"/>
  <c r="X149" i="15"/>
  <c r="W149" i="15"/>
  <c r="V149" i="15"/>
  <c r="U149" i="15"/>
  <c r="Z149" i="15" s="1"/>
  <c r="S149" i="15"/>
  <c r="T149" i="15" s="1"/>
  <c r="Z148" i="15"/>
  <c r="Y148" i="15"/>
  <c r="X148" i="15"/>
  <c r="W148" i="15"/>
  <c r="V148" i="15"/>
  <c r="U148" i="15"/>
  <c r="S148" i="15"/>
  <c r="T148" i="15" s="1"/>
  <c r="Y147" i="15"/>
  <c r="W147" i="15"/>
  <c r="V147" i="15"/>
  <c r="U147" i="15"/>
  <c r="X147" i="15" s="1"/>
  <c r="S147" i="15"/>
  <c r="T147" i="15" s="1"/>
  <c r="Y146" i="15"/>
  <c r="X146" i="15"/>
  <c r="V146" i="15"/>
  <c r="U146" i="15"/>
  <c r="Z146" i="15" s="1"/>
  <c r="Y145" i="15"/>
  <c r="X145" i="15"/>
  <c r="W145" i="15"/>
  <c r="V145" i="15"/>
  <c r="U145" i="15"/>
  <c r="Z145" i="15" s="1"/>
  <c r="S145" i="15"/>
  <c r="T145" i="15" s="1"/>
  <c r="Z144" i="15"/>
  <c r="Y144" i="15"/>
  <c r="V144" i="15"/>
  <c r="W144" i="15" s="1"/>
  <c r="U144" i="15"/>
  <c r="X144" i="15" s="1"/>
  <c r="Z143" i="15"/>
  <c r="Y143" i="15"/>
  <c r="X143" i="15"/>
  <c r="W143" i="15"/>
  <c r="V143" i="15"/>
  <c r="U143" i="15"/>
  <c r="S143" i="15"/>
  <c r="T143" i="15" s="1"/>
  <c r="Y142" i="15"/>
  <c r="V142" i="15"/>
  <c r="W142" i="15" s="1"/>
  <c r="U142" i="15"/>
  <c r="S142" i="15"/>
  <c r="T142" i="15" s="1"/>
  <c r="Y141" i="15"/>
  <c r="W141" i="15"/>
  <c r="V141" i="15"/>
  <c r="U141" i="15"/>
  <c r="Z141" i="15" s="1"/>
  <c r="S141" i="15"/>
  <c r="T141" i="15" s="1"/>
  <c r="Y140" i="15"/>
  <c r="W140" i="15"/>
  <c r="V140" i="15"/>
  <c r="S140" i="15" s="1"/>
  <c r="U140" i="15"/>
  <c r="X140" i="15" s="1"/>
  <c r="T140" i="15"/>
  <c r="Z139" i="15"/>
  <c r="Y139" i="15"/>
  <c r="X139" i="15"/>
  <c r="W139" i="15"/>
  <c r="V139" i="15"/>
  <c r="S139" i="15" s="1"/>
  <c r="U139" i="15"/>
  <c r="T139" i="15"/>
  <c r="Z138" i="15"/>
  <c r="Y138" i="15"/>
  <c r="W138" i="15"/>
  <c r="V138" i="15"/>
  <c r="U138" i="15"/>
  <c r="X138" i="15" s="1"/>
  <c r="S138" i="15"/>
  <c r="T138" i="15" s="1"/>
  <c r="Y137" i="15"/>
  <c r="V137" i="15"/>
  <c r="W137" i="15" s="1"/>
  <c r="U137" i="15"/>
  <c r="Z137" i="15" s="1"/>
  <c r="Y136" i="15"/>
  <c r="W136" i="15"/>
  <c r="V136" i="15"/>
  <c r="U136" i="15"/>
  <c r="Z136" i="15" s="1"/>
  <c r="S136" i="15"/>
  <c r="T136" i="15" s="1"/>
  <c r="Y135" i="15"/>
  <c r="X135" i="15"/>
  <c r="V135" i="15"/>
  <c r="W135" i="15" s="1"/>
  <c r="U135" i="15"/>
  <c r="Z135" i="15" s="1"/>
  <c r="S135" i="15"/>
  <c r="T135" i="15" s="1"/>
  <c r="Y134" i="15"/>
  <c r="X134" i="15"/>
  <c r="V134" i="15"/>
  <c r="W134" i="15" s="1"/>
  <c r="U134" i="15"/>
  <c r="Z134" i="15" s="1"/>
  <c r="Z133" i="15"/>
  <c r="Y133" i="15"/>
  <c r="X133" i="15"/>
  <c r="V133" i="15"/>
  <c r="U133" i="15"/>
  <c r="Y132" i="15"/>
  <c r="W132" i="15"/>
  <c r="V132" i="15"/>
  <c r="S132" i="15" s="1"/>
  <c r="T132" i="15" s="1"/>
  <c r="U132" i="15"/>
  <c r="X132" i="15" s="1"/>
  <c r="Z131" i="15"/>
  <c r="Y131" i="15"/>
  <c r="X131" i="15"/>
  <c r="W131" i="15"/>
  <c r="V131" i="15"/>
  <c r="S131" i="15" s="1"/>
  <c r="T131" i="15" s="1"/>
  <c r="U131" i="15"/>
  <c r="Z130" i="15"/>
  <c r="Y130" i="15"/>
  <c r="W130" i="15"/>
  <c r="V130" i="15"/>
  <c r="U130" i="15"/>
  <c r="X130" i="15" s="1"/>
  <c r="S130" i="15"/>
  <c r="T130" i="15" s="1"/>
  <c r="Z129" i="15"/>
  <c r="Y129" i="15"/>
  <c r="V129" i="15"/>
  <c r="W129" i="15" s="1"/>
  <c r="U129" i="15"/>
  <c r="X129" i="15" s="1"/>
  <c r="Y128" i="15"/>
  <c r="X128" i="15"/>
  <c r="W128" i="15"/>
  <c r="V128" i="15"/>
  <c r="U128" i="15"/>
  <c r="Z128" i="15" s="1"/>
  <c r="S128" i="15"/>
  <c r="T128" i="15" s="1"/>
  <c r="Y127" i="15"/>
  <c r="X127" i="15"/>
  <c r="V127" i="15"/>
  <c r="W127" i="15" s="1"/>
  <c r="U127" i="15"/>
  <c r="Z127" i="15" s="1"/>
  <c r="Y126" i="15"/>
  <c r="X126" i="15"/>
  <c r="V126" i="15"/>
  <c r="W126" i="15" s="1"/>
  <c r="U126" i="15"/>
  <c r="Z126" i="15" s="1"/>
  <c r="S126" i="15"/>
  <c r="T126" i="15" s="1"/>
  <c r="Z125" i="15"/>
  <c r="Y125" i="15"/>
  <c r="X125" i="15"/>
  <c r="V125" i="15"/>
  <c r="U125" i="15"/>
  <c r="Y124" i="15"/>
  <c r="W124" i="15"/>
  <c r="V124" i="15"/>
  <c r="S124" i="15" s="1"/>
  <c r="U124" i="15"/>
  <c r="X124" i="15" s="1"/>
  <c r="T124" i="15"/>
  <c r="Z123" i="15"/>
  <c r="Y123" i="15"/>
  <c r="X123" i="15"/>
  <c r="W123" i="15"/>
  <c r="V123" i="15"/>
  <c r="S123" i="15" s="1"/>
  <c r="U123" i="15"/>
  <c r="T123" i="15"/>
  <c r="Y122" i="15"/>
  <c r="W122" i="15"/>
  <c r="V122" i="15"/>
  <c r="U122" i="15"/>
  <c r="X122" i="15" s="1"/>
  <c r="S122" i="15"/>
  <c r="T122" i="15" s="1"/>
  <c r="Z121" i="15"/>
  <c r="Y121" i="15"/>
  <c r="X121" i="15"/>
  <c r="V121" i="15"/>
  <c r="W121" i="15" s="1"/>
  <c r="U121" i="15"/>
  <c r="Y120" i="15"/>
  <c r="W120" i="15"/>
  <c r="V120" i="15"/>
  <c r="U120" i="15"/>
  <c r="Z120" i="15" s="1"/>
  <c r="S120" i="15"/>
  <c r="T120" i="15" s="1"/>
  <c r="Y119" i="15"/>
  <c r="X119" i="15"/>
  <c r="V119" i="15"/>
  <c r="W119" i="15" s="1"/>
  <c r="U119" i="15"/>
  <c r="Z119" i="15" s="1"/>
  <c r="S119" i="15"/>
  <c r="T119" i="15" s="1"/>
  <c r="Y118" i="15"/>
  <c r="X118" i="15"/>
  <c r="V118" i="15"/>
  <c r="W118" i="15" s="1"/>
  <c r="U118" i="15"/>
  <c r="Z118" i="15" s="1"/>
  <c r="S118" i="15"/>
  <c r="T118" i="15" s="1"/>
  <c r="Z117" i="15"/>
  <c r="Y117" i="15"/>
  <c r="X117" i="15"/>
  <c r="V117" i="15"/>
  <c r="U117" i="15"/>
  <c r="Y116" i="15"/>
  <c r="W116" i="15"/>
  <c r="V116" i="15"/>
  <c r="S116" i="15" s="1"/>
  <c r="U116" i="15"/>
  <c r="T116" i="15"/>
  <c r="Z115" i="15"/>
  <c r="Y115" i="15"/>
  <c r="X115" i="15"/>
  <c r="W115" i="15"/>
  <c r="V115" i="15"/>
  <c r="S115" i="15" s="1"/>
  <c r="U115" i="15"/>
  <c r="T115" i="15"/>
  <c r="Y114" i="15"/>
  <c r="W114" i="15"/>
  <c r="V114" i="15"/>
  <c r="U114" i="15"/>
  <c r="X114" i="15" s="1"/>
  <c r="S114" i="15"/>
  <c r="T114" i="15" s="1"/>
  <c r="Z113" i="15"/>
  <c r="Y113" i="15"/>
  <c r="X113" i="15"/>
  <c r="V113" i="15"/>
  <c r="U113" i="15"/>
  <c r="Y112" i="15"/>
  <c r="W112" i="15"/>
  <c r="V112" i="15"/>
  <c r="U112" i="15"/>
  <c r="Z112" i="15" s="1"/>
  <c r="S112" i="15"/>
  <c r="T112" i="15" s="1"/>
  <c r="Y111" i="15"/>
  <c r="X111" i="15"/>
  <c r="V111" i="15"/>
  <c r="W111" i="15" s="1"/>
  <c r="U111" i="15"/>
  <c r="Z111" i="15" s="1"/>
  <c r="Y110" i="15"/>
  <c r="X110" i="15"/>
  <c r="W110" i="15"/>
  <c r="V110" i="15"/>
  <c r="U110" i="15"/>
  <c r="Z110" i="15" s="1"/>
  <c r="S110" i="15"/>
  <c r="T110" i="15" s="1"/>
  <c r="Z109" i="15"/>
  <c r="Y109" i="15"/>
  <c r="X109" i="15"/>
  <c r="V109" i="15"/>
  <c r="U109" i="15"/>
  <c r="Y108" i="15"/>
  <c r="W108" i="15"/>
  <c r="V108" i="15"/>
  <c r="S108" i="15" s="1"/>
  <c r="T108" i="15" s="1"/>
  <c r="U108" i="15"/>
  <c r="Z107" i="15"/>
  <c r="Y107" i="15"/>
  <c r="X107" i="15"/>
  <c r="W107" i="15"/>
  <c r="V107" i="15"/>
  <c r="S107" i="15" s="1"/>
  <c r="T107" i="15" s="1"/>
  <c r="U107" i="15"/>
  <c r="Y106" i="15"/>
  <c r="W106" i="15"/>
  <c r="V106" i="15"/>
  <c r="U106" i="15"/>
  <c r="X106" i="15" s="1"/>
  <c r="S106" i="15"/>
  <c r="T106" i="15" s="1"/>
  <c r="Z105" i="15"/>
  <c r="Y105" i="15"/>
  <c r="V105" i="15"/>
  <c r="U105" i="15"/>
  <c r="X105" i="15" s="1"/>
  <c r="Y104" i="15"/>
  <c r="X104" i="15"/>
  <c r="W104" i="15"/>
  <c r="V104" i="15"/>
  <c r="U104" i="15"/>
  <c r="Z104" i="15" s="1"/>
  <c r="S104" i="15"/>
  <c r="T104" i="15" s="1"/>
  <c r="Y103" i="15"/>
  <c r="X103" i="15"/>
  <c r="V103" i="15"/>
  <c r="W103" i="15" s="1"/>
  <c r="U103" i="15"/>
  <c r="Z103" i="15" s="1"/>
  <c r="S103" i="15"/>
  <c r="T103" i="15" s="1"/>
  <c r="Y102" i="15"/>
  <c r="X102" i="15"/>
  <c r="W102" i="15"/>
  <c r="V102" i="15"/>
  <c r="U102" i="15"/>
  <c r="Z102" i="15" s="1"/>
  <c r="S102" i="15"/>
  <c r="T102" i="15" s="1"/>
  <c r="Z101" i="15"/>
  <c r="Y101" i="15"/>
  <c r="X101" i="15"/>
  <c r="V101" i="15"/>
  <c r="U101" i="15"/>
  <c r="Y100" i="15"/>
  <c r="W100" i="15"/>
  <c r="V100" i="15"/>
  <c r="S100" i="15" s="1"/>
  <c r="T100" i="15" s="1"/>
  <c r="U100" i="15"/>
  <c r="Z99" i="15"/>
  <c r="Y99" i="15"/>
  <c r="X99" i="15"/>
  <c r="W99" i="15"/>
  <c r="V99" i="15"/>
  <c r="S99" i="15" s="1"/>
  <c r="T99" i="15" s="1"/>
  <c r="U99" i="15"/>
  <c r="Y98" i="15"/>
  <c r="W98" i="15"/>
  <c r="V98" i="15"/>
  <c r="U98" i="15"/>
  <c r="X98" i="15" s="1"/>
  <c r="S98" i="15"/>
  <c r="T98" i="15" s="1"/>
  <c r="Z97" i="15"/>
  <c r="Y97" i="15"/>
  <c r="X97" i="15"/>
  <c r="V97" i="15"/>
  <c r="U97" i="15"/>
  <c r="Y96" i="15"/>
  <c r="X96" i="15"/>
  <c r="W96" i="15"/>
  <c r="V96" i="15"/>
  <c r="U96" i="15"/>
  <c r="Z96" i="15" s="1"/>
  <c r="S96" i="15"/>
  <c r="T96" i="15" s="1"/>
  <c r="Y95" i="15"/>
  <c r="X95" i="15"/>
  <c r="V95" i="15"/>
  <c r="W95" i="15" s="1"/>
  <c r="U95" i="15"/>
  <c r="Z95" i="15" s="1"/>
  <c r="Y94" i="15"/>
  <c r="X94" i="15"/>
  <c r="W94" i="15"/>
  <c r="V94" i="15"/>
  <c r="S94" i="15" s="1"/>
  <c r="T94" i="15" s="1"/>
  <c r="U94" i="15"/>
  <c r="Z94" i="15" s="1"/>
  <c r="Z93" i="15"/>
  <c r="Y93" i="15"/>
  <c r="X93" i="15"/>
  <c r="V93" i="15"/>
  <c r="U93" i="15"/>
  <c r="Y92" i="15"/>
  <c r="W92" i="15"/>
  <c r="V92" i="15"/>
  <c r="S92" i="15" s="1"/>
  <c r="U92" i="15"/>
  <c r="T92" i="15"/>
  <c r="Z91" i="15"/>
  <c r="Y91" i="15"/>
  <c r="X91" i="15"/>
  <c r="W91" i="15"/>
  <c r="V91" i="15"/>
  <c r="S91" i="15" s="1"/>
  <c r="U91" i="15"/>
  <c r="T91" i="15"/>
  <c r="Y90" i="15"/>
  <c r="W90" i="15"/>
  <c r="V90" i="15"/>
  <c r="U90" i="15"/>
  <c r="X90" i="15" s="1"/>
  <c r="S90" i="15"/>
  <c r="T90" i="15" s="1"/>
  <c r="Y89" i="15"/>
  <c r="X89" i="15"/>
  <c r="V89" i="15"/>
  <c r="U89" i="15"/>
  <c r="Z89" i="15" s="1"/>
  <c r="Y88" i="15"/>
  <c r="X88" i="15"/>
  <c r="W88" i="15"/>
  <c r="V88" i="15"/>
  <c r="U88" i="15"/>
  <c r="Z88" i="15" s="1"/>
  <c r="S88" i="15"/>
  <c r="T88" i="15" s="1"/>
  <c r="Y87" i="15"/>
  <c r="X87" i="15"/>
  <c r="V87" i="15"/>
  <c r="W87" i="15" s="1"/>
  <c r="U87" i="15"/>
  <c r="Z87" i="15" s="1"/>
  <c r="Y86" i="15"/>
  <c r="X86" i="15"/>
  <c r="V86" i="15"/>
  <c r="S86" i="15" s="1"/>
  <c r="T86" i="15" s="1"/>
  <c r="U86" i="15"/>
  <c r="Z86" i="15" s="1"/>
  <c r="Z85" i="15"/>
  <c r="Y85" i="15"/>
  <c r="X85" i="15"/>
  <c r="V85" i="15"/>
  <c r="W85" i="15" s="1"/>
  <c r="U85" i="15"/>
  <c r="Y84" i="15"/>
  <c r="W84" i="15"/>
  <c r="V84" i="15"/>
  <c r="S84" i="15" s="1"/>
  <c r="U84" i="15"/>
  <c r="T84" i="15"/>
  <c r="Z83" i="15"/>
  <c r="Y83" i="15"/>
  <c r="X83" i="15"/>
  <c r="W83" i="15"/>
  <c r="V83" i="15"/>
  <c r="S83" i="15" s="1"/>
  <c r="U83" i="15"/>
  <c r="T83" i="15"/>
  <c r="Y82" i="15"/>
  <c r="W82" i="15"/>
  <c r="V82" i="15"/>
  <c r="U82" i="15"/>
  <c r="X82" i="15" s="1"/>
  <c r="S82" i="15"/>
  <c r="T82" i="15" s="1"/>
  <c r="Z81" i="15"/>
  <c r="Y81" i="15"/>
  <c r="X81" i="15"/>
  <c r="W81" i="15"/>
  <c r="V81" i="15"/>
  <c r="S81" i="15" s="1"/>
  <c r="U81" i="15"/>
  <c r="T81" i="15"/>
  <c r="Y80" i="15"/>
  <c r="W80" i="15"/>
  <c r="V80" i="15"/>
  <c r="U80" i="15"/>
  <c r="Z80" i="15" s="1"/>
  <c r="S80" i="15"/>
  <c r="T80" i="15" s="1"/>
  <c r="Z79" i="15"/>
  <c r="Y79" i="15"/>
  <c r="V79" i="15"/>
  <c r="U79" i="15"/>
  <c r="X79" i="15" s="1"/>
  <c r="Y78" i="15"/>
  <c r="V78" i="15"/>
  <c r="S78" i="15" s="1"/>
  <c r="T78" i="15" s="1"/>
  <c r="U78" i="15"/>
  <c r="Z78" i="15" s="1"/>
  <c r="Z77" i="15"/>
  <c r="Y77" i="15"/>
  <c r="X77" i="15"/>
  <c r="V77" i="15"/>
  <c r="U77" i="15"/>
  <c r="Y76" i="15"/>
  <c r="W76" i="15"/>
  <c r="V76" i="15"/>
  <c r="U76" i="15"/>
  <c r="S76" i="15"/>
  <c r="T76" i="15" s="1"/>
  <c r="Z75" i="15"/>
  <c r="Y75" i="15"/>
  <c r="X75" i="15"/>
  <c r="W75" i="15"/>
  <c r="V75" i="15"/>
  <c r="S75" i="15" s="1"/>
  <c r="U75" i="15"/>
  <c r="T75" i="15"/>
  <c r="Y74" i="15"/>
  <c r="W74" i="15"/>
  <c r="V74" i="15"/>
  <c r="U74" i="15"/>
  <c r="X74" i="15" s="1"/>
  <c r="S74" i="15"/>
  <c r="T74" i="15" s="1"/>
  <c r="Z73" i="15"/>
  <c r="Y73" i="15"/>
  <c r="X73" i="15"/>
  <c r="W73" i="15"/>
  <c r="V73" i="15"/>
  <c r="S73" i="15" s="1"/>
  <c r="U73" i="15"/>
  <c r="T73" i="15"/>
  <c r="Y72" i="15"/>
  <c r="X72" i="15"/>
  <c r="W72" i="15"/>
  <c r="V72" i="15"/>
  <c r="U72" i="15"/>
  <c r="Z72" i="15" s="1"/>
  <c r="S72" i="15"/>
  <c r="T72" i="15" s="1"/>
  <c r="Z71" i="15"/>
  <c r="Y71" i="15"/>
  <c r="V71" i="15"/>
  <c r="U71" i="15"/>
  <c r="X71" i="15" s="1"/>
  <c r="Y70" i="15"/>
  <c r="W70" i="15"/>
  <c r="V70" i="15"/>
  <c r="S70" i="15" s="1"/>
  <c r="T70" i="15" s="1"/>
  <c r="U70" i="15"/>
  <c r="Z70" i="15" s="1"/>
  <c r="Z69" i="15"/>
  <c r="Y69" i="15"/>
  <c r="X69" i="15"/>
  <c r="V69" i="15"/>
  <c r="U69" i="15"/>
  <c r="Y68" i="15"/>
  <c r="W68" i="15"/>
  <c r="V68" i="15"/>
  <c r="U68" i="15"/>
  <c r="S68" i="15"/>
  <c r="T68" i="15" s="1"/>
  <c r="Z67" i="15"/>
  <c r="Y67" i="15"/>
  <c r="V67" i="15"/>
  <c r="S67" i="15" s="1"/>
  <c r="T67" i="15" s="1"/>
  <c r="U67" i="15"/>
  <c r="X67" i="15" s="1"/>
  <c r="Z66" i="15"/>
  <c r="Y66" i="15"/>
  <c r="X66" i="15"/>
  <c r="W66" i="15"/>
  <c r="V66" i="15"/>
  <c r="U66" i="15"/>
  <c r="T66" i="15"/>
  <c r="S66" i="15"/>
  <c r="Z65" i="15"/>
  <c r="Y65" i="15"/>
  <c r="W65" i="15"/>
  <c r="V65" i="15"/>
  <c r="S65" i="15" s="1"/>
  <c r="T65" i="15" s="1"/>
  <c r="U65" i="15"/>
  <c r="X65" i="15" s="1"/>
  <c r="Y64" i="15"/>
  <c r="X64" i="15"/>
  <c r="W64" i="15"/>
  <c r="V64" i="15"/>
  <c r="U64" i="15"/>
  <c r="Z64" i="15" s="1"/>
  <c r="S64" i="15"/>
  <c r="T64" i="15" s="1"/>
  <c r="Z63" i="15"/>
  <c r="Y63" i="15"/>
  <c r="V63" i="15"/>
  <c r="W63" i="15" s="1"/>
  <c r="U63" i="15"/>
  <c r="X63" i="15" s="1"/>
  <c r="Y62" i="15"/>
  <c r="V62" i="15"/>
  <c r="W62" i="15" s="1"/>
  <c r="U62" i="15"/>
  <c r="Z62" i="15" s="1"/>
  <c r="T62" i="15"/>
  <c r="S62" i="15"/>
  <c r="Y61" i="15"/>
  <c r="X61" i="15"/>
  <c r="W61" i="15"/>
  <c r="V61" i="15"/>
  <c r="U61" i="15"/>
  <c r="Z61" i="15" s="1"/>
  <c r="S61" i="15"/>
  <c r="T61" i="15" s="1"/>
  <c r="Z60" i="15"/>
  <c r="Y60" i="15"/>
  <c r="X60" i="15"/>
  <c r="V60" i="15"/>
  <c r="W60" i="15" s="1"/>
  <c r="U60" i="15"/>
  <c r="S60" i="15"/>
  <c r="T60" i="15" s="1"/>
  <c r="Y59" i="15"/>
  <c r="V59" i="15"/>
  <c r="U59" i="15"/>
  <c r="Y58" i="15"/>
  <c r="X58" i="15"/>
  <c r="W58" i="15"/>
  <c r="V58" i="15"/>
  <c r="S58" i="15" s="1"/>
  <c r="U58" i="15"/>
  <c r="Z58" i="15" s="1"/>
  <c r="T58" i="15"/>
  <c r="Z57" i="15"/>
  <c r="Y57" i="15"/>
  <c r="X57" i="15"/>
  <c r="W57" i="15"/>
  <c r="V57" i="15"/>
  <c r="U57" i="15"/>
  <c r="T57" i="15"/>
  <c r="S57" i="15"/>
  <c r="Z56" i="15"/>
  <c r="Y56" i="15"/>
  <c r="W56" i="15"/>
  <c r="V56" i="15"/>
  <c r="S56" i="15" s="1"/>
  <c r="T56" i="15" s="1"/>
  <c r="U56" i="15"/>
  <c r="X56" i="15" s="1"/>
  <c r="Z55" i="15"/>
  <c r="Y55" i="15"/>
  <c r="V55" i="15"/>
  <c r="S55" i="15" s="1"/>
  <c r="T55" i="15" s="1"/>
  <c r="U55" i="15"/>
  <c r="X55" i="15" s="1"/>
  <c r="Y54" i="15"/>
  <c r="X54" i="15"/>
  <c r="V54" i="15"/>
  <c r="W54" i="15" s="1"/>
  <c r="U54" i="15"/>
  <c r="Z54" i="15" s="1"/>
  <c r="T54" i="15"/>
  <c r="S54" i="15"/>
  <c r="Y53" i="15"/>
  <c r="X53" i="15"/>
  <c r="W53" i="15"/>
  <c r="V53" i="15"/>
  <c r="S53" i="15" s="1"/>
  <c r="T53" i="15" s="1"/>
  <c r="U53" i="15"/>
  <c r="Z53" i="15" s="1"/>
  <c r="Z52" i="15"/>
  <c r="Y52" i="15"/>
  <c r="X52" i="15"/>
  <c r="V52" i="15"/>
  <c r="W52" i="15" s="1"/>
  <c r="U52" i="15"/>
  <c r="Y51" i="15"/>
  <c r="V51" i="15"/>
  <c r="U51" i="15"/>
  <c r="Y50" i="15"/>
  <c r="X50" i="15"/>
  <c r="W50" i="15"/>
  <c r="V50" i="15"/>
  <c r="S50" i="15" s="1"/>
  <c r="T50" i="15" s="1"/>
  <c r="U50" i="15"/>
  <c r="Z50" i="15" s="1"/>
  <c r="Z49" i="15"/>
  <c r="Y49" i="15"/>
  <c r="X49" i="15"/>
  <c r="W49" i="15"/>
  <c r="V49" i="15"/>
  <c r="U49" i="15"/>
  <c r="T49" i="15"/>
  <c r="S49" i="15"/>
  <c r="Z48" i="15"/>
  <c r="Y48" i="15"/>
  <c r="W48" i="15"/>
  <c r="V48" i="15"/>
  <c r="S48" i="15" s="1"/>
  <c r="T48" i="15" s="1"/>
  <c r="U48" i="15"/>
  <c r="X48" i="15" s="1"/>
  <c r="Z47" i="15"/>
  <c r="Y47" i="15"/>
  <c r="V47" i="15"/>
  <c r="S47" i="15" s="1"/>
  <c r="T47" i="15" s="1"/>
  <c r="U47" i="15"/>
  <c r="X47" i="15" s="1"/>
  <c r="Y46" i="15"/>
  <c r="X46" i="15"/>
  <c r="V46" i="15"/>
  <c r="W46" i="15" s="1"/>
  <c r="U46" i="15"/>
  <c r="Z46" i="15" s="1"/>
  <c r="T46" i="15"/>
  <c r="S46" i="15"/>
  <c r="Y45" i="15"/>
  <c r="X45" i="15"/>
  <c r="W45" i="15"/>
  <c r="V45" i="15"/>
  <c r="U45" i="15"/>
  <c r="Z45" i="15" s="1"/>
  <c r="S45" i="15"/>
  <c r="T45" i="15" s="1"/>
  <c r="Z44" i="15"/>
  <c r="Y44" i="15"/>
  <c r="X44" i="15"/>
  <c r="V44" i="15"/>
  <c r="W44" i="15" s="1"/>
  <c r="U44" i="15"/>
  <c r="Y43" i="15"/>
  <c r="V43" i="15"/>
  <c r="U43" i="15"/>
  <c r="Y42" i="15"/>
  <c r="X42" i="15"/>
  <c r="W42" i="15"/>
  <c r="V42" i="15"/>
  <c r="S42" i="15" s="1"/>
  <c r="U42" i="15"/>
  <c r="Z42" i="15" s="1"/>
  <c r="T42" i="15"/>
  <c r="Z41" i="15"/>
  <c r="Y41" i="15"/>
  <c r="X41" i="15"/>
  <c r="W41" i="15"/>
  <c r="V41" i="15"/>
  <c r="U41" i="15"/>
  <c r="T41" i="15"/>
  <c r="S41" i="15"/>
  <c r="Y40" i="15"/>
  <c r="V40" i="15"/>
  <c r="W40" i="15" s="1"/>
  <c r="U40" i="15"/>
  <c r="X40" i="15" s="1"/>
  <c r="Y39" i="15"/>
  <c r="V39" i="15"/>
  <c r="U39" i="15"/>
  <c r="Z39" i="15" s="1"/>
  <c r="Y38" i="15"/>
  <c r="X38" i="15"/>
  <c r="V38" i="15"/>
  <c r="W38" i="15" s="1"/>
  <c r="U38" i="15"/>
  <c r="Z38" i="15" s="1"/>
  <c r="S38" i="15"/>
  <c r="T38" i="15" s="1"/>
  <c r="Y37" i="15"/>
  <c r="X37" i="15"/>
  <c r="V37" i="15"/>
  <c r="W37" i="15" s="1"/>
  <c r="U37" i="15"/>
  <c r="Z37" i="15" s="1"/>
  <c r="T37" i="15"/>
  <c r="S37" i="15"/>
  <c r="Z36" i="15"/>
  <c r="Y36" i="15"/>
  <c r="X36" i="15"/>
  <c r="V36" i="15"/>
  <c r="W36" i="15" s="1"/>
  <c r="U36" i="15"/>
  <c r="Z35" i="15"/>
  <c r="Y35" i="15"/>
  <c r="V35" i="15"/>
  <c r="U35" i="15"/>
  <c r="X35" i="15" s="1"/>
  <c r="Y34" i="15"/>
  <c r="X34" i="15"/>
  <c r="W34" i="15"/>
  <c r="V34" i="15"/>
  <c r="S34" i="15" s="1"/>
  <c r="U34" i="15"/>
  <c r="Z34" i="15" s="1"/>
  <c r="T34" i="15"/>
  <c r="Z33" i="15"/>
  <c r="Y33" i="15"/>
  <c r="X33" i="15"/>
  <c r="W33" i="15"/>
  <c r="V33" i="15"/>
  <c r="U33" i="15"/>
  <c r="S33" i="15"/>
  <c r="T33" i="15" s="1"/>
  <c r="Y32" i="15"/>
  <c r="V32" i="15"/>
  <c r="W32" i="15" s="1"/>
  <c r="U32" i="15"/>
  <c r="X32" i="15" s="1"/>
  <c r="Y31" i="15"/>
  <c r="V31" i="15"/>
  <c r="U31" i="15"/>
  <c r="X31" i="15" s="1"/>
  <c r="Y30" i="15"/>
  <c r="V30" i="15"/>
  <c r="W30" i="15" s="1"/>
  <c r="U30" i="15"/>
  <c r="Z30" i="15" s="1"/>
  <c r="T30" i="15"/>
  <c r="S30" i="15"/>
  <c r="Y29" i="15"/>
  <c r="X29" i="15"/>
  <c r="V29" i="15"/>
  <c r="W29" i="15" s="1"/>
  <c r="U29" i="15"/>
  <c r="Z29" i="15" s="1"/>
  <c r="Z28" i="15"/>
  <c r="Y28" i="15"/>
  <c r="X28" i="15"/>
  <c r="W28" i="15"/>
  <c r="V28" i="15"/>
  <c r="U28" i="15"/>
  <c r="S28" i="15"/>
  <c r="T28" i="15" s="1"/>
  <c r="Z27" i="15"/>
  <c r="Y27" i="15"/>
  <c r="V27" i="15"/>
  <c r="S27" i="15" s="1"/>
  <c r="U27" i="15"/>
  <c r="X27" i="15" s="1"/>
  <c r="T27" i="15"/>
  <c r="Y26" i="15"/>
  <c r="W26" i="15"/>
  <c r="V26" i="15"/>
  <c r="S26" i="15" s="1"/>
  <c r="T26" i="15" s="1"/>
  <c r="U26" i="15"/>
  <c r="Z26" i="15" s="1"/>
  <c r="Z25" i="15"/>
  <c r="Y25" i="15"/>
  <c r="X25" i="15"/>
  <c r="W25" i="15"/>
  <c r="V25" i="15"/>
  <c r="U25" i="15"/>
  <c r="S25" i="15"/>
  <c r="T25" i="15" s="1"/>
  <c r="Y24" i="15"/>
  <c r="V24" i="15"/>
  <c r="W24" i="15" s="1"/>
  <c r="U24" i="15"/>
  <c r="Z24" i="15" s="1"/>
  <c r="Z23" i="15"/>
  <c r="Y23" i="15"/>
  <c r="V23" i="15"/>
  <c r="W23" i="15" s="1"/>
  <c r="U23" i="15"/>
  <c r="X23" i="15" s="1"/>
  <c r="Y22" i="15"/>
  <c r="V22" i="15"/>
  <c r="W22" i="15" s="1"/>
  <c r="U22" i="15"/>
  <c r="Z22" i="15" s="1"/>
  <c r="Y21" i="15"/>
  <c r="X21" i="15"/>
  <c r="V21" i="15"/>
  <c r="S21" i="15" s="1"/>
  <c r="T21" i="15" s="1"/>
  <c r="U21" i="15"/>
  <c r="Z21" i="15" s="1"/>
  <c r="Z20" i="15"/>
  <c r="Y20" i="15"/>
  <c r="X20" i="15"/>
  <c r="W20" i="15"/>
  <c r="V20" i="15"/>
  <c r="S20" i="15" s="1"/>
  <c r="T20" i="15" s="1"/>
  <c r="U20" i="15"/>
  <c r="Z19" i="15"/>
  <c r="Y19" i="15"/>
  <c r="V19" i="15"/>
  <c r="W19" i="15" s="1"/>
  <c r="U19" i="15"/>
  <c r="X19" i="15" s="1"/>
  <c r="Y18" i="15"/>
  <c r="X18" i="15"/>
  <c r="W18" i="15"/>
  <c r="V18" i="15"/>
  <c r="S18" i="15" s="1"/>
  <c r="U18" i="15"/>
  <c r="Z18" i="15" s="1"/>
  <c r="T18" i="15"/>
  <c r="Z17" i="15"/>
  <c r="Y17" i="15"/>
  <c r="W17" i="15"/>
  <c r="V17" i="15"/>
  <c r="U17" i="15"/>
  <c r="X17" i="15" s="1"/>
  <c r="S17" i="15"/>
  <c r="T17" i="15" s="1"/>
  <c r="Y16" i="15"/>
  <c r="V16" i="15"/>
  <c r="S16" i="15" s="1"/>
  <c r="T16" i="15" s="1"/>
  <c r="AA16" i="15" s="1" a="1"/>
  <c r="AA16" i="15" s="1"/>
  <c r="AB16" i="15" s="1"/>
  <c r="U16" i="15"/>
  <c r="Z16" i="15" s="1"/>
  <c r="Z15" i="15"/>
  <c r="Y15" i="15"/>
  <c r="X15" i="15"/>
  <c r="W15" i="15"/>
  <c r="V15" i="15"/>
  <c r="U15" i="15"/>
  <c r="S15" i="15"/>
  <c r="T15" i="15" s="1"/>
  <c r="Z14" i="15"/>
  <c r="Y14" i="15"/>
  <c r="V14" i="15"/>
  <c r="W14" i="15" s="1"/>
  <c r="U14" i="15"/>
  <c r="X14" i="15" s="1"/>
  <c r="T14" i="15"/>
  <c r="S14" i="15"/>
  <c r="Y13" i="15"/>
  <c r="V13" i="15"/>
  <c r="W13" i="15" s="1"/>
  <c r="U13" i="15"/>
  <c r="Z13" i="15" s="1"/>
  <c r="Y12" i="15"/>
  <c r="V12" i="15"/>
  <c r="S12" i="15" s="1"/>
  <c r="T12" i="15" s="1"/>
  <c r="U12" i="15"/>
  <c r="Z12" i="15" s="1"/>
  <c r="Y11" i="15"/>
  <c r="X11" i="15"/>
  <c r="V11" i="15"/>
  <c r="W11" i="15" s="1"/>
  <c r="U11" i="15"/>
  <c r="Z11" i="15" s="1"/>
  <c r="T11" i="15"/>
  <c r="S11" i="15"/>
  <c r="Y10" i="15"/>
  <c r="X10" i="15"/>
  <c r="W10" i="15"/>
  <c r="V10" i="15"/>
  <c r="U10" i="15"/>
  <c r="Z10" i="15" s="1"/>
  <c r="S10" i="15"/>
  <c r="T10" i="15" s="1"/>
  <c r="AA10" i="15" s="1" a="1"/>
  <c r="AA10" i="15" s="1"/>
  <c r="AB10" i="15" s="1"/>
  <c r="Z9" i="15"/>
  <c r="Y9" i="15"/>
  <c r="X9" i="15"/>
  <c r="V9" i="15"/>
  <c r="S9" i="15" s="1"/>
  <c r="T9" i="15" s="1"/>
  <c r="U9" i="15"/>
  <c r="Y8" i="15"/>
  <c r="V8" i="15"/>
  <c r="W8" i="15" s="1"/>
  <c r="U8" i="15"/>
  <c r="Z8" i="15" s="1"/>
  <c r="Y7" i="15"/>
  <c r="X7" i="15"/>
  <c r="W7" i="15"/>
  <c r="V7" i="15"/>
  <c r="S7" i="15" s="1"/>
  <c r="T7" i="15" s="1"/>
  <c r="U7" i="15"/>
  <c r="Z7" i="15" s="1"/>
  <c r="Z6" i="15"/>
  <c r="Y6" i="15"/>
  <c r="X6" i="15"/>
  <c r="W6" i="15"/>
  <c r="V6" i="15"/>
  <c r="U6" i="15"/>
  <c r="S6" i="15"/>
  <c r="T6" i="15" s="1"/>
  <c r="AA6" i="15" s="1" a="1"/>
  <c r="AA6" i="15" s="1"/>
  <c r="AB6" i="15" s="1"/>
  <c r="Z5" i="15"/>
  <c r="Y5" i="15"/>
  <c r="V5" i="15"/>
  <c r="W5" i="15" s="1"/>
  <c r="U5" i="15"/>
  <c r="X5" i="15" s="1"/>
  <c r="Y4" i="15"/>
  <c r="V4" i="15"/>
  <c r="S4" i="15" s="1"/>
  <c r="T4" i="15" s="1"/>
  <c r="U4" i="15"/>
  <c r="Z4" i="15" s="1"/>
  <c r="Z3" i="15"/>
  <c r="Y3" i="15"/>
  <c r="X3" i="15"/>
  <c r="V3" i="15"/>
  <c r="W3" i="15" s="1"/>
  <c r="U3" i="15"/>
  <c r="T3" i="15"/>
  <c r="AA3" i="15" s="1" a="1"/>
  <c r="AA3" i="15" s="1"/>
  <c r="AB3" i="15" s="1"/>
  <c r="S3" i="15"/>
  <c r="Y2" i="15"/>
  <c r="W2" i="15"/>
  <c r="V2" i="15"/>
  <c r="U2" i="15"/>
  <c r="X2" i="15" s="1"/>
  <c r="S2" i="15"/>
  <c r="T2" i="15" s="1"/>
  <c r="Y2" i="1"/>
  <c r="V2" i="1"/>
  <c r="S2" i="1" s="1"/>
  <c r="T2" i="1" s="1"/>
  <c r="U2" i="1"/>
  <c r="Z2" i="1" s="1"/>
  <c r="I126" i="1"/>
  <c r="W5" i="1" l="1"/>
  <c r="W13" i="1"/>
  <c r="Z20" i="1"/>
  <c r="W21" i="1"/>
  <c r="S25" i="1"/>
  <c r="T25" i="1" s="1"/>
  <c r="AA25" i="1" s="1" a="1"/>
  <c r="AA25" i="1" s="1"/>
  <c r="AB25" i="1" s="1"/>
  <c r="Z28" i="1"/>
  <c r="W29" i="1"/>
  <c r="S33" i="1"/>
  <c r="T33" i="1" s="1"/>
  <c r="AA33" i="1" s="1" a="1"/>
  <c r="AA33" i="1" s="1"/>
  <c r="AB33" i="1" s="1"/>
  <c r="Z36" i="1"/>
  <c r="W37" i="1"/>
  <c r="S41" i="1"/>
  <c r="T41" i="1" s="1"/>
  <c r="AA41" i="1" s="1" a="1"/>
  <c r="AA41" i="1" s="1"/>
  <c r="AB41" i="1" s="1"/>
  <c r="S45" i="1"/>
  <c r="T45" i="1" s="1"/>
  <c r="AA45" i="1" s="1" a="1"/>
  <c r="AA45" i="1" s="1"/>
  <c r="AB45" i="1" s="1"/>
  <c r="S46" i="1"/>
  <c r="T46" i="1" s="1"/>
  <c r="AA46" i="1" s="1" a="1"/>
  <c r="AA46" i="1" s="1"/>
  <c r="AB46" i="1" s="1"/>
  <c r="S53" i="1"/>
  <c r="T53" i="1" s="1"/>
  <c r="AA53" i="1" s="1" a="1"/>
  <c r="AA53" i="1" s="1"/>
  <c r="AB53" i="1" s="1"/>
  <c r="W53" i="1"/>
  <c r="S61" i="1"/>
  <c r="T61" i="1" s="1"/>
  <c r="AA61" i="1" s="1" a="1"/>
  <c r="AA61" i="1" s="1"/>
  <c r="AB61" i="1" s="1"/>
  <c r="W61" i="1"/>
  <c r="S69" i="1"/>
  <c r="T69" i="1" s="1"/>
  <c r="AA69" i="1" s="1" a="1"/>
  <c r="AA69" i="1" s="1"/>
  <c r="AB69" i="1" s="1"/>
  <c r="W69" i="1"/>
  <c r="S109" i="1"/>
  <c r="T109" i="1" s="1"/>
  <c r="AA109" i="1" s="1" a="1"/>
  <c r="AA109" i="1" s="1"/>
  <c r="AB109" i="1" s="1"/>
  <c r="W109" i="1"/>
  <c r="Z112" i="1"/>
  <c r="X112" i="1"/>
  <c r="Z72" i="1"/>
  <c r="X72" i="1"/>
  <c r="X43" i="1"/>
  <c r="X52" i="1"/>
  <c r="Z52" i="1"/>
  <c r="S93" i="1"/>
  <c r="T93" i="1" s="1"/>
  <c r="AA93" i="1" s="1" a="1"/>
  <c r="AA93" i="1" s="1"/>
  <c r="AB93" i="1" s="1"/>
  <c r="W93" i="1"/>
  <c r="Z96" i="1"/>
  <c r="X96" i="1"/>
  <c r="Z120" i="1"/>
  <c r="X120" i="1"/>
  <c r="X8" i="1"/>
  <c r="X44" i="1"/>
  <c r="X56" i="1"/>
  <c r="X64" i="1"/>
  <c r="S117" i="1"/>
  <c r="T117" i="1" s="1"/>
  <c r="AA117" i="1" s="1" a="1"/>
  <c r="AA117" i="1" s="1"/>
  <c r="AB117" i="1" s="1"/>
  <c r="W117" i="1"/>
  <c r="S85" i="1"/>
  <c r="T85" i="1" s="1"/>
  <c r="AA85" i="1" s="1" a="1"/>
  <c r="AA85" i="1" s="1"/>
  <c r="AB85" i="1" s="1"/>
  <c r="W85" i="1"/>
  <c r="Z88" i="1"/>
  <c r="X88" i="1"/>
  <c r="X11" i="1"/>
  <c r="X6" i="1"/>
  <c r="X14" i="1"/>
  <c r="Z16" i="1"/>
  <c r="X22" i="1"/>
  <c r="Z24" i="1"/>
  <c r="X30" i="1"/>
  <c r="Z32" i="1"/>
  <c r="X38" i="1"/>
  <c r="Z40" i="1"/>
  <c r="S77" i="1"/>
  <c r="T77" i="1" s="1"/>
  <c r="AA77" i="1" s="1" a="1"/>
  <c r="AA77" i="1" s="1"/>
  <c r="AB77" i="1" s="1"/>
  <c r="W77" i="1"/>
  <c r="Z80" i="1"/>
  <c r="X80" i="1"/>
  <c r="S125" i="1"/>
  <c r="T125" i="1" s="1"/>
  <c r="AA125" i="1" s="1" a="1"/>
  <c r="AA125" i="1" s="1"/>
  <c r="AB125" i="1" s="1"/>
  <c r="W125" i="1"/>
  <c r="W3" i="1"/>
  <c r="Z3" i="1"/>
  <c r="Z45" i="1"/>
  <c r="S101" i="1"/>
  <c r="T101" i="1" s="1"/>
  <c r="AA101" i="1" s="1" a="1"/>
  <c r="AA101" i="1" s="1"/>
  <c r="AB101" i="1" s="1"/>
  <c r="W101" i="1"/>
  <c r="Z104" i="1"/>
  <c r="X104" i="1"/>
  <c r="W11" i="1"/>
  <c r="W19" i="1"/>
  <c r="W27" i="1"/>
  <c r="S48" i="1"/>
  <c r="T48" i="1" s="1"/>
  <c r="AA48" i="1" s="1" a="1"/>
  <c r="AA48" i="1" s="1"/>
  <c r="AB48" i="1" s="1"/>
  <c r="W48" i="1"/>
  <c r="S57" i="1"/>
  <c r="T57" i="1" s="1"/>
  <c r="AA57" i="1" s="1" a="1"/>
  <c r="AA57" i="1" s="1"/>
  <c r="AB57" i="1" s="1"/>
  <c r="Z60" i="1"/>
  <c r="S65" i="1"/>
  <c r="T65" i="1" s="1"/>
  <c r="AA65" i="1" s="1" a="1"/>
  <c r="AA65" i="1" s="1"/>
  <c r="AB65" i="1" s="1"/>
  <c r="Z68" i="1"/>
  <c r="S73" i="1"/>
  <c r="T73" i="1" s="1"/>
  <c r="AA73" i="1" s="1" a="1"/>
  <c r="AA73" i="1" s="1"/>
  <c r="AB73" i="1" s="1"/>
  <c r="Z76" i="1"/>
  <c r="S81" i="1"/>
  <c r="T81" i="1" s="1"/>
  <c r="AA81" i="1" s="1" a="1"/>
  <c r="AA81" i="1" s="1"/>
  <c r="AB81" i="1" s="1"/>
  <c r="Z84" i="1"/>
  <c r="S89" i="1"/>
  <c r="T89" i="1" s="1"/>
  <c r="AA89" i="1" s="1" a="1"/>
  <c r="AA89" i="1" s="1"/>
  <c r="AB89" i="1" s="1"/>
  <c r="Z92" i="1"/>
  <c r="S97" i="1"/>
  <c r="T97" i="1" s="1"/>
  <c r="AA97" i="1" s="1" a="1"/>
  <c r="AA97" i="1" s="1"/>
  <c r="AB97" i="1" s="1"/>
  <c r="Z100" i="1"/>
  <c r="S105" i="1"/>
  <c r="T105" i="1" s="1"/>
  <c r="AA105" i="1" s="1" a="1"/>
  <c r="AA105" i="1" s="1"/>
  <c r="AB105" i="1" s="1"/>
  <c r="Z108" i="1"/>
  <c r="S113" i="1"/>
  <c r="T113" i="1" s="1"/>
  <c r="AA113" i="1" s="1" a="1"/>
  <c r="AA113" i="1" s="1"/>
  <c r="AB113" i="1" s="1"/>
  <c r="Z116" i="1"/>
  <c r="S121" i="1"/>
  <c r="T121" i="1" s="1"/>
  <c r="AA121" i="1" s="1" a="1"/>
  <c r="AA121" i="1" s="1"/>
  <c r="AB121" i="1" s="1"/>
  <c r="Z124" i="1"/>
  <c r="S52" i="1"/>
  <c r="T52" i="1" s="1"/>
  <c r="AA52" i="1" s="1" a="1"/>
  <c r="AA52" i="1" s="1"/>
  <c r="AB52" i="1" s="1"/>
  <c r="W56" i="1"/>
  <c r="S60" i="1"/>
  <c r="T60" i="1" s="1"/>
  <c r="AA60" i="1" s="1" a="1"/>
  <c r="AA60" i="1" s="1"/>
  <c r="AB60" i="1" s="1"/>
  <c r="W64" i="1"/>
  <c r="S68" i="1"/>
  <c r="T68" i="1" s="1"/>
  <c r="AA68" i="1" s="1" a="1"/>
  <c r="AA68" i="1" s="1"/>
  <c r="AB68" i="1" s="1"/>
  <c r="W72" i="1"/>
  <c r="S76" i="1"/>
  <c r="T76" i="1" s="1"/>
  <c r="AA76" i="1" s="1" a="1"/>
  <c r="AA76" i="1" s="1"/>
  <c r="AB76" i="1" s="1"/>
  <c r="W80" i="1"/>
  <c r="S84" i="1"/>
  <c r="T84" i="1" s="1"/>
  <c r="AA84" i="1" s="1" a="1"/>
  <c r="AA84" i="1" s="1"/>
  <c r="AB84" i="1" s="1"/>
  <c r="W88" i="1"/>
  <c r="S92" i="1"/>
  <c r="T92" i="1" s="1"/>
  <c r="AA92" i="1" s="1" a="1"/>
  <c r="AA92" i="1" s="1"/>
  <c r="AB92" i="1" s="1"/>
  <c r="W96" i="1"/>
  <c r="S100" i="1"/>
  <c r="T100" i="1" s="1"/>
  <c r="AA100" i="1" s="1" a="1"/>
  <c r="AA100" i="1" s="1"/>
  <c r="AB100" i="1" s="1"/>
  <c r="W104" i="1"/>
  <c r="S108" i="1"/>
  <c r="T108" i="1" s="1"/>
  <c r="AA108" i="1" s="1" a="1"/>
  <c r="AA108" i="1" s="1"/>
  <c r="AB108" i="1" s="1"/>
  <c r="W112" i="1"/>
  <c r="S116" i="1"/>
  <c r="T116" i="1" s="1"/>
  <c r="AA116" i="1" s="1" a="1"/>
  <c r="AA116" i="1" s="1"/>
  <c r="AB116" i="1" s="1"/>
  <c r="W120" i="1"/>
  <c r="S124" i="1"/>
  <c r="T124" i="1" s="1"/>
  <c r="AA124" i="1" s="1" a="1"/>
  <c r="AA124" i="1" s="1"/>
  <c r="AB124" i="1" s="1"/>
  <c r="AA4" i="15" a="1"/>
  <c r="AA4" i="15" s="1"/>
  <c r="AB4" i="15" s="1"/>
  <c r="AA25" i="15" a="1"/>
  <c r="AA25" i="15" s="1"/>
  <c r="AB25" i="15" s="1"/>
  <c r="AA26" i="15" a="1"/>
  <c r="AA26" i="15" s="1"/>
  <c r="AB26" i="15" s="1"/>
  <c r="AA28" i="15" a="1"/>
  <c r="AA28" i="15" s="1"/>
  <c r="AB28" i="15" s="1"/>
  <c r="AA11" i="15" a="1"/>
  <c r="AA11" i="15" s="1"/>
  <c r="AB11" i="15" s="1"/>
  <c r="AA49" i="15" a="1"/>
  <c r="AA49" i="15" s="1"/>
  <c r="AB49" i="15" s="1"/>
  <c r="AA50" i="15" a="1"/>
  <c r="AA50" i="15" s="1"/>
  <c r="AB50" i="15" s="1"/>
  <c r="AA38" i="15" a="1"/>
  <c r="AA38" i="15" s="1"/>
  <c r="AB38" i="15" s="1"/>
  <c r="AA57" i="15" a="1"/>
  <c r="AA57" i="15" s="1"/>
  <c r="AB57" i="15" s="1"/>
  <c r="AA60" i="15" a="1"/>
  <c r="AA60" i="15" s="1"/>
  <c r="AB60" i="15" s="1"/>
  <c r="AA21" i="15" a="1"/>
  <c r="AA21" i="15" s="1"/>
  <c r="AB21" i="15" s="1"/>
  <c r="AA45" i="15" a="1"/>
  <c r="AA45" i="15" s="1"/>
  <c r="AB45" i="15" s="1"/>
  <c r="AA66" i="15" a="1"/>
  <c r="AA66" i="15" s="1"/>
  <c r="AB66" i="15" s="1"/>
  <c r="AA223" i="15" a="1"/>
  <c r="AA223" i="15" s="1"/>
  <c r="AB223" i="15" s="1"/>
  <c r="AA217" i="15" a="1"/>
  <c r="AA217" i="15" s="1"/>
  <c r="AB217" i="15" s="1"/>
  <c r="AA222" i="15" a="1"/>
  <c r="AA222" i="15" s="1"/>
  <c r="AB222" i="15" s="1"/>
  <c r="AA224" i="15" a="1"/>
  <c r="AA224" i="15" s="1"/>
  <c r="AB224" i="15" s="1"/>
  <c r="AA221" i="15" a="1"/>
  <c r="AA221" i="15" s="1"/>
  <c r="AB221" i="15" s="1"/>
  <c r="AA156" i="15" a="1"/>
  <c r="AA156" i="15" s="1"/>
  <c r="AB156" i="15" s="1"/>
  <c r="AA118" i="15" a="1"/>
  <c r="AA118" i="15" s="1"/>
  <c r="AB118" i="15" s="1"/>
  <c r="AA106" i="15" a="1"/>
  <c r="AA106" i="15" s="1"/>
  <c r="AB106" i="15" s="1"/>
  <c r="AA120" i="15" a="1"/>
  <c r="AA120" i="15" s="1"/>
  <c r="AB120" i="15" s="1"/>
  <c r="AA112" i="15" a="1"/>
  <c r="AA112" i="15" s="1"/>
  <c r="AB112" i="15" s="1"/>
  <c r="AA98" i="15" a="1"/>
  <c r="AA98" i="15" s="1"/>
  <c r="AB98" i="15" s="1"/>
  <c r="AA88" i="15" a="1"/>
  <c r="AA88" i="15" s="1"/>
  <c r="AB88" i="15" s="1"/>
  <c r="AA141" i="15" a="1"/>
  <c r="AA141" i="15" s="1"/>
  <c r="AB141" i="15" s="1"/>
  <c r="AA128" i="15" a="1"/>
  <c r="AA128" i="15" s="1"/>
  <c r="AB128" i="15" s="1"/>
  <c r="AA136" i="15" a="1"/>
  <c r="AA136" i="15" s="1"/>
  <c r="AB136" i="15" s="1"/>
  <c r="AA46" i="15" a="1"/>
  <c r="AA46" i="15" s="1"/>
  <c r="AB46" i="15" s="1"/>
  <c r="AA70" i="15" a="1"/>
  <c r="AA70" i="15" s="1"/>
  <c r="AB70" i="15" s="1"/>
  <c r="AA61" i="15" a="1"/>
  <c r="AA61" i="15" s="1"/>
  <c r="AB61" i="15" s="1"/>
  <c r="AA15" i="15" a="1"/>
  <c r="AA15" i="15" s="1"/>
  <c r="AB15" i="15" s="1"/>
  <c r="AA2" i="15" a="1"/>
  <c r="AA2" i="15" s="1"/>
  <c r="AB2" i="15" s="1"/>
  <c r="AA74" i="15" a="1"/>
  <c r="AA74" i="15" s="1"/>
  <c r="AB74" i="15" s="1"/>
  <c r="AA17" i="15" a="1"/>
  <c r="AA17" i="15" s="1"/>
  <c r="AB17" i="15" s="1"/>
  <c r="AA30" i="15" a="1"/>
  <c r="AA30" i="15" s="1"/>
  <c r="AB30" i="15" s="1"/>
  <c r="AA78" i="15" a="1"/>
  <c r="AA78" i="15" s="1"/>
  <c r="AB78" i="15" s="1"/>
  <c r="AA14" i="15" a="1"/>
  <c r="AA14" i="15" s="1"/>
  <c r="AB14" i="15" s="1"/>
  <c r="AA20" i="15" a="1"/>
  <c r="AA20" i="15" s="1"/>
  <c r="AB20" i="15" s="1"/>
  <c r="AA37" i="15" a="1"/>
  <c r="AA37" i="15" s="1"/>
  <c r="AB37" i="15" s="1"/>
  <c r="AA9" i="15" a="1"/>
  <c r="AA9" i="15" s="1"/>
  <c r="AB9" i="15" s="1"/>
  <c r="AA41" i="15" a="1"/>
  <c r="AA41" i="15" s="1"/>
  <c r="AB41" i="15" s="1"/>
  <c r="AA53" i="15" a="1"/>
  <c r="AA53" i="15" s="1"/>
  <c r="AB53" i="15" s="1"/>
  <c r="AA7" i="15" a="1"/>
  <c r="AA7" i="15" s="1"/>
  <c r="AB7" i="15" s="1"/>
  <c r="AA33" i="15" a="1"/>
  <c r="AA33" i="15" s="1"/>
  <c r="AB33" i="15" s="1"/>
  <c r="AA12" i="15" a="1"/>
  <c r="AA12" i="15" s="1"/>
  <c r="AB12" i="15" s="1"/>
  <c r="AA18" i="15" a="1"/>
  <c r="AA18" i="15" s="1"/>
  <c r="AB18" i="15" s="1"/>
  <c r="S19" i="15"/>
  <c r="T19" i="15" s="1"/>
  <c r="AA19" i="15" s="1" a="1"/>
  <c r="AA19" i="15" s="1"/>
  <c r="AB19" i="15" s="1"/>
  <c r="W21" i="15"/>
  <c r="Z2" i="15"/>
  <c r="X8" i="15"/>
  <c r="X24" i="15"/>
  <c r="X30" i="15"/>
  <c r="Z32" i="15"/>
  <c r="X39" i="15"/>
  <c r="AA48" i="15" a="1"/>
  <c r="AA48" i="15" s="1"/>
  <c r="AB48" i="15" s="1"/>
  <c r="W51" i="15"/>
  <c r="S51" i="15"/>
  <c r="T51" i="15" s="1"/>
  <c r="AA51" i="15" s="1" a="1"/>
  <c r="AA51" i="15" s="1"/>
  <c r="AB51" i="15" s="1"/>
  <c r="AA56" i="15" a="1"/>
  <c r="AA56" i="15" s="1"/>
  <c r="AB56" i="15" s="1"/>
  <c r="AA62" i="15" a="1"/>
  <c r="AA62" i="15" s="1"/>
  <c r="AB62" i="15" s="1"/>
  <c r="W71" i="15"/>
  <c r="S71" i="15"/>
  <c r="T71" i="15" s="1"/>
  <c r="AA71" i="15" s="1" a="1"/>
  <c r="AA71" i="15" s="1"/>
  <c r="AB71" i="15" s="1"/>
  <c r="Z74" i="15"/>
  <c r="W77" i="15"/>
  <c r="S77" i="15"/>
  <c r="T77" i="15" s="1"/>
  <c r="AA77" i="15" s="1" a="1"/>
  <c r="AA77" i="15" s="1"/>
  <c r="AB77" i="15" s="1"/>
  <c r="AA27" i="15" a="1"/>
  <c r="AA27" i="15" s="1"/>
  <c r="AB27" i="15" s="1"/>
  <c r="Z31" i="15"/>
  <c r="Z40" i="15"/>
  <c r="AA76" i="15" a="1"/>
  <c r="AA76" i="15" s="1"/>
  <c r="AB76" i="15" s="1"/>
  <c r="AA114" i="15" a="1"/>
  <c r="AA114" i="15" s="1"/>
  <c r="AB114" i="15" s="1"/>
  <c r="AA126" i="15" a="1"/>
  <c r="AA126" i="15" s="1"/>
  <c r="AB126" i="15" s="1"/>
  <c r="AA132" i="15" a="1"/>
  <c r="AA132" i="15" s="1"/>
  <c r="AB132" i="15" s="1"/>
  <c r="S5" i="15"/>
  <c r="T5" i="15" s="1"/>
  <c r="AA5" i="15" s="1" a="1"/>
  <c r="AA5" i="15" s="1"/>
  <c r="AB5" i="15" s="1"/>
  <c r="W9" i="15"/>
  <c r="S13" i="15"/>
  <c r="T13" i="15" s="1"/>
  <c r="AA13" i="15" s="1" a="1"/>
  <c r="AA13" i="15" s="1"/>
  <c r="AB13" i="15" s="1"/>
  <c r="S44" i="15"/>
  <c r="T44" i="15" s="1"/>
  <c r="AA44" i="15" s="1" a="1"/>
  <c r="AA44" i="15" s="1"/>
  <c r="AB44" i="15" s="1"/>
  <c r="AA47" i="15" a="1"/>
  <c r="AA47" i="15" s="1"/>
  <c r="AB47" i="15" s="1"/>
  <c r="AA73" i="15" a="1"/>
  <c r="AA73" i="15" s="1"/>
  <c r="AB73" i="15" s="1"/>
  <c r="AA75" i="15" a="1"/>
  <c r="AA75" i="15" s="1"/>
  <c r="AB75" i="15" s="1"/>
  <c r="X80" i="15"/>
  <c r="Z82" i="15"/>
  <c r="AA103" i="15" a="1"/>
  <c r="AA103" i="15" s="1"/>
  <c r="AB103" i="15" s="1"/>
  <c r="W4" i="15"/>
  <c r="S8" i="15"/>
  <c r="T8" i="15" s="1"/>
  <c r="AA8" i="15" s="1" a="1"/>
  <c r="AA8" i="15" s="1"/>
  <c r="AB8" i="15" s="1"/>
  <c r="W12" i="15"/>
  <c r="W16" i="15"/>
  <c r="S22" i="15"/>
  <c r="T22" i="15" s="1"/>
  <c r="AA22" i="15" s="1" a="1"/>
  <c r="AA22" i="15" s="1"/>
  <c r="AB22" i="15" s="1"/>
  <c r="S29" i="15"/>
  <c r="T29" i="15" s="1"/>
  <c r="AA29" i="15" s="1" a="1"/>
  <c r="AA29" i="15" s="1"/>
  <c r="AB29" i="15" s="1"/>
  <c r="S32" i="15"/>
  <c r="T32" i="15" s="1"/>
  <c r="AA32" i="15" s="1" a="1"/>
  <c r="AA32" i="15" s="1"/>
  <c r="AB32" i="15" s="1"/>
  <c r="AA54" i="15" a="1"/>
  <c r="AA54" i="15" s="1"/>
  <c r="AB54" i="15" s="1"/>
  <c r="AA55" i="15" a="1"/>
  <c r="AA55" i="15" s="1"/>
  <c r="AB55" i="15" s="1"/>
  <c r="X62" i="15"/>
  <c r="AA67" i="15" a="1"/>
  <c r="AA67" i="15" s="1"/>
  <c r="AB67" i="15" s="1"/>
  <c r="AA72" i="15" a="1"/>
  <c r="AA72" i="15" s="1"/>
  <c r="AB72" i="15" s="1"/>
  <c r="W79" i="15"/>
  <c r="S79" i="15"/>
  <c r="T79" i="15" s="1"/>
  <c r="AA79" i="15" s="1" a="1"/>
  <c r="AA79" i="15" s="1"/>
  <c r="AB79" i="15" s="1"/>
  <c r="AA131" i="15" a="1"/>
  <c r="AA131" i="15" s="1"/>
  <c r="AB131" i="15" s="1"/>
  <c r="X4" i="15"/>
  <c r="X225" i="15" s="1"/>
  <c r="X12" i="15"/>
  <c r="X16" i="15"/>
  <c r="S23" i="15"/>
  <c r="T23" i="15" s="1"/>
  <c r="AA23" i="15" s="1" a="1"/>
  <c r="AA23" i="15" s="1"/>
  <c r="AB23" i="15" s="1"/>
  <c r="S24" i="15"/>
  <c r="T24" i="15" s="1"/>
  <c r="AA24" i="15" s="1" a="1"/>
  <c r="AA24" i="15" s="1"/>
  <c r="AB24" i="15" s="1"/>
  <c r="X26" i="15"/>
  <c r="W27" i="15"/>
  <c r="S36" i="15"/>
  <c r="T36" i="15" s="1"/>
  <c r="AA36" i="15" s="1" a="1"/>
  <c r="AA36" i="15" s="1"/>
  <c r="AB36" i="15" s="1"/>
  <c r="S40" i="15"/>
  <c r="T40" i="15" s="1"/>
  <c r="AA40" i="15" s="1" a="1"/>
  <c r="AA40" i="15" s="1"/>
  <c r="AB40" i="15" s="1"/>
  <c r="S52" i="15"/>
  <c r="T52" i="15" s="1"/>
  <c r="AA52" i="15" s="1" a="1"/>
  <c r="AA52" i="15" s="1"/>
  <c r="AB52" i="15" s="1"/>
  <c r="AA64" i="15" a="1"/>
  <c r="AA64" i="15" s="1"/>
  <c r="AB64" i="15" s="1"/>
  <c r="AA65" i="15" a="1"/>
  <c r="AA65" i="15" s="1"/>
  <c r="AB65" i="15" s="1"/>
  <c r="AA100" i="15" a="1"/>
  <c r="AA100" i="15" s="1"/>
  <c r="AB100" i="15" s="1"/>
  <c r="AA102" i="15" a="1"/>
  <c r="AA102" i="15" s="1"/>
  <c r="AB102" i="15" s="1"/>
  <c r="AA119" i="15" a="1"/>
  <c r="AA119" i="15" s="1"/>
  <c r="AB119" i="15" s="1"/>
  <c r="AA34" i="15" a="1"/>
  <c r="AA34" i="15" s="1"/>
  <c r="AB34" i="15" s="1"/>
  <c r="AA42" i="15" a="1"/>
  <c r="AA42" i="15" s="1"/>
  <c r="AB42" i="15" s="1"/>
  <c r="X43" i="15"/>
  <c r="Z43" i="15"/>
  <c r="X59" i="15"/>
  <c r="Z59" i="15"/>
  <c r="W69" i="15"/>
  <c r="S69" i="15"/>
  <c r="T69" i="15" s="1"/>
  <c r="AA69" i="15" s="1" a="1"/>
  <c r="AA69" i="15" s="1"/>
  <c r="AB69" i="15" s="1"/>
  <c r="AA82" i="15" a="1"/>
  <c r="AA82" i="15" s="1"/>
  <c r="AB82" i="15" s="1"/>
  <c r="AA86" i="15" a="1"/>
  <c r="AA86" i="15" s="1"/>
  <c r="AB86" i="15" s="1"/>
  <c r="AA94" i="15" a="1"/>
  <c r="AA94" i="15" s="1"/>
  <c r="AB94" i="15" s="1"/>
  <c r="AA96" i="15" a="1"/>
  <c r="AA96" i="15" s="1"/>
  <c r="AB96" i="15" s="1"/>
  <c r="AA108" i="15" a="1"/>
  <c r="AA108" i="15" s="1"/>
  <c r="AB108" i="15" s="1"/>
  <c r="AA110" i="15" a="1"/>
  <c r="AA110" i="15" s="1"/>
  <c r="AB110" i="15" s="1"/>
  <c r="AA135" i="15" a="1"/>
  <c r="AA135" i="15" s="1"/>
  <c r="AB135" i="15" s="1"/>
  <c r="S31" i="15"/>
  <c r="T31" i="15" s="1"/>
  <c r="AA31" i="15" s="1" a="1"/>
  <c r="AA31" i="15" s="1"/>
  <c r="AB31" i="15" s="1"/>
  <c r="W31" i="15"/>
  <c r="W43" i="15"/>
  <c r="S43" i="15"/>
  <c r="T43" i="15" s="1"/>
  <c r="AA43" i="15" s="1" a="1"/>
  <c r="AA43" i="15" s="1"/>
  <c r="AB43" i="15" s="1"/>
  <c r="AA58" i="15" a="1"/>
  <c r="AA58" i="15" s="1"/>
  <c r="AB58" i="15" s="1"/>
  <c r="W59" i="15"/>
  <c r="S59" i="15"/>
  <c r="T59" i="15" s="1"/>
  <c r="AA59" i="15" s="1" a="1"/>
  <c r="AA59" i="15" s="1"/>
  <c r="AB59" i="15" s="1"/>
  <c r="AA68" i="15" a="1"/>
  <c r="AA68" i="15" s="1"/>
  <c r="AB68" i="15" s="1"/>
  <c r="AA80" i="15" a="1"/>
  <c r="AA80" i="15" s="1"/>
  <c r="AB80" i="15" s="1"/>
  <c r="AA90" i="15" a="1"/>
  <c r="AA90" i="15" s="1"/>
  <c r="AB90" i="15" s="1"/>
  <c r="AA99" i="15" a="1"/>
  <c r="AA99" i="15" s="1"/>
  <c r="AB99" i="15" s="1"/>
  <c r="X13" i="15"/>
  <c r="X22" i="15"/>
  <c r="W35" i="15"/>
  <c r="S35" i="15"/>
  <c r="T35" i="15" s="1"/>
  <c r="AA35" i="15" s="1" a="1"/>
  <c r="AA35" i="15" s="1"/>
  <c r="AB35" i="15" s="1"/>
  <c r="S39" i="15"/>
  <c r="T39" i="15" s="1"/>
  <c r="AA39" i="15" s="1" a="1"/>
  <c r="AA39" i="15" s="1"/>
  <c r="AB39" i="15" s="1"/>
  <c r="W39" i="15"/>
  <c r="X51" i="15"/>
  <c r="Z51" i="15"/>
  <c r="W78" i="15"/>
  <c r="AA104" i="15" a="1"/>
  <c r="AA104" i="15" s="1"/>
  <c r="AB104" i="15" s="1"/>
  <c r="AA107" i="15" a="1"/>
  <c r="AA107" i="15" s="1"/>
  <c r="AB107" i="15" s="1"/>
  <c r="X84" i="15"/>
  <c r="Z84" i="15"/>
  <c r="Z90" i="15"/>
  <c r="S95" i="15"/>
  <c r="T95" i="15" s="1"/>
  <c r="AA95" i="15" s="1" a="1"/>
  <c r="AA95" i="15" s="1"/>
  <c r="AB95" i="15" s="1"/>
  <c r="AA138" i="15" a="1"/>
  <c r="AA138" i="15" s="1"/>
  <c r="AB138" i="15" s="1"/>
  <c r="AA188" i="15" a="1"/>
  <c r="AA188" i="15" s="1"/>
  <c r="AB188" i="15" s="1"/>
  <c r="AA196" i="15" a="1"/>
  <c r="AA196" i="15" s="1"/>
  <c r="AB196" i="15" s="1"/>
  <c r="W47" i="15"/>
  <c r="W55" i="15"/>
  <c r="W67" i="15"/>
  <c r="X68" i="15"/>
  <c r="Z68" i="15"/>
  <c r="X76" i="15"/>
  <c r="Z76" i="15"/>
  <c r="W86" i="15"/>
  <c r="W97" i="15"/>
  <c r="S97" i="15"/>
  <c r="T97" i="15" s="1"/>
  <c r="AA97" i="15" s="1" a="1"/>
  <c r="AA97" i="15" s="1"/>
  <c r="AB97" i="15" s="1"/>
  <c r="Z114" i="15"/>
  <c r="Z122" i="15"/>
  <c r="S133" i="15"/>
  <c r="T133" i="15" s="1"/>
  <c r="AA133" i="15" s="1" a="1"/>
  <c r="AA133" i="15" s="1"/>
  <c r="AB133" i="15" s="1"/>
  <c r="W133" i="15"/>
  <c r="X108" i="15"/>
  <c r="Z108" i="15"/>
  <c r="S109" i="15"/>
  <c r="T109" i="15" s="1"/>
  <c r="AA109" i="15" s="1" a="1"/>
  <c r="AA109" i="15" s="1"/>
  <c r="AB109" i="15" s="1"/>
  <c r="W109" i="15"/>
  <c r="X112" i="15"/>
  <c r="X120" i="15"/>
  <c r="AA130" i="15" a="1"/>
  <c r="AA130" i="15" s="1"/>
  <c r="AB130" i="15" s="1"/>
  <c r="Z150" i="15"/>
  <c r="X150" i="15"/>
  <c r="AA91" i="15" a="1"/>
  <c r="AA91" i="15" s="1"/>
  <c r="AB91" i="15" s="1"/>
  <c r="AA92" i="15" a="1"/>
  <c r="AA92" i="15" s="1"/>
  <c r="AB92" i="15" s="1"/>
  <c r="Z98" i="15"/>
  <c r="AA123" i="15" a="1"/>
  <c r="AA123" i="15" s="1"/>
  <c r="AB123" i="15" s="1"/>
  <c r="AA124" i="15" a="1"/>
  <c r="AA124" i="15" s="1"/>
  <c r="AB124" i="15" s="1"/>
  <c r="S125" i="15"/>
  <c r="T125" i="15" s="1"/>
  <c r="AA125" i="15" s="1" a="1"/>
  <c r="AA125" i="15" s="1"/>
  <c r="AB125" i="15" s="1"/>
  <c r="W125" i="15"/>
  <c r="AA142" i="15" a="1"/>
  <c r="AA142" i="15" s="1"/>
  <c r="AB142" i="15" s="1"/>
  <c r="AA145" i="15" a="1"/>
  <c r="AA145" i="15" s="1"/>
  <c r="AB145" i="15" s="1"/>
  <c r="AA81" i="15" a="1"/>
  <c r="AA81" i="15" s="1"/>
  <c r="AB81" i="15" s="1"/>
  <c r="X92" i="15"/>
  <c r="Z92" i="15"/>
  <c r="S93" i="15"/>
  <c r="T93" i="15" s="1"/>
  <c r="AA93" i="15" s="1" a="1"/>
  <c r="AA93" i="15" s="1"/>
  <c r="AB93" i="15" s="1"/>
  <c r="W93" i="15"/>
  <c r="W105" i="15"/>
  <c r="S105" i="15"/>
  <c r="T105" i="15" s="1"/>
  <c r="AA105" i="15" s="1" a="1"/>
  <c r="AA105" i="15" s="1"/>
  <c r="AB105" i="15" s="1"/>
  <c r="AA115" i="15" a="1"/>
  <c r="AA115" i="15" s="1"/>
  <c r="AB115" i="15" s="1"/>
  <c r="AA116" i="15" a="1"/>
  <c r="AA116" i="15" s="1"/>
  <c r="AB116" i="15" s="1"/>
  <c r="AA122" i="15" a="1"/>
  <c r="AA122" i="15" s="1"/>
  <c r="AB122" i="15" s="1"/>
  <c r="X137" i="15"/>
  <c r="Z142" i="15"/>
  <c r="X142" i="15"/>
  <c r="AA149" i="15" a="1"/>
  <c r="AA149" i="15" s="1"/>
  <c r="AB149" i="15" s="1"/>
  <c r="S63" i="15"/>
  <c r="T63" i="15" s="1"/>
  <c r="AA63" i="15" s="1" a="1"/>
  <c r="AA63" i="15" s="1"/>
  <c r="AB63" i="15" s="1"/>
  <c r="X70" i="15"/>
  <c r="X78" i="15"/>
  <c r="S87" i="15"/>
  <c r="T87" i="15" s="1"/>
  <c r="AA87" i="15" s="1" a="1"/>
  <c r="AA87" i="15" s="1"/>
  <c r="AB87" i="15" s="1"/>
  <c r="X116" i="15"/>
  <c r="Z116" i="15"/>
  <c r="S117" i="15"/>
  <c r="T117" i="15" s="1"/>
  <c r="AA117" i="15" s="1" a="1"/>
  <c r="AA117" i="15" s="1"/>
  <c r="AB117" i="15" s="1"/>
  <c r="W117" i="15"/>
  <c r="AA148" i="15" a="1"/>
  <c r="AA148" i="15" s="1"/>
  <c r="AB148" i="15" s="1"/>
  <c r="S85" i="15"/>
  <c r="T85" i="15" s="1"/>
  <c r="AA85" i="15" s="1" a="1"/>
  <c r="AA85" i="15" s="1"/>
  <c r="AB85" i="15" s="1"/>
  <c r="W89" i="15"/>
  <c r="S89" i="15"/>
  <c r="T89" i="15" s="1"/>
  <c r="AA89" i="15" s="1" a="1"/>
  <c r="AA89" i="15" s="1"/>
  <c r="AB89" i="15" s="1"/>
  <c r="Z106" i="15"/>
  <c r="S111" i="15"/>
  <c r="T111" i="15" s="1"/>
  <c r="AA111" i="15" s="1" a="1"/>
  <c r="AA111" i="15" s="1"/>
  <c r="AB111" i="15" s="1"/>
  <c r="S127" i="15"/>
  <c r="T127" i="15" s="1"/>
  <c r="AA127" i="15" s="1" a="1"/>
  <c r="AA127" i="15" s="1"/>
  <c r="AB127" i="15" s="1"/>
  <c r="S134" i="15"/>
  <c r="T134" i="15" s="1"/>
  <c r="AA134" i="15" s="1" a="1"/>
  <c r="AA134" i="15" s="1"/>
  <c r="AB134" i="15" s="1"/>
  <c r="X136" i="15"/>
  <c r="W151" i="15"/>
  <c r="S151" i="15"/>
  <c r="T151" i="15" s="1"/>
  <c r="AA151" i="15" s="1" a="1"/>
  <c r="AA151" i="15" s="1"/>
  <c r="AB151" i="15" s="1"/>
  <c r="AA83" i="15" a="1"/>
  <c r="AA83" i="15" s="1"/>
  <c r="AB83" i="15" s="1"/>
  <c r="AA84" i="15" a="1"/>
  <c r="AA84" i="15" s="1"/>
  <c r="AB84" i="15" s="1"/>
  <c r="X100" i="15"/>
  <c r="Z100" i="15"/>
  <c r="S101" i="15"/>
  <c r="T101" i="15" s="1"/>
  <c r="AA101" i="15" s="1" a="1"/>
  <c r="AA101" i="15" s="1"/>
  <c r="AB101" i="15" s="1"/>
  <c r="W101" i="15"/>
  <c r="W113" i="15"/>
  <c r="S113" i="15"/>
  <c r="T113" i="15" s="1"/>
  <c r="AA113" i="15" s="1" a="1"/>
  <c r="AA113" i="15" s="1"/>
  <c r="AB113" i="15" s="1"/>
  <c r="AA139" i="15" a="1"/>
  <c r="AA139" i="15" s="1"/>
  <c r="AB139" i="15" s="1"/>
  <c r="AA140" i="15" a="1"/>
  <c r="AA140" i="15" s="1"/>
  <c r="AB140" i="15" s="1"/>
  <c r="AA143" i="15" a="1"/>
  <c r="AA143" i="15" s="1"/>
  <c r="AB143" i="15" s="1"/>
  <c r="AA204" i="15" a="1"/>
  <c r="AA204" i="15" s="1"/>
  <c r="AB204" i="15" s="1"/>
  <c r="AA212" i="15" a="1"/>
  <c r="AA212" i="15" s="1"/>
  <c r="AB212" i="15" s="1"/>
  <c r="AA213" i="15" a="1"/>
  <c r="AA213" i="15" s="1"/>
  <c r="AB213" i="15" s="1"/>
  <c r="AA215" i="15" a="1"/>
  <c r="AA215" i="15" s="1"/>
  <c r="AB215" i="15" s="1"/>
  <c r="S121" i="15"/>
  <c r="T121" i="15" s="1"/>
  <c r="AA121" i="15" s="1" a="1"/>
  <c r="AA121" i="15" s="1"/>
  <c r="AB121" i="15" s="1"/>
  <c r="Z124" i="15"/>
  <c r="S129" i="15"/>
  <c r="T129" i="15" s="1"/>
  <c r="AA129" i="15" s="1" a="1"/>
  <c r="AA129" i="15" s="1"/>
  <c r="AB129" i="15" s="1"/>
  <c r="Z132" i="15"/>
  <c r="S137" i="15"/>
  <c r="T137" i="15" s="1"/>
  <c r="AA137" i="15" s="1" a="1"/>
  <c r="AA137" i="15" s="1"/>
  <c r="AB137" i="15" s="1"/>
  <c r="Z140" i="15"/>
  <c r="X141" i="15"/>
  <c r="S144" i="15"/>
  <c r="T144" i="15" s="1"/>
  <c r="AA144" i="15" s="1" a="1"/>
  <c r="AA144" i="15" s="1"/>
  <c r="AB144" i="15" s="1"/>
  <c r="S150" i="15"/>
  <c r="T150" i="15" s="1"/>
  <c r="AA150" i="15" s="1" a="1"/>
  <c r="AA150" i="15" s="1"/>
  <c r="AB150" i="15" s="1"/>
  <c r="W150" i="15"/>
  <c r="AA160" i="15" a="1"/>
  <c r="AA160" i="15" s="1"/>
  <c r="AB160" i="15" s="1"/>
  <c r="AA161" i="15" a="1"/>
  <c r="AA161" i="15" s="1"/>
  <c r="AB161" i="15" s="1"/>
  <c r="AA168" i="15" a="1"/>
  <c r="AA168" i="15" s="1"/>
  <c r="AB168" i="15" s="1"/>
  <c r="AA169" i="15" a="1"/>
  <c r="AA169" i="15" s="1"/>
  <c r="AB169" i="15" s="1"/>
  <c r="Z147" i="15"/>
  <c r="W155" i="15"/>
  <c r="S155" i="15"/>
  <c r="T155" i="15" s="1"/>
  <c r="AA155" i="15" s="1" a="1"/>
  <c r="AA155" i="15" s="1"/>
  <c r="AB155" i="15" s="1"/>
  <c r="AA176" i="15" a="1"/>
  <c r="AA176" i="15" s="1"/>
  <c r="AB176" i="15" s="1"/>
  <c r="AA177" i="15" a="1"/>
  <c r="AA177" i="15" s="1"/>
  <c r="AB177" i="15" s="1"/>
  <c r="AA220" i="15" a="1"/>
  <c r="AA220" i="15" s="1"/>
  <c r="AB220" i="15" s="1"/>
  <c r="AA158" i="15" a="1"/>
  <c r="AA158" i="15" s="1"/>
  <c r="AB158" i="15" s="1"/>
  <c r="AA166" i="15" a="1"/>
  <c r="AA166" i="15" s="1"/>
  <c r="AB166" i="15" s="1"/>
  <c r="AA174" i="15" a="1"/>
  <c r="AA174" i="15" s="1"/>
  <c r="AB174" i="15" s="1"/>
  <c r="AA184" i="15" a="1"/>
  <c r="AA184" i="15" s="1"/>
  <c r="AB184" i="15" s="1"/>
  <c r="AA185" i="15" a="1"/>
  <c r="AA185" i="15" s="1"/>
  <c r="AB185" i="15" s="1"/>
  <c r="AA192" i="15" a="1"/>
  <c r="AA192" i="15" s="1"/>
  <c r="AB192" i="15" s="1"/>
  <c r="AA193" i="15" a="1"/>
  <c r="AA193" i="15" s="1"/>
  <c r="AB193" i="15" s="1"/>
  <c r="AA200" i="15" a="1"/>
  <c r="AA200" i="15" s="1"/>
  <c r="AB200" i="15" s="1"/>
  <c r="AA201" i="15" a="1"/>
  <c r="AA201" i="15" s="1"/>
  <c r="AB201" i="15" s="1"/>
  <c r="AA208" i="15" a="1"/>
  <c r="AA208" i="15" s="1"/>
  <c r="AB208" i="15" s="1"/>
  <c r="AA209" i="15" a="1"/>
  <c r="AA209" i="15" s="1"/>
  <c r="AB209" i="15" s="1"/>
  <c r="S152" i="15"/>
  <c r="T152" i="15" s="1"/>
  <c r="AA152" i="15" s="1" a="1"/>
  <c r="AA152" i="15" s="1"/>
  <c r="AB152" i="15" s="1"/>
  <c r="AA157" i="15" a="1"/>
  <c r="AA157" i="15" s="1"/>
  <c r="AB157" i="15" s="1"/>
  <c r="AA165" i="15" a="1"/>
  <c r="AA165" i="15" s="1"/>
  <c r="AB165" i="15" s="1"/>
  <c r="AA173" i="15" a="1"/>
  <c r="AA173" i="15" s="1"/>
  <c r="AB173" i="15" s="1"/>
  <c r="AA182" i="15" a="1"/>
  <c r="AA182" i="15" s="1"/>
  <c r="AB182" i="15" s="1"/>
  <c r="AA190" i="15" a="1"/>
  <c r="AA190" i="15" s="1"/>
  <c r="AB190" i="15" s="1"/>
  <c r="AA198" i="15" a="1"/>
  <c r="AA198" i="15" s="1"/>
  <c r="AB198" i="15" s="1"/>
  <c r="AA206" i="15" a="1"/>
  <c r="AA206" i="15" s="1"/>
  <c r="AB206" i="15" s="1"/>
  <c r="AA147" i="15" a="1"/>
  <c r="AA147" i="15" s="1"/>
  <c r="AB147" i="15" s="1"/>
  <c r="AA153" i="15" a="1"/>
  <c r="AA153" i="15" s="1"/>
  <c r="AB153" i="15" s="1"/>
  <c r="AA175" i="15" a="1"/>
  <c r="AA175" i="15" s="1"/>
  <c r="AB175" i="15" s="1"/>
  <c r="AA181" i="15" a="1"/>
  <c r="AA181" i="15" s="1"/>
  <c r="AB181" i="15" s="1"/>
  <c r="AA216" i="15" a="1"/>
  <c r="AA216" i="15" s="1"/>
  <c r="AB216" i="15" s="1"/>
  <c r="AA159" i="15" a="1"/>
  <c r="AA159" i="15" s="1"/>
  <c r="AB159" i="15" s="1"/>
  <c r="AA164" i="15" a="1"/>
  <c r="AA164" i="15" s="1"/>
  <c r="AB164" i="15" s="1"/>
  <c r="AA167" i="15" a="1"/>
  <c r="AA167" i="15" s="1"/>
  <c r="AB167" i="15" s="1"/>
  <c r="AA172" i="15" a="1"/>
  <c r="AA172" i="15" s="1"/>
  <c r="AB172" i="15" s="1"/>
  <c r="AA183" i="15" a="1"/>
  <c r="AA183" i="15" s="1"/>
  <c r="AB183" i="15" s="1"/>
  <c r="AA189" i="15" a="1"/>
  <c r="AA189" i="15" s="1"/>
  <c r="AB189" i="15" s="1"/>
  <c r="AA191" i="15" a="1"/>
  <c r="AA191" i="15" s="1"/>
  <c r="AB191" i="15" s="1"/>
  <c r="AA197" i="15" a="1"/>
  <c r="AA197" i="15" s="1"/>
  <c r="AB197" i="15" s="1"/>
  <c r="AA199" i="15" a="1"/>
  <c r="AA199" i="15" s="1"/>
  <c r="AB199" i="15" s="1"/>
  <c r="AA205" i="15" a="1"/>
  <c r="AA205" i="15" s="1"/>
  <c r="AB205" i="15" s="1"/>
  <c r="AA207" i="15" a="1"/>
  <c r="AA207" i="15" s="1"/>
  <c r="AB207" i="15" s="1"/>
  <c r="AA214" i="15" a="1"/>
  <c r="AA214" i="15" s="1"/>
  <c r="AB214" i="15" s="1"/>
  <c r="W146" i="15"/>
  <c r="S146" i="15"/>
  <c r="T146" i="15" s="1"/>
  <c r="AA146" i="15" s="1" a="1"/>
  <c r="AA146" i="15" s="1"/>
  <c r="AB146" i="15" s="1"/>
  <c r="AA180" i="15" a="1"/>
  <c r="AA180" i="15" s="1"/>
  <c r="AB180" i="15" s="1"/>
  <c r="S154" i="15"/>
  <c r="T154" i="15" s="1"/>
  <c r="AA154" i="15" s="1" a="1"/>
  <c r="AA154" i="15" s="1"/>
  <c r="AB154" i="15" s="1"/>
  <c r="W158" i="15"/>
  <c r="S162" i="15"/>
  <c r="T162" i="15" s="1"/>
  <c r="AA162" i="15" s="1" a="1"/>
  <c r="AA162" i="15" s="1"/>
  <c r="AB162" i="15" s="1"/>
  <c r="W166" i="15"/>
  <c r="S170" i="15"/>
  <c r="T170" i="15" s="1"/>
  <c r="AA170" i="15" s="1" a="1"/>
  <c r="AA170" i="15" s="1"/>
  <c r="AB170" i="15" s="1"/>
  <c r="W174" i="15"/>
  <c r="S178" i="15"/>
  <c r="T178" i="15" s="1"/>
  <c r="AA178" i="15" s="1" a="1"/>
  <c r="AA178" i="15" s="1"/>
  <c r="AB178" i="15" s="1"/>
  <c r="W182" i="15"/>
  <c r="S186" i="15"/>
  <c r="T186" i="15" s="1"/>
  <c r="AA186" i="15" s="1" a="1"/>
  <c r="AA186" i="15" s="1"/>
  <c r="AB186" i="15" s="1"/>
  <c r="W190" i="15"/>
  <c r="S194" i="15"/>
  <c r="T194" i="15" s="1"/>
  <c r="AA194" i="15" s="1" a="1"/>
  <c r="AA194" i="15" s="1"/>
  <c r="AB194" i="15" s="1"/>
  <c r="W198" i="15"/>
  <c r="S202" i="15"/>
  <c r="T202" i="15" s="1"/>
  <c r="AA202" i="15" s="1" a="1"/>
  <c r="AA202" i="15" s="1"/>
  <c r="AB202" i="15" s="1"/>
  <c r="W206" i="15"/>
  <c r="S210" i="15"/>
  <c r="T210" i="15" s="1"/>
  <c r="AA210" i="15" s="1" a="1"/>
  <c r="AA210" i="15" s="1"/>
  <c r="AB210" i="15" s="1"/>
  <c r="W214" i="15"/>
  <c r="S218" i="15"/>
  <c r="T218" i="15" s="1"/>
  <c r="AA218" i="15" s="1" a="1"/>
  <c r="AA218" i="15" s="1"/>
  <c r="AB218" i="15" s="1"/>
  <c r="W222" i="15"/>
  <c r="X158" i="15"/>
  <c r="X166" i="15"/>
  <c r="X174" i="15"/>
  <c r="X182" i="15"/>
  <c r="X190" i="15"/>
  <c r="X198" i="15"/>
  <c r="X206" i="15"/>
  <c r="X214" i="15"/>
  <c r="X222" i="15"/>
  <c r="X169" i="15"/>
  <c r="X177" i="15"/>
  <c r="X185" i="15"/>
  <c r="X193" i="15"/>
  <c r="X201" i="15"/>
  <c r="X209" i="15"/>
  <c r="X217" i="15"/>
  <c r="W159" i="15"/>
  <c r="S163" i="15"/>
  <c r="T163" i="15" s="1"/>
  <c r="AA163" i="15" s="1" a="1"/>
  <c r="AA163" i="15" s="1"/>
  <c r="AB163" i="15" s="1"/>
  <c r="W167" i="15"/>
  <c r="S171" i="15"/>
  <c r="T171" i="15" s="1"/>
  <c r="AA171" i="15" s="1" a="1"/>
  <c r="AA171" i="15" s="1"/>
  <c r="AB171" i="15" s="1"/>
  <c r="S179" i="15"/>
  <c r="T179" i="15" s="1"/>
  <c r="AA179" i="15" s="1" a="1"/>
  <c r="AA179" i="15" s="1"/>
  <c r="AB179" i="15" s="1"/>
  <c r="S187" i="15"/>
  <c r="T187" i="15" s="1"/>
  <c r="AA187" i="15" s="1" a="1"/>
  <c r="AA187" i="15" s="1"/>
  <c r="AB187" i="15" s="1"/>
  <c r="S195" i="15"/>
  <c r="T195" i="15" s="1"/>
  <c r="AA195" i="15" s="1" a="1"/>
  <c r="AA195" i="15" s="1"/>
  <c r="AB195" i="15" s="1"/>
  <c r="S203" i="15"/>
  <c r="T203" i="15" s="1"/>
  <c r="AA203" i="15" s="1" a="1"/>
  <c r="AA203" i="15" s="1"/>
  <c r="AB203" i="15" s="1"/>
  <c r="S211" i="15"/>
  <c r="T211" i="15" s="1"/>
  <c r="AA211" i="15" s="1" a="1"/>
  <c r="AA211" i="15" s="1"/>
  <c r="AB211" i="15" s="1"/>
  <c r="S219" i="15"/>
  <c r="T219" i="15" s="1"/>
  <c r="AA219" i="15" s="1" a="1"/>
  <c r="AA219" i="15" s="1"/>
  <c r="AB219" i="15" s="1"/>
  <c r="X154" i="15"/>
  <c r="X162" i="15"/>
  <c r="X2" i="1"/>
  <c r="W2" i="1"/>
  <c r="AC126" i="1" l="1"/>
  <c r="AA2" i="1" l="1" a="1"/>
  <c r="AA2" i="1" s="1"/>
  <c r="AB2" i="1" s="1"/>
  <c r="X1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RADE_ME_JANA_20220429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TRADE_ME_JANA_20220429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<sst xmlns="http://schemas.openxmlformats.org/spreadsheetml/2006/main" count="5083" uniqueCount="673">
  <si>
    <t>Fin Instrument</t>
  </si>
  <si>
    <t>Symbol</t>
  </si>
  <si>
    <t>Security Type</t>
  </si>
  <si>
    <t>Last Trading Day</t>
  </si>
  <si>
    <t>Strike</t>
  </si>
  <si>
    <t>Put/Call</t>
  </si>
  <si>
    <t>Currency</t>
  </si>
  <si>
    <t>Action</t>
  </si>
  <si>
    <t>Quantity</t>
  </si>
  <si>
    <t>Price</t>
  </si>
  <si>
    <t>Time</t>
  </si>
  <si>
    <t>Date</t>
  </si>
  <si>
    <t>Exch.</t>
  </si>
  <si>
    <t>Account</t>
  </si>
  <si>
    <t>Order Ref.</t>
  </si>
  <si>
    <t>Clearing</t>
  </si>
  <si>
    <t>More Info</t>
  </si>
  <si>
    <t>Trading Class</t>
  </si>
  <si>
    <t>BOT</t>
  </si>
  <si>
    <t>Jenkins Build URL</t>
  </si>
  <si>
    <t>Column1</t>
  </si>
  <si>
    <t>Build</t>
  </si>
  <si>
    <t>Bought</t>
  </si>
  <si>
    <t>PnL</t>
  </si>
  <si>
    <t>Row Labels</t>
  </si>
  <si>
    <t>Sum of PnL</t>
  </si>
  <si>
    <t>Grand Total</t>
  </si>
  <si>
    <t>b</t>
  </si>
  <si>
    <t>Column2</t>
  </si>
  <si>
    <t>Column3</t>
  </si>
  <si>
    <t>Column5</t>
  </si>
  <si>
    <t>Trade Idea</t>
  </si>
  <si>
    <t>AlertTime</t>
  </si>
  <si>
    <t>Distinct Count of Trade Idea</t>
  </si>
  <si>
    <t>PMType</t>
  </si>
  <si>
    <t>Trade Idea and Build</t>
  </si>
  <si>
    <t>SumTrailingAmountByTradePiece</t>
  </si>
  <si>
    <t>Put</t>
  </si>
  <si>
    <t>SLD</t>
  </si>
  <si>
    <t>#VALUE!</t>
  </si>
  <si>
    <t>8 AM</t>
  </si>
  <si>
    <t>reversal</t>
  </si>
  <si>
    <t>Column6</t>
  </si>
  <si>
    <t>Column7</t>
  </si>
  <si>
    <t>Commission</t>
  </si>
  <si>
    <t>Count of PnL</t>
  </si>
  <si>
    <t>No 2nd side</t>
  </si>
  <si>
    <t>Total</t>
  </si>
  <si>
    <t>Has 2nd side</t>
  </si>
  <si>
    <t>No 2nd side and won</t>
  </si>
  <si>
    <t>Why 8 lost on 1st side and no 2nd side?</t>
  </si>
  <si>
    <t>2nd side won</t>
  </si>
  <si>
    <t>(All)</t>
  </si>
  <si>
    <t>6 AM</t>
  </si>
  <si>
    <t>side</t>
  </si>
  <si>
    <t>Notes2</t>
  </si>
  <si>
    <t>TRUE</t>
  </si>
  <si>
    <t>Column8</t>
  </si>
  <si>
    <t>Column9</t>
  </si>
  <si>
    <t>:43</t>
  </si>
  <si>
    <t>BuyStopTime</t>
  </si>
  <si>
    <t>TSLA</t>
  </si>
  <si>
    <t>6</t>
  </si>
  <si>
    <t>NVDA</t>
  </si>
  <si>
    <t>AMD</t>
  </si>
  <si>
    <t>7 AM</t>
  </si>
  <si>
    <t>:44</t>
  </si>
  <si>
    <t>NFLX</t>
  </si>
  <si>
    <t>MSFT</t>
  </si>
  <si>
    <t>SPY</t>
  </si>
  <si>
    <t>s</t>
  </si>
  <si>
    <t>ddd</t>
  </si>
  <si>
    <t>FALSE</t>
  </si>
  <si>
    <t>:00</t>
  </si>
  <si>
    <t>:01</t>
  </si>
  <si>
    <t>:20</t>
  </si>
  <si>
    <t>:08</t>
  </si>
  <si>
    <t>:19</t>
  </si>
  <si>
    <t>:28</t>
  </si>
  <si>
    <t>:13</t>
  </si>
  <si>
    <t>:15</t>
  </si>
  <si>
    <t>:14</t>
  </si>
  <si>
    <t>10 AM</t>
  </si>
  <si>
    <t>12 PM</t>
  </si>
  <si>
    <t>:16</t>
  </si>
  <si>
    <t>9 AM</t>
  </si>
  <si>
    <t>META</t>
  </si>
  <si>
    <t>0632_160062_AMD</t>
  </si>
  <si>
    <t>0632_160063_NFLX</t>
  </si>
  <si>
    <t>0632_160064_MSFT</t>
  </si>
  <si>
    <t>0632_160065_META</t>
  </si>
  <si>
    <t>0632_160067_TSLA</t>
  </si>
  <si>
    <t>0632_160068_SPY</t>
  </si>
  <si>
    <t>0632_160069_NVDA</t>
  </si>
  <si>
    <t>0635_160091_AMD</t>
  </si>
  <si>
    <t>0705_160391_AMD</t>
  </si>
  <si>
    <t>0924_161785_MSFT</t>
  </si>
  <si>
    <t>7</t>
  </si>
  <si>
    <t>9</t>
  </si>
  <si>
    <t>OPT</t>
  </si>
  <si>
    <t>USD</t>
  </si>
  <si>
    <t>Column10</t>
  </si>
  <si>
    <t>:37</t>
  </si>
  <si>
    <t>NASDAQOM</t>
  </si>
  <si>
    <t>PEARL</t>
  </si>
  <si>
    <t>NASDAQBX</t>
  </si>
  <si>
    <t>EDGX</t>
  </si>
  <si>
    <t>Call</t>
  </si>
  <si>
    <t>PSE</t>
  </si>
  <si>
    <t>AMEX</t>
  </si>
  <si>
    <t>BATS</t>
  </si>
  <si>
    <t>BOX</t>
  </si>
  <si>
    <t>:36</t>
  </si>
  <si>
    <t>DU3582809</t>
  </si>
  <si>
    <t>MIAX</t>
  </si>
  <si>
    <t>w</t>
  </si>
  <si>
    <t>:34</t>
  </si>
  <si>
    <t>:49</t>
  </si>
  <si>
    <t>AAPL Sep16'22 152.5 CALL</t>
  </si>
  <si>
    <t>AAPL Sep16'22 155 CALL</t>
  </si>
  <si>
    <t>NFLX Sep16'22 225 CALL</t>
  </si>
  <si>
    <t>AAPL Sep16'22 150 CALL</t>
  </si>
  <si>
    <t>AAPL Sep16'22 148 CALL</t>
  </si>
  <si>
    <t>NFLX Sep16'22 222.5 CALL</t>
  </si>
  <si>
    <t>AAPL Sep16'22 149 CALL</t>
  </si>
  <si>
    <t>AAPL Sep16'22 147 CALL</t>
  </si>
  <si>
    <t>SPY Sep16'22 399 CALL</t>
  </si>
  <si>
    <t>SPY Sep16'22 398 CALL</t>
  </si>
  <si>
    <t>MSFT Sep16'22 255 CALL</t>
  </si>
  <si>
    <t>MSFT Sep16'22 257.5 CALL</t>
  </si>
  <si>
    <t>AAPL Sep23'22 155 CALL</t>
  </si>
  <si>
    <t>SPY Sep16'22 420 PUT</t>
  </si>
  <si>
    <t>SPY Sep16'22 397 CALL</t>
  </si>
  <si>
    <t>AAPL  220916C00152500</t>
  </si>
  <si>
    <t>AAPL</t>
  </si>
  <si>
    <t>ISE</t>
  </si>
  <si>
    <t>CBOE</t>
  </si>
  <si>
    <t>AAPL  220916C00155000</t>
  </si>
  <si>
    <t>CBOE2</t>
  </si>
  <si>
    <t>GEMINI</t>
  </si>
  <si>
    <t>NFLX  220916C00225000</t>
  </si>
  <si>
    <t>AAPL  220916C00150000</t>
  </si>
  <si>
    <t>AAPL  220916C00148000</t>
  </si>
  <si>
    <t>NFLX  220916C00222500</t>
  </si>
  <si>
    <t>AAPL  220916C00149000</t>
  </si>
  <si>
    <t>AAPL  220916C00147000</t>
  </si>
  <si>
    <t>SPY   220916C00399000</t>
  </si>
  <si>
    <t>SPY   220916C00398000</t>
  </si>
  <si>
    <t>MSFT  220916C00255000</t>
  </si>
  <si>
    <t>MSFT  220916C00257500</t>
  </si>
  <si>
    <t>AAPL  220923C00155000</t>
  </si>
  <si>
    <t>SPY   220916P00420000</t>
  </si>
  <si>
    <t>SPY   220916C00397000</t>
  </si>
  <si>
    <t>:40</t>
  </si>
  <si>
    <t>:46</t>
  </si>
  <si>
    <t>:51</t>
  </si>
  <si>
    <t>:04</t>
  </si>
  <si>
    <t>(blank)</t>
  </si>
  <si>
    <t>ActivityMonitor</t>
  </si>
  <si>
    <t>AAPL Sep16'22 157.5 CALL</t>
  </si>
  <si>
    <t>AAPL  220916C00157500</t>
  </si>
  <si>
    <t>217758_w_b_0632_reversal_555_-50</t>
  </si>
  <si>
    <t>217758_w_s_0632_reversal_555_-50</t>
  </si>
  <si>
    <t>NFLX Sep16'22 220 CALL</t>
  </si>
  <si>
    <t>NFLX  220916C00220000</t>
  </si>
  <si>
    <t>217773_w_b_0632_reversal_555_-50_ddd</t>
  </si>
  <si>
    <t>217773_w_b_0632_reversal_555_-50</t>
  </si>
  <si>
    <t>NVDA Sep16'22 137 CALL</t>
  </si>
  <si>
    <t>NVDA  220916C00137000</t>
  </si>
  <si>
    <t>217765_w_b_0632_reversal_555_-50</t>
  </si>
  <si>
    <t>217765_w_s_0632_reversal_555_-50</t>
  </si>
  <si>
    <t>NVDA Sep16'22 136 CALL</t>
  </si>
  <si>
    <t>NVDA  220916C00136000</t>
  </si>
  <si>
    <t>217765_w_b_0632_reversal_555_-50_ddd</t>
  </si>
  <si>
    <t>NVDA Sep16'22 133 CALL</t>
  </si>
  <si>
    <t>NVDA  220916C00133000</t>
  </si>
  <si>
    <t>217785_w_b_0632_reversal_555_-50_ddd</t>
  </si>
  <si>
    <t>217765_w_s_0632_reversal_555_-50_ddd</t>
  </si>
  <si>
    <t>NVDA Sep16'22 135 CALL</t>
  </si>
  <si>
    <t>NVDA  220916C00135000</t>
  </si>
  <si>
    <t>217785_w_b_0632_reversal_555_-50</t>
  </si>
  <si>
    <t>AMD Sep16'22 80 CALL</t>
  </si>
  <si>
    <t>AMD   220916C00080000</t>
  </si>
  <si>
    <t>217759_w_b_0632_reversal_555_-50</t>
  </si>
  <si>
    <t>217773_w_s_0632_reversal_555_-50</t>
  </si>
  <si>
    <t>217773_w_s_0632_reversal_555_-50_ddd</t>
  </si>
  <si>
    <t>217785_w_s_0632_reversal_555_-50</t>
  </si>
  <si>
    <t>AMD Sep16'22 79 CALL</t>
  </si>
  <si>
    <t>AMD   220916C00079000</t>
  </si>
  <si>
    <t>217759_w_b_0632_reversal_555_-50_ddd</t>
  </si>
  <si>
    <t>META Sep16'22 157.5 CALL</t>
  </si>
  <si>
    <t>META  220916C00157500</t>
  </si>
  <si>
    <t>217763_w_b_0632_reversal_555_-50</t>
  </si>
  <si>
    <t>META Sep16'22 155 CALL</t>
  </si>
  <si>
    <t>META  220916C00155000</t>
  </si>
  <si>
    <t>PHLX</t>
  </si>
  <si>
    <t>217763_w_b_0632_reversal_555_-50_ddd</t>
  </si>
  <si>
    <t>217763_w_s_0632_reversal_555_-50</t>
  </si>
  <si>
    <t>217763_w_s_0632_reversal_555_-50_ddd</t>
  </si>
  <si>
    <t>217785_w_s_0632_reversal_555_-50_ddd</t>
  </si>
  <si>
    <t>217762_w_b_0632_reversal_555_-50</t>
  </si>
  <si>
    <t>217762_w_b_0632_reversal_555_-50_ddd</t>
  </si>
  <si>
    <t>NVDA Sep23'22 135 CALL</t>
  </si>
  <si>
    <t>NVDA  220923C00135000</t>
  </si>
  <si>
    <t>217786_w_b_0632_reversal_555_-50</t>
  </si>
  <si>
    <t>217787_w_b_0632_reversal_555_-50_ddd</t>
  </si>
  <si>
    <t>NVDA Sep30'22 135 CALL</t>
  </si>
  <si>
    <t>NVDA  220930C00135000</t>
  </si>
  <si>
    <t>217787_w_b_0632_reversal_555_-50</t>
  </si>
  <si>
    <t>MSFT Sep16'22 252.5 CALL</t>
  </si>
  <si>
    <t>MSFT  220916C00252500</t>
  </si>
  <si>
    <t>217791_w_b_0632_reversal_555_-50</t>
  </si>
  <si>
    <t>META Sep16'22 145 CALL</t>
  </si>
  <si>
    <t>META  220916C00145000</t>
  </si>
  <si>
    <t>217782_w_b_0632_reversal_555_-50</t>
  </si>
  <si>
    <t>217791_w_s_0632_reversal_555_-50</t>
  </si>
  <si>
    <t>MSFT Sep16'22 247.5 CALL</t>
  </si>
  <si>
    <t>MSFT  220916C00247500</t>
  </si>
  <si>
    <t>217791_w_b_0632_reversal_555_-50_ddd</t>
  </si>
  <si>
    <t>217791_w_s_0632_reversal_555_-50_ddd</t>
  </si>
  <si>
    <t>META Sep16'22 152.5 CALL</t>
  </si>
  <si>
    <t>META  220916C00152500</t>
  </si>
  <si>
    <t>217780_w_b_0632_reversal_555_-50</t>
  </si>
  <si>
    <t>META Sep30'22 155 CALL</t>
  </si>
  <si>
    <t>META  220930C00155000</t>
  </si>
  <si>
    <t>217779_w_b_0632_reversal_555_-50</t>
  </si>
  <si>
    <t>217779_w_s_0632_reversal_555_-50</t>
  </si>
  <si>
    <t>META Sep16'22 150 CALL</t>
  </si>
  <si>
    <t>META  220916C00150000</t>
  </si>
  <si>
    <t>217780_w_b_0632_reversal_555_-50_ddd</t>
  </si>
  <si>
    <t>217779_w_b_0632_reversal_555_-50_ddd</t>
  </si>
  <si>
    <t>217779_w_s_0632_reversal_555_-50_ddd</t>
  </si>
  <si>
    <t>217787_w_s_0632_reversal_555_-50</t>
  </si>
  <si>
    <t>NVDA Sep16'22 134 CALL</t>
  </si>
  <si>
    <t>NVDA  220916C00134000</t>
  </si>
  <si>
    <t>217789_w_b_0632_reversal_555_-50</t>
  </si>
  <si>
    <t>217787_w_s_0632_reversal_555_-50_ddd</t>
  </si>
  <si>
    <t>NVDA Sep16'22 132 CALL</t>
  </si>
  <si>
    <t>NVDA  220916C00132000</t>
  </si>
  <si>
    <t>217789_w_b_0632_reversal_555_-50_ddd</t>
  </si>
  <si>
    <t>META Sep16'22 140 CALL</t>
  </si>
  <si>
    <t>META  220916C00140000</t>
  </si>
  <si>
    <t>217784_w_b_0632_reversal_555_-50</t>
  </si>
  <si>
    <t>217780_w_s_0632_reversal_555_-50</t>
  </si>
  <si>
    <t>217780_w_s_0632_reversal_555_-50_ddd</t>
  </si>
  <si>
    <t>217789_w_s_0632_reversal_555_-50</t>
  </si>
  <si>
    <t>217766_w_b_0632_reversal_555_-50</t>
  </si>
  <si>
    <t>217766_w_b_0632_reversal_555_-50_ddd</t>
  </si>
  <si>
    <t>217759_w_s_0632_reversal_555_-50</t>
  </si>
  <si>
    <t>217759_w_s_0632_reversal_555_-50_ddd</t>
  </si>
  <si>
    <t>217768_w_b_0632_reversal_555_-50_ddd</t>
  </si>
  <si>
    <t>217774_w_b_0632_reversal_555_-50</t>
  </si>
  <si>
    <t>217768_w_b_0632_reversal_555_-50</t>
  </si>
  <si>
    <t>217789_w_s_0632_reversal_555_-50_ddd</t>
  </si>
  <si>
    <t>217762_w_s_0632_reversal_555_-50</t>
  </si>
  <si>
    <t>217762_w_s_0632_reversal_555_-50_ddd</t>
  </si>
  <si>
    <t>217768_w_s_0632_reversal_555_-50</t>
  </si>
  <si>
    <t>MSFT Sep23'22 255 CALL</t>
  </si>
  <si>
    <t>MSFT  220923C00255000</t>
  </si>
  <si>
    <t>217794_w_b_0632_reversal_555_-50_ddd</t>
  </si>
  <si>
    <t>217770_w_b_0632_reversal_555_-50_ddd</t>
  </si>
  <si>
    <t>217770_w_b_0632_reversal_555_-50</t>
  </si>
  <si>
    <t>AAPL Sep23'22 152.5 CALL</t>
  </si>
  <si>
    <t>AAPL  220923C00152500</t>
  </si>
  <si>
    <t>217769_w_b_0632_reversal_555_-50_ddd</t>
  </si>
  <si>
    <t>217768_w_s_0632_reversal_555_-50_ddd</t>
  </si>
  <si>
    <t>217769_w_b_0632_reversal_555_-50</t>
  </si>
  <si>
    <t>MSFT Sep16'22 245 CALL</t>
  </si>
  <si>
    <t>MSFT  220916C00245000</t>
  </si>
  <si>
    <t>217794_w_b_0632_reversal_555_-50</t>
  </si>
  <si>
    <t>217794_w_s_0632_reversal_555_-50_ddd</t>
  </si>
  <si>
    <t>217794_w_s_0632_reversal_555_-50</t>
  </si>
  <si>
    <t>SPY Sep16'22 394 CALL</t>
  </si>
  <si>
    <t>SPY   220916C00394000</t>
  </si>
  <si>
    <t>217819_w_b_0632_reversal_555_-50</t>
  </si>
  <si>
    <t>217771_w_b_0632_reversal_555_-50</t>
  </si>
  <si>
    <t>217771_w_b_0632_reversal_555_-50_ddd</t>
  </si>
  <si>
    <t>217766_w_s_0632_reversal_555_-50</t>
  </si>
  <si>
    <t>217766_w_s_0632_reversal_555_-50_ddd</t>
  </si>
  <si>
    <t>SPY Sep16'22 385 CALL</t>
  </si>
  <si>
    <t>SPY   220916C00385000</t>
  </si>
  <si>
    <t>217818_w_b_0632_reversal_555_-50</t>
  </si>
  <si>
    <t>217769_w_s_0632_reversal_555_-50_ddd</t>
  </si>
  <si>
    <t>217771_w_s_0632_reversal_555_-50_ddd</t>
  </si>
  <si>
    <t>217771_w_s_0632_reversal_555_-50</t>
  </si>
  <si>
    <t>217769_w_s_0632_reversal_555_-50</t>
  </si>
  <si>
    <t>SPY Sep16'22 381 CALL</t>
  </si>
  <si>
    <t>SPY   220916C00381000</t>
  </si>
  <si>
    <t>217818_w_b_0632_reversal_555_-50_ddd</t>
  </si>
  <si>
    <t>217770_w_s_0632_reversal_555_-50_ddd</t>
  </si>
  <si>
    <t>217770_w_s_0632_reversal_555_-50</t>
  </si>
  <si>
    <t>217820_w_b_0632_reversal_555_-50</t>
  </si>
  <si>
    <t>MERCURY</t>
  </si>
  <si>
    <t>SPY Sep16'22 393 CALL</t>
  </si>
  <si>
    <t>SPY   220916C00393000</t>
  </si>
  <si>
    <t>217820_w_b_0632_reversal_555_-50_ddd</t>
  </si>
  <si>
    <t>SPY Sep16'22 389 CALL</t>
  </si>
  <si>
    <t>SPY   220916C00389000</t>
  </si>
  <si>
    <t>217819_w_b_0632_reversal_555_-50_ddd</t>
  </si>
  <si>
    <t>MSFT Sep30'22 255 CALL</t>
  </si>
  <si>
    <t>MSFT  220930C00255000</t>
  </si>
  <si>
    <t>217795_w_b_0632_reversal_555_-50</t>
  </si>
  <si>
    <t>217819_w_s_0632_reversal_555_-50</t>
  </si>
  <si>
    <t>217818_w_s_0632_reversal_555_-50</t>
  </si>
  <si>
    <t>217818_w_s_0632_reversal_555_-50_ddd</t>
  </si>
  <si>
    <t>217819_w_s_0632_reversal_555_-50_ddd</t>
  </si>
  <si>
    <t>217820_w_s_0632_reversal_555_-50</t>
  </si>
  <si>
    <t>EMERALD</t>
  </si>
  <si>
    <t>217820_w_s_0632_reversal_555_-50_ddd</t>
  </si>
  <si>
    <t>SPY Sep16'22 396 CALL</t>
  </si>
  <si>
    <t>SPY   220916C00396000</t>
  </si>
  <si>
    <t>217821_w_b_0632_reversal_555_-50</t>
  </si>
  <si>
    <t>SPY Sep16'22 380 CALL</t>
  </si>
  <si>
    <t>SPY   220916C00380000</t>
  </si>
  <si>
    <t>217822_w_b_0632_reversal_555_-50_ddd</t>
  </si>
  <si>
    <t>SPY Sep16'22 386 CALL</t>
  </si>
  <si>
    <t>SPY   220916C00386000</t>
  </si>
  <si>
    <t>217822_w_b_0632_reversal_555_-50</t>
  </si>
  <si>
    <t>SPY Sep16'22 391 CALL</t>
  </si>
  <si>
    <t>SPY   220916C00391000</t>
  </si>
  <si>
    <t>217821_w_b_0632_reversal_555_-50_ddd</t>
  </si>
  <si>
    <t>SPY Sep16'22 383 CALL</t>
  </si>
  <si>
    <t>SPY   220916C00383000</t>
  </si>
  <si>
    <t>217823_w_b_0632_reversal_555_-50</t>
  </si>
  <si>
    <t>MSFT Sep16'22 250 CALL</t>
  </si>
  <si>
    <t>MSFT  220916C00250000</t>
  </si>
  <si>
    <t>217796_w_b_0632_reversal_555_-50</t>
  </si>
  <si>
    <t>MSFT Sep23'22 247.5 CALL</t>
  </si>
  <si>
    <t>MSFT  220923C00247500</t>
  </si>
  <si>
    <t>217796_w_b_0632_reversal_555_-50_ddd</t>
  </si>
  <si>
    <t>SPY Sep16'22 390 CALL</t>
  </si>
  <si>
    <t>SPY   220916C00390000</t>
  </si>
  <si>
    <t>217827_w_b_0632_reversal_555_-50</t>
  </si>
  <si>
    <t>SPY Sep16'22 392 CALL</t>
  </si>
  <si>
    <t>SPY   220916C00392000</t>
  </si>
  <si>
    <t>217824_w_b_0632_reversal_555_-50</t>
  </si>
  <si>
    <t>SPY Sep16'22 384 CALL</t>
  </si>
  <si>
    <t>SPY   220916C00384000</t>
  </si>
  <si>
    <t>217827_w_b_0632_reversal_555_-50_ddd</t>
  </si>
  <si>
    <t>SPY Sep16'22 395 CALL</t>
  </si>
  <si>
    <t>SPY   220916C00395000</t>
  </si>
  <si>
    <t>217825_w_b_0632_reversal_555_-50</t>
  </si>
  <si>
    <t>SPY Sep16'22 379 CALL</t>
  </si>
  <si>
    <t>SPY   220916C00379000</t>
  </si>
  <si>
    <t>217823_w_b_0632_reversal_555_-50_ddd</t>
  </si>
  <si>
    <t>SPY Sep16'22 387 CALL</t>
  </si>
  <si>
    <t>SPY   220916C00387000</t>
  </si>
  <si>
    <t>217825_w_b_0632_reversal_555_-50_ddd</t>
  </si>
  <si>
    <t>SPY Sep16'22 388 CALL</t>
  </si>
  <si>
    <t>SPY   220916C00388000</t>
  </si>
  <si>
    <t>217829_w_b_0632_reversal_555_-50</t>
  </si>
  <si>
    <t>217825_w_s_0632_reversal_555_-50</t>
  </si>
  <si>
    <t>217821_w_s_0632_reversal_555_-50</t>
  </si>
  <si>
    <t>217796_w_s_0632_reversal_555_-50</t>
  </si>
  <si>
    <t>217823_w_s_0632_reversal_555_-50</t>
  </si>
  <si>
    <t>217824_w_s_0632_reversal_555_-50</t>
  </si>
  <si>
    <t>217796_w_s_0632_reversal_555_-50_ddd</t>
  </si>
  <si>
    <t>217821_w_s_0632_reversal_555_-50_ddd</t>
  </si>
  <si>
    <t>217825_w_s_0632_reversal_555_-50_ddd</t>
  </si>
  <si>
    <t>217822_w_s_0632_reversal_555_-50</t>
  </si>
  <si>
    <t>217822_w_s_0632_reversal_555_-50_ddd</t>
  </si>
  <si>
    <t>SPY Sep16'22 382 CALL</t>
  </si>
  <si>
    <t>SPY   220916C00382000</t>
  </si>
  <si>
    <t>217829_w_b_0632_reversal_555_-50_ddd</t>
  </si>
  <si>
    <t>217823_w_s_0632_reversal_555_-50_ddd</t>
  </si>
  <si>
    <t>217827_w_s_0632_reversal_555_-50</t>
  </si>
  <si>
    <t>217827_w_s_0632_reversal_555_-50_ddd</t>
  </si>
  <si>
    <t>217829_w_s_0632_reversal_555_-50</t>
  </si>
  <si>
    <t>217829_w_s_0632_reversal_555_-50_ddd</t>
  </si>
  <si>
    <t>217795_w_s_0632_reversal_555_-50</t>
  </si>
  <si>
    <t>217774_w_s_0632_reversal_555_-50</t>
  </si>
  <si>
    <t>217784_w_s_0632_reversal_555_-50</t>
  </si>
  <si>
    <t>217782_w_s_0632_reversal_555_-50</t>
  </si>
  <si>
    <t>217758</t>
  </si>
  <si>
    <t>0632|06:34|BUY|AAPL|Call|reversal</t>
  </si>
  <si>
    <t>217773</t>
  </si>
  <si>
    <t>0632|06:36|BUY|NFLX|Call|reversal</t>
  </si>
  <si>
    <t>217765</t>
  </si>
  <si>
    <t>0632|06:36|BUY|NVDA|Call|reversal</t>
  </si>
  <si>
    <t>0632|06:37|BUY|NVDA|Call|reversal</t>
  </si>
  <si>
    <t>217785</t>
  </si>
  <si>
    <t>217759</t>
  </si>
  <si>
    <t>0632|06:38|BUY|AMD|Call|reversal</t>
  </si>
  <si>
    <t>217763</t>
  </si>
  <si>
    <t>0632|06:43|BUY|META|Call|reversal</t>
  </si>
  <si>
    <t>217762</t>
  </si>
  <si>
    <t>0632|06:59|BUY|MSFT|Call|reversal</t>
  </si>
  <si>
    <t>217786</t>
  </si>
  <si>
    <t>0632|07:00|BUY|NVDA|Call|reversal</t>
  </si>
  <si>
    <t>217787</t>
  </si>
  <si>
    <t>217791</t>
  </si>
  <si>
    <t>0632|07:04|BUY|MSFT|Call|reversal</t>
  </si>
  <si>
    <t>217782</t>
  </si>
  <si>
    <t>0632|07:04|BUY|META|Call|reversal</t>
  </si>
  <si>
    <t>217780</t>
  </si>
  <si>
    <t>0632|07:11|BUY|META|Call|reversal</t>
  </si>
  <si>
    <t>0632|07:12|BUY|META|Call|reversal</t>
  </si>
  <si>
    <t>217779</t>
  </si>
  <si>
    <t>217789</t>
  </si>
  <si>
    <t>0632|07:22|BUY|NVDA|Call|reversal</t>
  </si>
  <si>
    <t>217784</t>
  </si>
  <si>
    <t>0632|07:27|BUY|META|Call|reversal</t>
  </si>
  <si>
    <t>217766</t>
  </si>
  <si>
    <t>0632|07:34|BUY|SPY|Call|reversal</t>
  </si>
  <si>
    <t>217768</t>
  </si>
  <si>
    <t>0632|07:38|BUY|AAPL|Call|reversal</t>
  </si>
  <si>
    <t>217774</t>
  </si>
  <si>
    <t>0632|07:38|BUY|NFLX|Call|reversal</t>
  </si>
  <si>
    <t>217794</t>
  </si>
  <si>
    <t>0632|07:44|BUY|MSFT|Call|reversal</t>
  </si>
  <si>
    <t>217770</t>
  </si>
  <si>
    <t>0632|07:43|BUY|AAPL|Call|reversal</t>
  </si>
  <si>
    <t>217769</t>
  </si>
  <si>
    <t>0632|07:44|BUY|AAPL|Call|reversal</t>
  </si>
  <si>
    <t>217819</t>
  </si>
  <si>
    <t>0632|07:49|BUY|SPY|Call|reversal</t>
  </si>
  <si>
    <t>217771</t>
  </si>
  <si>
    <t>0632|07:48|BUY|AAPL|Call|reversal</t>
  </si>
  <si>
    <t>217818</t>
  </si>
  <si>
    <t>0632|07:50|BUY|SPY|Call|reversal</t>
  </si>
  <si>
    <t>0632|07:53|BUY|SPY|Call|reversal</t>
  </si>
  <si>
    <t>217820</t>
  </si>
  <si>
    <t>217795</t>
  </si>
  <si>
    <t>0632|08:15|BUY|MSFT|Call|reversal</t>
  </si>
  <si>
    <t>217821</t>
  </si>
  <si>
    <t>0632|11:45|BUY|SPY|Call|reversal</t>
  </si>
  <si>
    <t>217822</t>
  </si>
  <si>
    <t>0632|11:48|BUY|SPY|Call|reversal</t>
  </si>
  <si>
    <t>217823</t>
  </si>
  <si>
    <t>0632|11:53|BUY|SPY|Call|reversal</t>
  </si>
  <si>
    <t>217796</t>
  </si>
  <si>
    <t>0632|11:54|BUY|MSFT|Call|reversal</t>
  </si>
  <si>
    <t>217827</t>
  </si>
  <si>
    <t>0632|11:57|BUY|SPY|Call|reversal</t>
  </si>
  <si>
    <t>217824</t>
  </si>
  <si>
    <t>0632|12:04|BUY|SPY|Call|reversal</t>
  </si>
  <si>
    <t>217825</t>
  </si>
  <si>
    <t>0632|12:07|BUY|SPY|Call|reversal</t>
  </si>
  <si>
    <t>217829</t>
  </si>
  <si>
    <t>0632|12:11|BUY|SPY|Call|reversal</t>
  </si>
  <si>
    <t>:07</t>
  </si>
  <si>
    <t>:11</t>
  </si>
  <si>
    <t>:50</t>
  </si>
  <si>
    <t>11 AM</t>
  </si>
  <si>
    <t>:45</t>
  </si>
  <si>
    <t>:52</t>
  </si>
  <si>
    <t>:54</t>
  </si>
  <si>
    <t>:09</t>
  </si>
  <si>
    <t>Link</t>
  </si>
  <si>
    <t>how_was_it_daily</t>
  </si>
  <si>
    <t>2|BUY|06:30:00 AM 09/12/2022|159.69|159.21|day_of_zone_retrace_factor:6.666666666666785 &gt;= threshold:233.0%|max_retrace_factor:6.666666666666785 &gt;= threshold:233.0%</t>
  </si>
  <si>
    <t>5|BUY|10:20:00 AM 09/08/2022|225.99|224.2|max_retrace_factor:7.541899441340696 &gt;= threshold:233.0%</t>
  </si>
  <si>
    <t>2|BUY|06:22:00 AM 09/13/2022|138.0|137.55|None</t>
  </si>
  <si>
    <t>5|BUY|10:20:00 AM 09/08/2022|138.27|136.92|max_retrace_factor:5.614814814814708 &gt;= threshold:233.0%</t>
  </si>
  <si>
    <t>30|BUY|07:30:00 AM 09/08/2022|81.61|79.24|max_retrace_factor:1.873417721518983 &gt;= threshold:144.0%</t>
  </si>
  <si>
    <t>10|BUY|09:50:00 AM 09/08/2022|160.14|158.22|max_retrace_factor:5.859375000000038 &gt;= threshold:233.0%</t>
  </si>
  <si>
    <t>10|BUY|01:10:00 PM 09/08/2022|258.82|256.49|t|220909|max_retrace_factor:3.7253218884120454 &gt;= threshold:233.0%</t>
  </si>
  <si>
    <t>15|BUY|10:00:00 AM 09/08/2022|137.77|136.13|max_retrace_factor:4.926829268292629 &gt;= threshold:233.0%</t>
  </si>
  <si>
    <t>10|BUY|10:00:00 AM 09/08/2022|137.76|136.13|max_retrace_factor:4.963190184049096 &gt;= threshold:233.0%</t>
  </si>
  <si>
    <t>1|BUY|12:33:00 PM 09/08/2022|257.23|256.89|day_of_zone_retrace_factor:4.987941176470583 &gt;= threshold:233.0%|max_retrace_factor:30.205882352938296 &gt;= threshold:233.0%</t>
  </si>
  <si>
    <t>10|BUY|08:10:00 AM 09/07/2022|158.25|156.81|t|220908|day_of_zone_retrace_factor:1.992916666666667 &gt;= threshold:1.0%|max_retrace_factor:9.125000000000005 &gt;= threshold:1.0%</t>
  </si>
  <si>
    <t>5|BUY|07:35:00 AM 09/07/2022|157.75|156.81|t|220908|day_of_zone_retrace_factor:3.9855319148936172 &gt;= threshold:233.0%|max_retrace_factor:14.510638297872362 &gt;= threshold:233.0%</t>
  </si>
  <si>
    <t>2|BUY|07:50:00 AM 09/07/2022|157.45|157.11|day_of_zone_retrace_factor:5.058823529412134 &gt;= threshold:233.0%|max_retrace_factor:41.00000000000301 &gt;= threshold:233.0%</t>
  </si>
  <si>
    <t>2|BUY|07:10:00 AM 09/08/2022|136.72|135.73|day_of_zone_retrace_factor:3.3939393939393767 &gt;= threshold:144.0%|max_retrace_factor:9.222222222222133 &gt;= threshold:144.0%</t>
  </si>
  <si>
    <t>15|BUY|12:30:00 PM 08/30/2022|157.52|156.31|t|220831|t|220907|day_of_zone_retrace_factor:0.9880165289256198 &gt;= threshold:1.0%|max_retrace_factor:11.462809917355276 &gt;= threshold:1.0%</t>
  </si>
  <si>
    <t>5|BUY|01:10:00 PM 09/08/2022|400.72|398.33|max_retrace_factor:4.69456066945597 &gt;= threshold:233.0%</t>
  </si>
  <si>
    <t>10|BUY|09:50:00 AM 09/08/2022|225.13|222.58|max_retrace_factor:5.631372549019651 &gt;= threshold:233.0%</t>
  </si>
  <si>
    <t>2|BUY|12:10:00 PM 09/08/2022|256.65|256.06|day_of_zone_retrace_factor:1.38983050847472 &gt;= threshold:89.0%|max_retrace_factor:18.389830508475395 &gt;= threshold:89.0%</t>
  </si>
  <si>
    <t>10|BUY|12:30:00 PM 09/09/2022|157.52|156.9|max_retrace_factor:10.870967741935374 &gt;= threshold:233.0%</t>
  </si>
  <si>
    <t>15|BUY|12:30:00 PM 09/09/2022|157.5|156.9|max_retrace_factor:11.266666666666758 &gt;= threshold:233.0%</t>
  </si>
  <si>
    <t>2|BUY|12:20:00 PM 09/08/2022|399.1|397.84|max_retrace_factor:10.190476190475785 &gt;= threshold:233.0%</t>
  </si>
  <si>
    <t>5|BUY|12:10:00 PM 09/09/2022|157.35|156.9|day_of_zone_retrace_factor:1.0444444444444683 &gt;= threshold:1.0%|max_retrace_factor:15.355555555555936 &gt;= threshold:1.0%</t>
  </si>
  <si>
    <t>10|BUY|12:30:00 PM 09/08/2022|399.14|397.84|max_retrace_factor:9.846153846153769 &gt;= threshold:233.0%</t>
  </si>
  <si>
    <t>5|BUY|10:20:00 AM 09/08/2022|399.15|397.1|max_retrace_factor:6.239024390244051 &gt;= threshold:233.0%</t>
  </si>
  <si>
    <t>2|BUY|09:30:00 AM 09/08/2022|255.67|254.79|day_of_zone_retrace_factor:1.090909090909138 &gt;= threshold:89.0%|max_retrace_factor:13.443181818181902 &gt;= threshold:89.0%</t>
  </si>
  <si>
    <t>10|BUY|10:00:00 AM 09/08/2022|397.88|395.05|max_retrace_factor:4.968197879858686 &gt;= threshold:233.0%</t>
  </si>
  <si>
    <t>15|BUY|10:00:00 AM 09/08/2022|397.98|395.05|max_retrace_factor:4.764505119453907 &gt;= threshold:233.0%</t>
  </si>
  <si>
    <t>5|BUY|09:40:00 AM 09/08/2022|396.96|395.05|max_retrace_factor:7.842931937172915 &gt;= threshold:233.0%</t>
  </si>
  <si>
    <t>2|BUY|08:06:00 AM 09/07/2022|254.87|253.87|t|220908|day_of_zone_retrace_factor:3.9921999999999995 &gt;= threshold:89.0%|max_retrace_factor:12.629999999999995 &gt;= threshold:89.0%</t>
  </si>
  <si>
    <t>10|BUY|07:00:00 AM 09/08/2022|397.32|394.12|day_of_zone_retrace_factor:1.1062500000000104 &gt;= threshold:55.0%|max_retrace_factor:4.568750000000017 &gt;= threshold:55.0%</t>
  </si>
  <si>
    <t>2|BUY|09:30:00 AM 09/08/2022|396.19|395.05|day_of_zone_retrace_factor:3.2192982456140875 &gt;= threshold:233.0%|max_retrace_factor:13.815789473684376 &gt;= threshold:233.0%</t>
  </si>
  <si>
    <t>1|BUY|09:25:00 AM 09/08/2022|395.75|395.05|day_of_zone_retrace_factor:3.8000000000000975 &gt;= threshold:233.0%|max_retrace_factor:23.1285714285718 &gt;= threshold:233.0%</t>
  </si>
  <si>
    <t>5|BUY|06:50:00 AM 09/08/2022|396.72|394.12|day_of_zone_retrace_factor:1.592307692307673 &gt;= threshold:55.0%|max_retrace_factor:5.853846153846091 &gt;= threshold:55.0%</t>
  </si>
  <si>
    <t>0632_217758_AAPL_217758</t>
  </si>
  <si>
    <t>0632_217773_NFLX_217773</t>
  </si>
  <si>
    <t>0632_217765_NVDA_217765</t>
  </si>
  <si>
    <t>0632_217785_NVDA_217785</t>
  </si>
  <si>
    <t>0632_217759_AMD_217759</t>
  </si>
  <si>
    <t>0632_217763_META_217763</t>
  </si>
  <si>
    <t>0632_217762_MSFT_217762</t>
  </si>
  <si>
    <t>0632_217786_NVDA_217786</t>
  </si>
  <si>
    <t>0632_217787_NVDA_217787</t>
  </si>
  <si>
    <t>0632_217791_MSFT_217791</t>
  </si>
  <si>
    <t>0632_217782_META_217782</t>
  </si>
  <si>
    <t>0632_217780_META_217780</t>
  </si>
  <si>
    <t>0632_217779_META_217779</t>
  </si>
  <si>
    <t>0632_217789_NVDA_217789</t>
  </si>
  <si>
    <t>0632_217784_META_217784</t>
  </si>
  <si>
    <t>0632_217766_SPY_217766</t>
  </si>
  <si>
    <t>0632_217768_AAPL_217768</t>
  </si>
  <si>
    <t>0632_217774_NFLX_217774</t>
  </si>
  <si>
    <t>0632_217794_MSFT_217794</t>
  </si>
  <si>
    <t>0632_217770_AAPL_217770</t>
  </si>
  <si>
    <t>0632_217769_AAPL_217769</t>
  </si>
  <si>
    <t>0632_217819_SPY_217819</t>
  </si>
  <si>
    <t>0632_217771_AAPL_217771</t>
  </si>
  <si>
    <t>0632_217818_SPY_217818</t>
  </si>
  <si>
    <t>0632_217820_SPY_217820</t>
  </si>
  <si>
    <t>0632_217795_MSFT_217795</t>
  </si>
  <si>
    <t>0632_217821_SPY_217821</t>
  </si>
  <si>
    <t>0632_217822_SPY_217822</t>
  </si>
  <si>
    <t>0632_217823_SPY_217823</t>
  </si>
  <si>
    <t>0632_217796_MSFT_217796</t>
  </si>
  <si>
    <t>0632_217827_SPY_217827</t>
  </si>
  <si>
    <t>0632_217824_SPY_217824</t>
  </si>
  <si>
    <t>0632_217825_SPY_217825</t>
  </si>
  <si>
    <t>0632_217829_SPY_217829</t>
  </si>
  <si>
    <t>Umm</t>
  </si>
  <si>
    <t>GOOGL Sep30'22 100 PUT</t>
  </si>
  <si>
    <t>GOOGL 220930P00100000</t>
  </si>
  <si>
    <t>264300_w_b_0630_reversal_555_-13_ddd</t>
  </si>
  <si>
    <t>GOOGL</t>
  </si>
  <si>
    <t>NVDA Sep30'22 126 PUT</t>
  </si>
  <si>
    <t>NVDA  220930P00126000</t>
  </si>
  <si>
    <t>264328_w_b_0632_reversal_555_-50_ddd</t>
  </si>
  <si>
    <t>NVDA Sep30'22 124 PUT</t>
  </si>
  <si>
    <t>NVDA  220930P00124000</t>
  </si>
  <si>
    <t>264302_w_b_0630_reversal_555_-50_ddd</t>
  </si>
  <si>
    <t>AMZN Sep30'22 117 PUT</t>
  </si>
  <si>
    <t>AMZN  220930P00117000</t>
  </si>
  <si>
    <t>264296_w_b_0630_reversal_555_0_ddd</t>
  </si>
  <si>
    <t>AMZN</t>
  </si>
  <si>
    <t>AMZN Sep30'22 115 CALL</t>
  </si>
  <si>
    <t>AMZN  220930C00115000</t>
  </si>
  <si>
    <t>264296_w_b_0630_continuation_555_0_ddd</t>
  </si>
  <si>
    <t>NVDA Sep30'22 125 PUT</t>
  </si>
  <si>
    <t>NVDA  220930P00125000</t>
  </si>
  <si>
    <t>264311_w_b_0630_reversal_555_-50_ddd</t>
  </si>
  <si>
    <t>AAPL Sep30'22 148 PUT</t>
  </si>
  <si>
    <t>AAPL  220930P00148000</t>
  </si>
  <si>
    <t>264295_w_b_0630_reversal_555_-34_ddd</t>
  </si>
  <si>
    <t>SPY Sep30'22 364 PUT</t>
  </si>
  <si>
    <t>SPY   220930P00364000</t>
  </si>
  <si>
    <t>264301_w_b_0630_reversal_555_-50_ddd</t>
  </si>
  <si>
    <t>NFLX Sep30'22 242.5 PUT</t>
  </si>
  <si>
    <t>NFLX  220930P00242500</t>
  </si>
  <si>
    <t>264303_w_b_0630_reversal_555_-144_ddd</t>
  </si>
  <si>
    <t>264296_w_s_0630_continuation_555_0_ddd</t>
  </si>
  <si>
    <t>NFLX Sep30'22 240 PUT</t>
  </si>
  <si>
    <t>NFLX  220930P00240000</t>
  </si>
  <si>
    <t>264307_w_b_0630_reversal_555_-144_ddd</t>
  </si>
  <si>
    <t>264311_w_s_0630_reversal_555_-50_ddd_MP_2</t>
  </si>
  <si>
    <t>264302_w_s_0630_reversal_555_-50_ddd_MP_1</t>
  </si>
  <si>
    <t>264303_w_s_0630_reversal_555_-144_ddd_MP_1</t>
  </si>
  <si>
    <t>NFLX Sep30'22 240 CALL</t>
  </si>
  <si>
    <t>NFLX  220930C00240000</t>
  </si>
  <si>
    <t>264303_w_b_0630_continuation_555_-144_ddd</t>
  </si>
  <si>
    <t>264303_w_s_0630_continuation_555_-144_ddd</t>
  </si>
  <si>
    <t>264295_w_s_0630_reversal_555_-34_ddd_MP_2</t>
  </si>
  <si>
    <t>NFLX Sep30'22 227.5 CALL</t>
  </si>
  <si>
    <t>NFLX  220930C00227500</t>
  </si>
  <si>
    <t>264307_w_b_0630_continuation_555_-144_ddd</t>
  </si>
  <si>
    <t>264307_w_s_0630_continuation_555_-144_ddd_MP_2</t>
  </si>
  <si>
    <t>264328_w_s_0632_reversal_555_-50_ddd_MP_2</t>
  </si>
  <si>
    <t>264307_w_s_0630_reversal_555_-144_ddd</t>
  </si>
  <si>
    <t>NFLX Sep30'22 237.5 CALL</t>
  </si>
  <si>
    <t>NFLX  220930C00237500</t>
  </si>
  <si>
    <t>264306_w_b_0630_continuation_555_-144_ddd</t>
  </si>
  <si>
    <t>264306_w_s_0630_continuation_555_-144_ddd_MP_1</t>
  </si>
  <si>
    <t>264301_w_s_0630_reversal_555_-50_ddd_MP_1</t>
  </si>
  <si>
    <t>264300_w_s_0630_reversal_555_-13_ddd_MP_2</t>
  </si>
  <si>
    <t>SPY Sep30'22 364 CALL</t>
  </si>
  <si>
    <t>SPY   220930C00364000</t>
  </si>
  <si>
    <t>264301_w_b_0630_continuation_555_-50_ddd</t>
  </si>
  <si>
    <t>264301_w_s_0630_continuation_555_-50_ddd</t>
  </si>
  <si>
    <t>NFLX Sep30'22 245 PUT</t>
  </si>
  <si>
    <t>NFLX  220930P00245000</t>
  </si>
  <si>
    <t>264305_w_b_0630_reversal_555_-144_ddd</t>
  </si>
  <si>
    <t>264305_w_s_0630_reversal_555_-144_ddd</t>
  </si>
  <si>
    <t>NFLX Sep30'22 247.5 PUT</t>
  </si>
  <si>
    <t>NFLX  220930P00247500</t>
  </si>
  <si>
    <t>264309_w_b_0630_reversal_555_-144_ddd</t>
  </si>
  <si>
    <t>NFLX Sep30'22 250 PUT</t>
  </si>
  <si>
    <t>NFLX  220930P00250000</t>
  </si>
  <si>
    <t>264308_w_b_0630_reversal_555_-144_ddd</t>
  </si>
  <si>
    <t>264296_w_s_0630_reversal_555_0_ddd_MP_1</t>
  </si>
  <si>
    <t>264309_w_s_0630_reversal_555_-144_ddd</t>
  </si>
  <si>
    <t>264308_w_s_0630_reversal_555_-144_ddd</t>
  </si>
  <si>
    <t>NFLX Sep30'22 232.5 CALL</t>
  </si>
  <si>
    <t>NFLX  220930C00232500</t>
  </si>
  <si>
    <t>264309_w_b_0630_continuation_555_-144_ddd</t>
  </si>
  <si>
    <t>264309_w_s_0630_continuation_555_-144_ddd</t>
  </si>
  <si>
    <t>continuation</t>
  </si>
  <si>
    <t>MP</t>
  </si>
  <si>
    <t>0630_264300_GOOGL_264300</t>
  </si>
  <si>
    <t>0630|06:31|BUY|GOOGL|Put|reversal</t>
  </si>
  <si>
    <t>0630|07:19|SELL|GOOGL|Put|reversal</t>
  </si>
  <si>
    <t>0632_264328_NVDA_264328</t>
  </si>
  <si>
    <t>0632|06:34|BUY|NVDA|Put|reversal</t>
  </si>
  <si>
    <t>0632|07:07|SELL|NVDA|Put|reversal</t>
  </si>
  <si>
    <t>0630_264302_NVDA_264302</t>
  </si>
  <si>
    <t>0630|06:36|BUY|NVDA|Put|reversal</t>
  </si>
  <si>
    <t>0630|06:45|SELL|NVDA|Put|reversal</t>
  </si>
  <si>
    <t>0630_264296_AMZN_264296</t>
  </si>
  <si>
    <t>0630|06:36|BUY|AMZN|Call|continuation</t>
  </si>
  <si>
    <t>0630|06:36|BUY|AMZN|Put|reversal</t>
  </si>
  <si>
    <t>0630|06:45|SELL|AMZN|Call|continuation</t>
  </si>
  <si>
    <t>0630|11:20|SELL|AMZN|Put|reversal</t>
  </si>
  <si>
    <t>0630_264311_NVDA_264311</t>
  </si>
  <si>
    <t>0630|06:37|BUY|NVDA|Put|reversal</t>
  </si>
  <si>
    <t>0630_264295_AAPL_264295</t>
  </si>
  <si>
    <t>0630|06:40|BUY|AAPL|Put|reversal</t>
  </si>
  <si>
    <t>0630|06:52|SELL|AAPL|Put|reversal</t>
  </si>
  <si>
    <t>0630_264301_SPY_264301</t>
  </si>
  <si>
    <t>0630|06:44|BUY|SPY|Put|reversal</t>
  </si>
  <si>
    <t>0630|07:17|SELL|SPY|Put|reversal</t>
  </si>
  <si>
    <t>0630|08:54|BUY|SPY|Call|continuation</t>
  </si>
  <si>
    <t>0630|09:11|SELL|SPY|Call|continuation</t>
  </si>
  <si>
    <t>0630_264303_NFLX_264303</t>
  </si>
  <si>
    <t>0630|06:45|BUY|NFLX|Put|reversal</t>
  </si>
  <si>
    <t>0630|06:49|SELL|NFLX|Put|reversal</t>
  </si>
  <si>
    <t>0630|06:50|BUY|NFLX|Call|continuation</t>
  </si>
  <si>
    <t>0630|06:51|BUY|NFLX|Call|continuation</t>
  </si>
  <si>
    <t>0630|06:51|SELL|NFLX|Call|continuation</t>
  </si>
  <si>
    <t>0630_264307_NFLX_264307</t>
  </si>
  <si>
    <t>0630|06:52|BUY|NFLX|Call|continuation</t>
  </si>
  <si>
    <t>0630|07:04|SELL|NFLX|Call|continuation</t>
  </si>
  <si>
    <t>0630|07:08|SELL|NFLX|Put|reversal</t>
  </si>
  <si>
    <t>0630_264306_NFLX_264306</t>
  </si>
  <si>
    <t>0630|07:08|BUY|NFLX|Call|continuation</t>
  </si>
  <si>
    <t>0630|07:09|SELL|NFLX|Call|continuation</t>
  </si>
  <si>
    <t>0630_264305_NFLX_264305</t>
  </si>
  <si>
    <t>0630|10:09|BUY|NFLX|Put|reversal</t>
  </si>
  <si>
    <t>0630|10:13|SELL|NFLX|Put|reversal</t>
  </si>
  <si>
    <t>0630_264309_NFLX_264309</t>
  </si>
  <si>
    <t>0630|10:46|BUY|NFLX|Put|reversal</t>
  </si>
  <si>
    <t>0630|12:18|SELL|NFLX|Put|reversal</t>
  </si>
  <si>
    <t>0630|12:45|BUY|NFLX|Call|continuation</t>
  </si>
  <si>
    <t>0630|12:50|SELL|NFLX|Call|continuation</t>
  </si>
  <si>
    <t>0630|12:51|SELL|NFLX|Call|continuation</t>
  </si>
  <si>
    <t>0630_264308_NFLX_264308</t>
  </si>
  <si>
    <t>0630|10:55|BUY|NFLX|Put|reversal</t>
  </si>
  <si>
    <t>0630|12:19|SELL|NFLX|Put|reversal</t>
  </si>
  <si>
    <t>264300</t>
  </si>
  <si>
    <t>264328</t>
  </si>
  <si>
    <t>264302</t>
  </si>
  <si>
    <t>264296</t>
  </si>
  <si>
    <t>264311</t>
  </si>
  <si>
    <t>264295</t>
  </si>
  <si>
    <t>264301</t>
  </si>
  <si>
    <t>264303</t>
  </si>
  <si>
    <t>264307</t>
  </si>
  <si>
    <t>264306</t>
  </si>
  <si>
    <t>264305</t>
  </si>
  <si>
    <t>264309</t>
  </si>
  <si>
    <t>264308</t>
  </si>
  <si>
    <t>:31</t>
  </si>
  <si>
    <t>:17</t>
  </si>
  <si>
    <t>:55</t>
  </si>
  <si>
    <t>:18</t>
  </si>
  <si>
    <t>0630_264295_AAPL</t>
  </si>
  <si>
    <t>0630_264296_AMZN</t>
  </si>
  <si>
    <t>0630_264300_GOOGL</t>
  </si>
  <si>
    <t>0630_264301_SPY</t>
  </si>
  <si>
    <t>0630_264302_NVDA</t>
  </si>
  <si>
    <t>0630_264303_NFLX</t>
  </si>
  <si>
    <t>0630_264305_NFLX</t>
  </si>
  <si>
    <t>0630_264306_NFLX</t>
  </si>
  <si>
    <t>0630_264307_NFLX</t>
  </si>
  <si>
    <t>0630_264308_NFLX</t>
  </si>
  <si>
    <t>0630_264309_NFLX</t>
  </si>
  <si>
    <t>0630_264311_NVDA</t>
  </si>
  <si>
    <t>0632_264328_NVDA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</si>
</sst>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1" fillId="6" borderId="4" xfId="11"/>
    <xf numFmtId="44" fontId="11" fillId="6" borderId="4" xfId="11" applyNumberFormat="1"/>
    <xf numFmtId="165" fontId="11" fillId="6" borderId="4" xfId="11" applyNumberFormat="1"/>
    <xf numFmtId="2" fontId="11" fillId="6" borderId="4" xfId="11" applyNumberFormat="1"/>
    <xf numFmtId="0" fontId="9" fillId="5" borderId="4" xfId="9"/>
    <xf numFmtId="21" fontId="9" fillId="5" borderId="4" xfId="9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9" fillId="5" borderId="4" xfId="9" applyNumberFormat="1"/>
    <xf numFmtId="21" fontId="0" fillId="0" borderId="0" xfId="0" applyNumberFormat="1" applyAlignment="1">
      <alignment horizontal="left" indent="1"/>
    </xf>
    <xf numFmtId="21" fontId="0" fillId="0" borderId="0" xfId="0" applyNumberFormat="1" applyAlignment="1">
      <alignment horizontal="left" indent="3"/>
    </xf>
    <xf numFmtId="0" fontId="19" fillId="6" borderId="4" xfId="42" applyFill="1" applyBorder="1"/>
    <xf numFmtId="0" fontId="16" fillId="33" borderId="10" xfId="0" applyFont="1" applyFill="1" applyBorder="1"/>
    <xf numFmtId="0" fontId="19" fillId="0" borderId="0" xfId="42"/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alignment horizontal="left" vertical="bottom" textRotation="0" wrapText="0" indent="1" justifyLastLine="0" shrinkToFit="0" readingOrder="0"/>
    </dxf>
    <dxf>
      <border outline="0">
        <bottom style="thin">
          <color theme="4" tint="0.39997558519241921"/>
        </bottom>
      </border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65" formatCode="[$-F400]h:mm:ss\ AM/PM"/>
    </dxf>
    <dxf>
      <numFmt numFmtId="165" formatCode="[$-F400]h:mm:ss\ AM/PM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[$$-409]* #,##0.00_);_([$$-409]* \(#,##0.00\);_([$$-409]* &quot;-&quot;??_);_(@_)"/>
    </dxf>
    <dxf>
      <numFmt numFmtId="2" formatCode="0.00"/>
    </dxf>
    <dxf>
      <numFmt numFmtId="164" formatCode="_([$$-409]* #,##0.00_);_([$$-409]* \(#,##0.00\);_([$$-409]* &quot;-&quot;??_);_(@_)"/>
    </dxf>
    <dxf>
      <numFmt numFmtId="2" formatCode="0.00"/>
    </dxf>
    <dxf>
      <numFmt numFmtId="164" formatCode="_([$$-409]* #,##0.00_);_([$$-409]* \(#,##0.00\);_([$$-409]* &quot;-&quot;??_);_(@_)"/>
    </dxf>
    <dxf>
      <numFmt numFmtId="2" formatCode="0.00"/>
    </dxf>
    <dxf>
      <numFmt numFmtId="164" formatCode="_([$$-409]* #,##0.00_);_([$$-409]* \(#,##0.00\);_([$$-409]* &quot;-&quot;??_);_(@_)"/>
    </dxf>
    <dxf>
      <numFmt numFmtId="165" formatCode="[$-F400]h:mm:ss\ AM/PM"/>
    </dxf>
    <dxf>
      <numFmt numFmtId="164" formatCode="_([$$-409]* #,##0.00_);_([$$-409]* \(#,##0.00\);_([$$-409]* &quot;-&quot;??_);_(@_)"/>
    </dxf>
    <dxf>
      <numFmt numFmtId="165" formatCode="[$-F400]h:mm:ss\ AM/PM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6" formatCode="h:mm:ss"/>
    </dxf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a and Jesse Prescod" refreshedDate="44797.873903240739" backgroundQuery="1" createdVersion="7" refreshedVersion="8" minRefreshableVersion="3" recordCount="0" supportSubquery="1" supportAdvancedDrill="1" xr:uid="{00000000-000A-0000-FFFF-FFFF7D000000}">
  <cacheSource type="external" connectionId="1"/>
  <cacheFields count="3">
    <cacheField name="[Measures].[Sum of PnL]" caption="Sum of PnL" numFmtId="0" hierarchy="42" level="32767"/>
    <cacheField name="[Measures].[Distinct Count of Trade Idea]" caption="Distinct Count of Trade Idea" numFmtId="0" hierarchy="45" level="32767"/>
    <cacheField name="[Table1].[Trading Class].[Trading Class]" caption="Trading Class" numFmtId="0" hierarchy="17" level="1">
      <sharedItems count="7">
        <s v="AMD"/>
        <s v="META"/>
        <s v="MSFT"/>
        <s v="NFLX"/>
        <s v="NVDA"/>
        <s v="SPY"/>
        <s v="TSLA"/>
      </sharedItems>
    </cacheField>
  </cacheFields>
  <cacheHierarchies count="46">
    <cacheHierarchy uniqueName="[Table1].[Fin Instrument]" caption="Fin Instrument" attribute="1" defaultMemberUniqueName="[Table1].[Fin Instrument].[All]" allUniqueName="[Table1].[Fin Instrument].[All]" dimensionUniqueName="[Table1]" displayFolder="" count="0" memberValueDatatype="130" unbalanced="0"/>
    <cacheHierarchy uniqueName="[Table1].[Symbol]" caption="Symbol" attribute="1" defaultMemberUniqueName="[Table1].[Symbol].[All]" allUniqueName="[Table1].[Symbol].[All]" dimensionUniqueName="[Table1]" displayFolder="" count="0" memberValueDatatype="130" unbalanced="0"/>
    <cacheHierarchy uniqueName="[Table1].[Security Type]" caption="Security Type" attribute="1" defaultMemberUniqueName="[Table1].[Security Type].[All]" allUniqueName="[Table1].[Security Type].[All]" dimensionUniqueName="[Table1]" displayFolder="" count="0" memberValueDatatype="130" unbalanced="0"/>
    <cacheHierarchy uniqueName="[Table1].[Last Trading Day]" caption="Last Trading Day" attribute="1" defaultMemberUniqueName="[Table1].[Last Trading Day].[All]" allUniqueName="[Table1].[Last Trading Day].[All]" dimensionUniqueName="[Table1]" displayFolder="" count="0" memberValueDatatype="20" unbalanced="0"/>
    <cacheHierarchy uniqueName="[Table1].[Strike]" caption="Strike" attribute="1" defaultMemberUniqueName="[Table1].[Strike].[All]" allUniqueName="[Table1].[Strike].[All]" dimensionUniqueName="[Table1]" displayFolder="" count="0" memberValueDatatype="5" unbalanced="0"/>
    <cacheHierarchy uniqueName="[Table1].[Put/Call]" caption="Put/Call" attribute="1" defaultMemberUniqueName="[Table1].[Put/Call].[All]" allUniqueName="[Table1].[Put/Call].[All]" dimensionUniqueName="[Table1]" displayFolder="" count="0" memberValueDatatype="130" unbalanced="0"/>
    <cacheHierarchy uniqueName="[Table1].[Currency]" caption="Currency" attribute="1" defaultMemberUniqueName="[Table1].[Currency].[All]" allUniqueName="[Table1].[Currency].[All]" dimensionUniqueName="[Table1]" displayFolder="" count="0" memberValueDatatype="130" unbalanced="0"/>
    <cacheHierarchy uniqueName="[Table1].[Action]" caption="Action" attribute="1" defaultMemberUniqueName="[Table1].[Action].[All]" allUniqueName="[Table1].[Action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Price]" caption="Price" attribute="1" defaultMemberUniqueName="[Table1].[Price].[All]" allUniqueName="[Table1].[Price].[All]" dimensionUniqueName="[Table1]" displayFolder="" count="0" memberValueDatatype="5" unbalanced="0"/>
    <cacheHierarchy uniqueName="[Table1].[Time]" caption="Time" attribute="1" time="1" defaultMemberUniqueName="[Table1].[Time].[All]" allUniqueName="[Table1].[Time].[All]" dimensionUniqueName="[Table1]" displayFolder="" count="0" memberValueDatatype="7" unbalanced="0"/>
    <cacheHierarchy uniqueName="[Table1].[Date]" caption="Date" attribute="1" defaultMemberUniqueName="[Table1].[Date].[All]" allUniqueName="[Table1].[Date].[All]" dimensionUniqueName="[Table1]" displayFolder="" count="0" memberValueDatatype="20" unbalanced="0"/>
    <cacheHierarchy uniqueName="[Table1].[Exch.]" caption="Exch." attribute="1" defaultMemberUniqueName="[Table1].[Exch.].[All]" allUniqueName="[Table1].[Exch.].[All]" dimensionUniqueName="[Table1]" displayFolder="" count="0" memberValueDatatype="130" unbalanced="0"/>
    <cacheHierarchy uniqueName="[Table1].[Account]" caption="Account" attribute="1" defaultMemberUniqueName="[Table1].[Account].[All]" allUniqueName="[Table1].[Account].[All]" dimensionUniqueName="[Table1]" displayFolder="" count="0" memberValueDatatype="130" unbalanced="0"/>
    <cacheHierarchy uniqueName="[Table1].[Order Ref.]" caption="Order Ref." attribute="1" defaultMemberUniqueName="[Table1].[Order Ref.].[All]" allUniqueName="[Table1].[Order Ref.].[All]" dimensionUniqueName="[Table1]" displayFolder="" count="0" memberValueDatatype="130" unbalanced="0"/>
    <cacheHierarchy uniqueName="[Table1].[Clearing]" caption="Clearing" attribute="1" defaultMemberUniqueName="[Table1].[Clearing].[All]" allUniqueName="[Table1].[Clearing].[All]" dimensionUniqueName="[Table1]" displayFolder="" count="0" memberValueDatatype="130" unbalanced="0"/>
    <cacheHierarchy uniqueName="[Table1].[More Info]" caption="More Info" attribute="1" defaultMemberUniqueName="[Table1].[More Info].[All]" allUniqueName="[Table1].[More Info].[All]" dimensionUniqueName="[Table1]" displayFolder="" count="0" memberValueDatatype="130" unbalanced="0"/>
    <cacheHierarchy uniqueName="[Table1].[Trading Class]" caption="Trading Class" attribute="1" defaultMemberUniqueName="[Table1].[Trading Class].[All]" allUniqueName="[Table1].[Trading Class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Trade Idea]" caption="Trade Idea" attribute="1" defaultMemberUniqueName="[Table1].[Trade Idea].[All]" allUniqueName="[Table1].[Trade Idea].[All]" dimensionUniqueName="[Table1]" displayFolder="" count="0" memberValueDatatype="130" unbalanced="0"/>
    <cacheHierarchy uniqueName="[Table1].[Trade Idea and Build]" caption="Trade Idea and Build" attribute="1" defaultMemberUniqueName="[Table1].[Trade Idea and Build].[All]" allUniqueName="[Table1].[Trade Idea and Build].[All]" dimensionUniqueName="[Table1]" displayFolder="" count="0" memberValueDatatype="130" unbalanced="0"/>
    <cacheHierarchy uniqueName="[Table1].[Bought]" caption="Bought" attribute="1" defaultMemberUniqueName="[Table1].[Bought].[All]" allUniqueName="[Table1].[Bought].[All]" dimensionUniqueName="[Table1]" displayFolder="" count="0" memberValueDatatype="11" unbalanced="0"/>
    <cacheHierarchy uniqueName="[Table1].[Build]" caption="Build" attribute="1" defaultMemberUniqueName="[Table1].[Build].[All]" allUniqueName="[Table1].[Build].[All]" dimensionUniqueName="[Table1]" displayFolder="" count="0" memberValueDatatype="130" unbalanced="0"/>
    <cacheHierarchy uniqueName="[Table1].[Jenkins Build URL]" caption="Jenkins Build URL" attribute="1" defaultMemberUniqueName="[Table1].[Jenkins Build URL].[All]" allUniqueName="[Table1].[Jenkins Build URL].[All]" dimensionUniqueName="[Table1]" displayFolder="" count="0" memberValueDatatype="130" unbalanced="0"/>
    <cacheHierarchy uniqueName="[Table1].[PnL]" caption="PnL" attribute="1" defaultMemberUniqueName="[Table1].[PnL].[All]" allUniqueName="[Table1].[PnL].[All]" dimensionUniqueName="[Table1]" displayFolder="" count="0" memberValueDatatype="5" unbalanced="0"/>
    <cacheHierarchy uniqueName="[Table1].[AlertTime]" caption="AlertTime" attribute="1" time="1" defaultMemberUniqueName="[Table1].[AlertTime].[All]" allUniqueName="[Table1].[AlertTime].[All]" dimensionUniqueName="[Table1]" displayFolder="" count="0" memberValueDatatype="7" unbalanced="0"/>
    <cacheHierarchy uniqueName="[Table1].[side]" caption="side" attribute="1" defaultMemberUniqueName="[Table1].[side].[All]" allUniqueName="[Table1].[side].[All]" dimensionUniqueName="[Table1]" displayFolder="" count="0" memberValueDatatype="130" unbalanced="0"/>
    <cacheHierarchy uniqueName="[Table1].[SumTrailingAmountByTradePiece]" caption="SumTrailingAmountByTradePiece" attribute="1" defaultMemberUniqueName="[Table1].[SumTrailingAmountByTradePiece].[All]" allUniqueName="[Table1].[SumTrailingAmountByTradePiece].[All]" dimensionUniqueName="[Table1]" displayFolder="" count="0" memberValueDatatype="130" unbalanced="0"/>
    <cacheHierarchy uniqueName="[Table1].[PMType]" caption="PMType" attribute="1" defaultMemberUniqueName="[Table1].[PMType].[All]" allUniqueName="[Table1].[PMType].[All]" dimensionUniqueName="[Table1]" displayFolder="" count="0" memberValueDatatype="130" unbalanced="0"/>
    <cacheHierarchy uniqueName="[Table1].[Commission]" caption="Commission" attribute="1" defaultMemberUniqueName="[Table1].[Commission].[All]" allUniqueName="[Table1].[Commission].[All]" dimensionUniqueName="[Table1]" displayFolder="" count="0" memberValueDatatype="5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Column2]" caption="Column2" attribute="1" defaultMemberUniqueName="[Table1].[Column2].[All]" allUniqueName="[Table1].[Column2].[All]" dimensionUniqueName="[Table1]" displayFolder="" count="0" memberValueDatatype="130" unbalanced="0"/>
    <cacheHierarchy uniqueName="[Table1].[Column3]" caption="Column3" attribute="1" defaultMemberUniqueName="[Table1].[Column3].[All]" allUniqueName="[Table1].[Column3].[All]" dimensionUniqueName="[Table1]" displayFolder="" count="0" memberValueDatatype="130" unbalanced="0"/>
    <cacheHierarchy uniqueName="[Table1].[BuyStopTime]" caption="BuyStopTime" attribute="1" defaultMemberUniqueName="[Table1].[BuyStopTime].[All]" allUniqueName="[Table1].[BuyStopTime].[All]" dimensionUniqueName="[Table1]" displayFolder="" count="0" memberValueDatatype="20" unbalanced="0"/>
    <cacheHierarchy uniqueName="[Table1].[Column5]" caption="Column5" attribute="1" defaultMemberUniqueName="[Table1].[Column5].[All]" allUniqueName="[Table1].[Column5].[All]" dimensionUniqueName="[Table1]" displayFolder="" count="0" memberValueDatatype="130" unbalanced="0"/>
    <cacheHierarchy uniqueName="[Table1].[AlertTime (Hour)]" caption="AlertTime (Hour)" attribute="1" defaultMemberUniqueName="[Table1].[AlertTime (Hour)].[All]" allUniqueName="[Table1].[AlertTime (Hour)].[All]" dimensionUniqueName="[Table1]" displayFolder="" count="0" memberValueDatatype="130" unbalanced="0"/>
    <cacheHierarchy uniqueName="[Table1].[AlertTime (Minute)]" caption="AlertTime (Minute)" attribute="1" defaultMemberUniqueName="[Table1].[AlertTime (Minute)].[All]" allUniqueName="[Table1].[AlertTime (Minute)].[All]" dimensionUniqueName="[Table1]" displayFolder="" count="0" memberValueDatatype="130" unbalanced="0"/>
    <cacheHierarchy uniqueName="[Table1].[Column6]" caption="Column6" attribute="1" defaultMemberUniqueName="[Table1].[Column6].[All]" allUniqueName="[Table1].[Column6].[All]" dimensionUniqueName="[Table1]" displayFolder="" count="0" memberValueDatatype="130" unbalanced="0"/>
    <cacheHierarchy uniqueName="[Table1].[Column7]" caption="Column7" attribute="1" defaultMemberUniqueName="[Table1].[Column7].[All]" allUniqueName="[Table1].[Column7].[All]" dimensionUniqueName="[Table1]" displayFolder="" count="0" memberValueDatatype="20" unbalanced="0"/>
    <cacheHierarchy uniqueName="[Table1].[Column8]" caption="Column8" attribute="1" defaultMemberUniqueName="[Table1].[Column8].[All]" allUniqueName="[Table1].[Column8].[All]" dimensionUniqueName="[Table1]" displayFolder="" count="0" memberValueDatatype="130" unbalanced="0"/>
    <cacheHierarchy uniqueName="[Table1].[Column9]" caption="Column9" attribute="1" defaultMemberUniqueName="[Table1].[Column9].[All]" allUniqueName="[Table1].[Column9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PnL]" caption="Sum of PnL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rder Ref.]" caption="Count of Order Ref.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Trade Idea]" caption="Count of Trade Idea" measure="1" displayFolder="" measureGroup="Table1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Distinct Count of Trade Idea]" caption="Distinct Count of Trade Idea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a and Jesse Prescod" refreshedDate="44797.873904629632" backgroundQuery="1" createdVersion="7" refreshedVersion="8" minRefreshableVersion="3" recordCount="0" supportSubquery="1" supportAdvancedDrill="1" xr:uid="{00000000-000A-0000-FFFF-FFFF6A000000}">
  <cacheSource type="external" connectionId="1"/>
  <cacheFields count="5">
    <cacheField name="[Measures].[Sum of PnL]" caption="Sum of PnL" numFmtId="0" hierarchy="42" level="32767"/>
    <cacheField name="[Table1].[AlertTime].[AlertTime]" caption="AlertTime" numFmtId="0" hierarchy="24" level="1">
      <sharedItems containsSemiMixedTypes="0" containsNonDate="0" containsDate="1" containsString="0" minDate="1899-12-30T06:40:00" maxDate="1899-12-30T08:35:00" count="10">
        <d v="1899-12-30T06:40:00"/>
        <d v="1899-12-30T06:41:00"/>
        <d v="1899-12-30T06:45:00"/>
        <d v="1899-12-30T07:46:00"/>
        <d v="1899-12-30T07:51:00"/>
        <d v="1899-12-30T08:05:00"/>
        <d v="1899-12-30T08:25:00"/>
        <d v="1899-12-30T08:26:00"/>
        <d v="1899-12-30T08:30:00"/>
        <d v="1899-12-30T08:35:00"/>
      </sharedItems>
      <extLst>
        <ext xmlns:x15="http://schemas.microsoft.com/office/spreadsheetml/2010/11/main" uri="{4F2E5C28-24EA-4eb8-9CBF-B6C8F9C3D259}">
          <x15:cachedUniqueNames>
            <x15:cachedUniqueName index="0" name="[Table1].[AlertTime].&amp;[1899-12-30T06:40:00]"/>
            <x15:cachedUniqueName index="1" name="[Table1].[AlertTime].&amp;[1899-12-30T06:41:00]"/>
            <x15:cachedUniqueName index="2" name="[Table1].[AlertTime].&amp;[1899-12-30T06:45:00]"/>
            <x15:cachedUniqueName index="3" name="[Table1].[AlertTime].&amp;[1899-12-30T07:46:00]"/>
            <x15:cachedUniqueName index="4" name="[Table1].[AlertTime].&amp;[1899-12-30T07:51:00]"/>
            <x15:cachedUniqueName index="5" name="[Table1].[AlertTime].&amp;[1899-12-30T08:05:00]"/>
            <x15:cachedUniqueName index="6" name="[Table1].[AlertTime].&amp;[1899-12-30T08:25:00]"/>
            <x15:cachedUniqueName index="7" name="[Table1].[AlertTime].&amp;[1899-12-30T08:26:00]"/>
            <x15:cachedUniqueName index="8" name="[Table1].[AlertTime].&amp;[1899-12-30T08:30:00]"/>
            <x15:cachedUniqueName index="9" name="[Table1].[AlertTime].&amp;[1899-12-30T08:35:00]"/>
          </x15:cachedUniqueNames>
        </ext>
      </extLst>
    </cacheField>
    <cacheField name="[Table1].[AlertTime (Minute)].[AlertTime (Minute)]" caption="AlertTime (Minute)" numFmtId="0" hierarchy="35" level="1">
      <sharedItems containsNonDate="0" count="1">
        <s v="12"/>
      </sharedItems>
    </cacheField>
    <cacheField name="[Table1].[AlertTime (Hour)].[AlertTime (Hour)]" caption="AlertTime (Hour)" numFmtId="0" hierarchy="34" level="1">
      <sharedItems count="3">
        <s v="6"/>
        <s v="7"/>
        <s v="9"/>
      </sharedItems>
    </cacheField>
    <cacheField name="[Measures].[Distinct Count of Trade Idea]" caption="Distinct Count of Trade Idea" numFmtId="0" hierarchy="45" level="32767"/>
  </cacheFields>
  <cacheHierarchies count="46">
    <cacheHierarchy uniqueName="[Table1].[Fin Instrument]" caption="Fin Instrument" attribute="1" defaultMemberUniqueName="[Table1].[Fin Instrument].[All]" allUniqueName="[Table1].[Fin Instrument].[All]" dimensionUniqueName="[Table1]" displayFolder="" count="0" memberValueDatatype="130" unbalanced="0"/>
    <cacheHierarchy uniqueName="[Table1].[Symbol]" caption="Symbol" attribute="1" defaultMemberUniqueName="[Table1].[Symbol].[All]" allUniqueName="[Table1].[Symbol].[All]" dimensionUniqueName="[Table1]" displayFolder="" count="0" memberValueDatatype="130" unbalanced="0"/>
    <cacheHierarchy uniqueName="[Table1].[Security Type]" caption="Security Type" attribute="1" defaultMemberUniqueName="[Table1].[Security Type].[All]" allUniqueName="[Table1].[Security Type].[All]" dimensionUniqueName="[Table1]" displayFolder="" count="0" memberValueDatatype="130" unbalanced="0"/>
    <cacheHierarchy uniqueName="[Table1].[Last Trading Day]" caption="Last Trading Day" attribute="1" defaultMemberUniqueName="[Table1].[Last Trading Day].[All]" allUniqueName="[Table1].[Last Trading Day].[All]" dimensionUniqueName="[Table1]" displayFolder="" count="0" memberValueDatatype="20" unbalanced="0"/>
    <cacheHierarchy uniqueName="[Table1].[Strike]" caption="Strike" attribute="1" defaultMemberUniqueName="[Table1].[Strike].[All]" allUniqueName="[Table1].[Strike].[All]" dimensionUniqueName="[Table1]" displayFolder="" count="0" memberValueDatatype="5" unbalanced="0"/>
    <cacheHierarchy uniqueName="[Table1].[Put/Call]" caption="Put/Call" attribute="1" defaultMemberUniqueName="[Table1].[Put/Call].[All]" allUniqueName="[Table1].[Put/Call].[All]" dimensionUniqueName="[Table1]" displayFolder="" count="0" memberValueDatatype="130" unbalanced="0"/>
    <cacheHierarchy uniqueName="[Table1].[Currency]" caption="Currency" attribute="1" defaultMemberUniqueName="[Table1].[Currency].[All]" allUniqueName="[Table1].[Currency].[All]" dimensionUniqueName="[Table1]" displayFolder="" count="0" memberValueDatatype="130" unbalanced="0"/>
    <cacheHierarchy uniqueName="[Table1].[Action]" caption="Action" attribute="1" defaultMemberUniqueName="[Table1].[Action].[All]" allUniqueName="[Table1].[Action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Price]" caption="Price" attribute="1" defaultMemberUniqueName="[Table1].[Price].[All]" allUniqueName="[Table1].[Price].[All]" dimensionUniqueName="[Table1]" displayFolder="" count="0" memberValueDatatype="5" unbalanced="0"/>
    <cacheHierarchy uniqueName="[Table1].[Time]" caption="Time" attribute="1" time="1" defaultMemberUniqueName="[Table1].[Time].[All]" allUniqueName="[Table1].[Time].[All]" dimensionUniqueName="[Table1]" displayFolder="" count="0" memberValueDatatype="7" unbalanced="0"/>
    <cacheHierarchy uniqueName="[Table1].[Date]" caption="Date" attribute="1" defaultMemberUniqueName="[Table1].[Date].[All]" allUniqueName="[Table1].[Date].[All]" dimensionUniqueName="[Table1]" displayFolder="" count="0" memberValueDatatype="20" unbalanced="0"/>
    <cacheHierarchy uniqueName="[Table1].[Exch.]" caption="Exch." attribute="1" defaultMemberUniqueName="[Table1].[Exch.].[All]" allUniqueName="[Table1].[Exch.].[All]" dimensionUniqueName="[Table1]" displayFolder="" count="0" memberValueDatatype="130" unbalanced="0"/>
    <cacheHierarchy uniqueName="[Table1].[Account]" caption="Account" attribute="1" defaultMemberUniqueName="[Table1].[Account].[All]" allUniqueName="[Table1].[Account].[All]" dimensionUniqueName="[Table1]" displayFolder="" count="0" memberValueDatatype="130" unbalanced="0"/>
    <cacheHierarchy uniqueName="[Table1].[Order Ref.]" caption="Order Ref." attribute="1" defaultMemberUniqueName="[Table1].[Order Ref.].[All]" allUniqueName="[Table1].[Order Ref.].[All]" dimensionUniqueName="[Table1]" displayFolder="" count="0" memberValueDatatype="130" unbalanced="0"/>
    <cacheHierarchy uniqueName="[Table1].[Clearing]" caption="Clearing" attribute="1" defaultMemberUniqueName="[Table1].[Clearing].[All]" allUniqueName="[Table1].[Clearing].[All]" dimensionUniqueName="[Table1]" displayFolder="" count="0" memberValueDatatype="130" unbalanced="0"/>
    <cacheHierarchy uniqueName="[Table1].[More Info]" caption="More Info" attribute="1" defaultMemberUniqueName="[Table1].[More Info].[All]" allUniqueName="[Table1].[More Info].[All]" dimensionUniqueName="[Table1]" displayFolder="" count="0" memberValueDatatype="130" unbalanced="0"/>
    <cacheHierarchy uniqueName="[Table1].[Trading Class]" caption="Trading Class" attribute="1" defaultMemberUniqueName="[Table1].[Trading Class].[All]" allUniqueName="[Table1].[Trading Class].[All]" dimensionUniqueName="[Table1]" displayFolder="" count="0" memberValueDatatype="130" unbalanced="0"/>
    <cacheHierarchy uniqueName="[Table1].[Trade Idea]" caption="Trade Idea" attribute="1" defaultMemberUniqueName="[Table1].[Trade Idea].[All]" allUniqueName="[Table1].[Trade Idea].[All]" dimensionUniqueName="[Table1]" displayFolder="" count="0" memberValueDatatype="130" unbalanced="0"/>
    <cacheHierarchy uniqueName="[Table1].[Trade Idea and Build]" caption="Trade Idea and Build" attribute="1" defaultMemberUniqueName="[Table1].[Trade Idea and Build].[All]" allUniqueName="[Table1].[Trade Idea and Build].[All]" dimensionUniqueName="[Table1]" displayFolder="" count="0" memberValueDatatype="130" unbalanced="0"/>
    <cacheHierarchy uniqueName="[Table1].[Bought]" caption="Bought" attribute="1" defaultMemberUniqueName="[Table1].[Bought].[All]" allUniqueName="[Table1].[Bought].[All]" dimensionUniqueName="[Table1]" displayFolder="" count="0" memberValueDatatype="11" unbalanced="0"/>
    <cacheHierarchy uniqueName="[Table1].[Build]" caption="Build" attribute="1" defaultMemberUniqueName="[Table1].[Build].[All]" allUniqueName="[Table1].[Build].[All]" dimensionUniqueName="[Table1]" displayFolder="" count="0" memberValueDatatype="130" unbalanced="0"/>
    <cacheHierarchy uniqueName="[Table1].[Jenkins Build URL]" caption="Jenkins Build URL" attribute="1" defaultMemberUniqueName="[Table1].[Jenkins Build URL].[All]" allUniqueName="[Table1].[Jenkins Build URL].[All]" dimensionUniqueName="[Table1]" displayFolder="" count="0" memberValueDatatype="130" unbalanced="0"/>
    <cacheHierarchy uniqueName="[Table1].[PnL]" caption="PnL" attribute="1" defaultMemberUniqueName="[Table1].[PnL].[All]" allUniqueName="[Table1].[PnL].[All]" dimensionUniqueName="[Table1]" displayFolder="" count="0" memberValueDatatype="5" unbalanced="0"/>
    <cacheHierarchy uniqueName="[Table1].[AlertTime]" caption="AlertTime" attribute="1" time="1" defaultMemberUniqueName="[Table1].[AlertTime].[All]" allUniqueName="[Table1].[AlertTime].[All]" dimensionUniqueName="[Table1]" displayFolder="" count="2" memberValueDatatype="7" unbalanced="0">
      <fieldsUsage count="2">
        <fieldUsage x="-1"/>
        <fieldUsage x="1"/>
      </fieldsUsage>
    </cacheHierarchy>
    <cacheHierarchy uniqueName="[Table1].[side]" caption="side" attribute="1" defaultMemberUniqueName="[Table1].[side].[All]" allUniqueName="[Table1].[side].[All]" dimensionUniqueName="[Table1]" displayFolder="" count="0" memberValueDatatype="130" unbalanced="0"/>
    <cacheHierarchy uniqueName="[Table1].[SumTrailingAmountByTradePiece]" caption="SumTrailingAmountByTradePiece" attribute="1" defaultMemberUniqueName="[Table1].[SumTrailingAmountByTradePiece].[All]" allUniqueName="[Table1].[SumTrailingAmountByTradePiece].[All]" dimensionUniqueName="[Table1]" displayFolder="" count="0" memberValueDatatype="130" unbalanced="0"/>
    <cacheHierarchy uniqueName="[Table1].[PMType]" caption="PMType" attribute="1" defaultMemberUniqueName="[Table1].[PMType].[All]" allUniqueName="[Table1].[PMType].[All]" dimensionUniqueName="[Table1]" displayFolder="" count="0" memberValueDatatype="130" unbalanced="0"/>
    <cacheHierarchy uniqueName="[Table1].[Commission]" caption="Commission" attribute="1" defaultMemberUniqueName="[Table1].[Commission].[All]" allUniqueName="[Table1].[Commission].[All]" dimensionUniqueName="[Table1]" displayFolder="" count="0" memberValueDatatype="5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Column2]" caption="Column2" attribute="1" defaultMemberUniqueName="[Table1].[Column2].[All]" allUniqueName="[Table1].[Column2].[All]" dimensionUniqueName="[Table1]" displayFolder="" count="0" memberValueDatatype="130" unbalanced="0"/>
    <cacheHierarchy uniqueName="[Table1].[Column3]" caption="Column3" attribute="1" defaultMemberUniqueName="[Table1].[Column3].[All]" allUniqueName="[Table1].[Column3].[All]" dimensionUniqueName="[Table1]" displayFolder="" count="0" memberValueDatatype="130" unbalanced="0"/>
    <cacheHierarchy uniqueName="[Table1].[BuyStopTime]" caption="BuyStopTime" attribute="1" defaultMemberUniqueName="[Table1].[BuyStopTime].[All]" allUniqueName="[Table1].[BuyStopTime].[All]" dimensionUniqueName="[Table1]" displayFolder="" count="0" memberValueDatatype="20" unbalanced="0"/>
    <cacheHierarchy uniqueName="[Table1].[Column5]" caption="Column5" attribute="1" defaultMemberUniqueName="[Table1].[Column5].[All]" allUniqueName="[Table1].[Column5].[All]" dimensionUniqueName="[Table1]" displayFolder="" count="0" memberValueDatatype="130" unbalanced="0"/>
    <cacheHierarchy uniqueName="[Table1].[AlertTime (Hour)]" caption="AlertTime (Hour)" attribute="1" defaultMemberUniqueName="[Table1].[AlertTime (Hour)].[All]" allUniqueName="[Table1].[AlertTime (Hour)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AlertTime (Minute)]" caption="AlertTime (Minute)" attribute="1" defaultMemberUniqueName="[Table1].[AlertTime (Minute)].[All]" allUniqueName="[Table1].[AlertTime (Minute)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Column6]" caption="Column6" attribute="1" defaultMemberUniqueName="[Table1].[Column6].[All]" allUniqueName="[Table1].[Column6].[All]" dimensionUniqueName="[Table1]" displayFolder="" count="0" memberValueDatatype="130" unbalanced="0"/>
    <cacheHierarchy uniqueName="[Table1].[Column7]" caption="Column7" attribute="1" defaultMemberUniqueName="[Table1].[Column7].[All]" allUniqueName="[Table1].[Column7].[All]" dimensionUniqueName="[Table1]" displayFolder="" count="0" memberValueDatatype="20" unbalanced="0"/>
    <cacheHierarchy uniqueName="[Table1].[Column8]" caption="Column8" attribute="1" defaultMemberUniqueName="[Table1].[Column8].[All]" allUniqueName="[Table1].[Column8].[All]" dimensionUniqueName="[Table1]" displayFolder="" count="0" memberValueDatatype="130" unbalanced="0"/>
    <cacheHierarchy uniqueName="[Table1].[Column9]" caption="Column9" attribute="1" defaultMemberUniqueName="[Table1].[Column9].[All]" allUniqueName="[Table1].[Column9].[All]" dimensionUniqueName="[Table1]" displayFolder="" count="0" memberValueDatatype="13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PnL]" caption="Sum of PnL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Order Ref.]" caption="Count of Order Ref.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Trade Idea]" caption="Count of Trade Idea" measure="1" displayFolder="" measureGroup="Table1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Distinct Count of Trade Idea]" caption="Distinct Count of Trade Idea" measure="1" displayFolder="" measureGroup="Tabl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a and Jesse Prescod" refreshedDate="44797.873907175926" createdVersion="7" refreshedVersion="8" minRefreshableVersion="3" recordCount="49" xr:uid="{00000000-000A-0000-FFFF-FFFF81000000}">
  <cacheSource type="worksheet">
    <worksheetSource name="Table1"/>
  </cacheSource>
  <cacheFields count="38">
    <cacheField name="Fin Instrument" numFmtId="0">
      <sharedItems/>
    </cacheField>
    <cacheField name="Symbol" numFmtId="0">
      <sharedItems/>
    </cacheField>
    <cacheField name="Security Type" numFmtId="0">
      <sharedItems/>
    </cacheField>
    <cacheField name="Last Trading Day" numFmtId="0">
      <sharedItems containsSemiMixedTypes="0" containsString="0" containsNumber="1" containsInteger="1" minValue="20220826" maxValue="20220826"/>
    </cacheField>
    <cacheField name="Strike" numFmtId="0">
      <sharedItems containsSemiMixedTypes="0" containsString="0" containsNumber="1" minValue="93" maxValue="900"/>
    </cacheField>
    <cacheField name="Put/Call" numFmtId="0">
      <sharedItems/>
    </cacheField>
    <cacheField name="Currency" numFmtId="0">
      <sharedItems/>
    </cacheField>
    <cacheField name="Action" numFmtId="0">
      <sharedItems/>
    </cacheField>
    <cacheField name="Quantity" numFmtId="0">
      <sharedItems containsSemiMixedTypes="0" containsString="0" containsNumber="1" containsInteger="1" minValue="1" maxValue="20"/>
    </cacheField>
    <cacheField name="Price" numFmtId="0">
      <sharedItems containsSemiMixedTypes="0" containsString="0" containsNumber="1" minValue="1.69" maxValue="20.7"/>
    </cacheField>
    <cacheField name="Time" numFmtId="21">
      <sharedItems containsSemiMixedTypes="0" containsNonDate="0" containsDate="1" containsString="0" minDate="1899-12-30T06:33:51" maxDate="1899-12-30T12:58:17"/>
    </cacheField>
    <cacheField name="Date" numFmtId="0">
      <sharedItems containsSemiMixedTypes="0" containsString="0" containsNumber="1" containsInteger="1" minValue="20220824" maxValue="20220824"/>
    </cacheField>
    <cacheField name="Exch." numFmtId="0">
      <sharedItems/>
    </cacheField>
    <cacheField name="Account" numFmtId="0">
      <sharedItems/>
    </cacheField>
    <cacheField name="Order Ref." numFmtId="0">
      <sharedItems/>
    </cacheField>
    <cacheField name="Clearing" numFmtId="0">
      <sharedItems containsNonDate="0" containsString="0" containsBlank="1"/>
    </cacheField>
    <cacheField name="More Info" numFmtId="0">
      <sharedItems containsNonDate="0" containsString="0" containsBlank="1"/>
    </cacheField>
    <cacheField name="Trading Class" numFmtId="0">
      <sharedItems containsBlank="1" count="11">
        <s v="TSLA"/>
        <s v="MSFT"/>
        <s v="META"/>
        <s v="NFLX"/>
        <s v="SPY"/>
        <s v="NVDA"/>
        <s v="AMD"/>
        <m u="1"/>
        <s v="AAPL" u="1"/>
        <s v="FB" u="1"/>
        <s v="QQQ" u="1"/>
      </sharedItems>
    </cacheField>
    <cacheField name="Trade Idea" numFmtId="0">
      <sharedItems count="28">
        <s v="0632_160067_TSLA"/>
        <s v="0632_160064_MSFT"/>
        <s v="0632_160065_META"/>
        <s v="0632_160063_NFLX"/>
        <s v="0632_160068_SPY"/>
        <s v="0632_160069_NVDA"/>
        <s v="0635_160091_AMD"/>
        <s v="0632_160062_AMD"/>
        <s v="0705_160391_AMD"/>
        <s v="0924_161785_MSFT"/>
        <s v="QQQ_641" u="1"/>
        <s v="AAPL_641" u="1"/>
        <s v="AAPL_746" u="1"/>
        <s v="AAPL_751" u="1"/>
        <s v="644_92283__" u="1"/>
        <s v="SPY_830" u="1"/>
        <s v="647_92305__" u="1"/>
        <s v="SPY_805" u="1"/>
        <s v="640_92260__TSLA" u="1"/>
        <s v="640_92260__" u="1"/>
        <s v="FB_640" u="1"/>
        <s v="SPY_825" u="1"/>
        <s v="FB_835" u="1"/>
        <s v="FB_645" u="1"/>
        <s v="MSFT_645" u="1"/>
        <s v="AMD_826" u="1"/>
        <s v="MSFT_" u="1"/>
        <s v="QQQ_826" u="1"/>
      </sharedItems>
    </cacheField>
    <cacheField name="Trade Idea and Build" numFmtId="0">
      <sharedItems/>
    </cacheField>
    <cacheField name="Bought" numFmtId="0">
      <sharedItems/>
    </cacheField>
    <cacheField name="Build" numFmtId="0">
      <sharedItems/>
    </cacheField>
    <cacheField name="Jenkins Build URL" numFmtId="0">
      <sharedItems/>
    </cacheField>
    <cacheField name="PnL" numFmtId="44">
      <sharedItems containsSemiMixedTypes="0" containsString="0" containsNumber="1" minValue="-5660" maxValue="5940"/>
    </cacheField>
    <cacheField name="AlertTime" numFmtId="165">
      <sharedItems containsSemiMixedTypes="0" containsNonDate="0" containsDate="1" containsString="0" minDate="1899-12-30T06:32:00" maxDate="1899-12-30T09:24:00"/>
    </cacheField>
    <cacheField name="side" numFmtId="165">
      <sharedItems/>
    </cacheField>
    <cacheField name="SumTrailingAmountByTradePiece" numFmtId="2">
      <sharedItems/>
    </cacheField>
    <cacheField name="PMType" numFmtId="2">
      <sharedItems/>
    </cacheField>
    <cacheField name="Commission" numFmtId="2">
      <sharedItems containsSemiMixedTypes="0" containsString="0" containsNumber="1" minValue="-0.06" maxValue="5.58"/>
    </cacheField>
    <cacheField name="Column1" numFmtId="0">
      <sharedItems containsSemiMixedTypes="0" containsString="0" containsNumber="1" containsInteger="1" minValue="160062" maxValue="161785"/>
    </cacheField>
    <cacheField name="Column2" numFmtId="0">
      <sharedItems/>
    </cacheField>
    <cacheField name="Column3" numFmtId="0">
      <sharedItems/>
    </cacheField>
    <cacheField name="BuyStopTime" numFmtId="0">
      <sharedItems containsSemiMixedTypes="0" containsString="0" containsNumber="1" containsInteger="1" minValue="632" maxValue="924"/>
    </cacheField>
    <cacheField name="Column5" numFmtId="0">
      <sharedItems/>
    </cacheField>
    <cacheField name="Column6" numFmtId="0">
      <sharedItems containsMixedTypes="1" containsNumber="1" containsInteger="1" minValue="555" maxValue="555"/>
    </cacheField>
    <cacheField name="Column7" numFmtId="0">
      <sharedItems containsSemiMixedTypes="0" containsString="0" containsNumber="1" containsInteger="1" minValue="0" maxValue="3"/>
    </cacheField>
    <cacheField name="Column8" numFmtId="0">
      <sharedItems containsBlank="1"/>
    </cacheField>
    <cacheField name="Column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a and Jesse Prescod" refreshedDate="44797.873907638888" createdVersion="7" refreshedVersion="8" minRefreshableVersion="3" recordCount="49" xr:uid="{00000000-000A-0000-FFFF-FFFF89000000}">
  <cacheSource type="worksheet">
    <worksheetSource name="Table1"/>
  </cacheSource>
  <cacheFields count="40">
    <cacheField name="Fin Instrument" numFmtId="0">
      <sharedItems/>
    </cacheField>
    <cacheField name="Symbol" numFmtId="0">
      <sharedItems/>
    </cacheField>
    <cacheField name="Security Type" numFmtId="0">
      <sharedItems/>
    </cacheField>
    <cacheField name="Last Trading Day" numFmtId="0">
      <sharedItems containsSemiMixedTypes="0" containsString="0" containsNumber="1" containsInteger="1" minValue="20220826" maxValue="20220826"/>
    </cacheField>
    <cacheField name="Strike" numFmtId="0">
      <sharedItems containsSemiMixedTypes="0" containsString="0" containsNumber="1" minValue="93" maxValue="900"/>
    </cacheField>
    <cacheField name="Put/Call" numFmtId="0">
      <sharedItems/>
    </cacheField>
    <cacheField name="Currency" numFmtId="0">
      <sharedItems/>
    </cacheField>
    <cacheField name="Action" numFmtId="0">
      <sharedItems/>
    </cacheField>
    <cacheField name="Quantity" numFmtId="0">
      <sharedItems containsSemiMixedTypes="0" containsString="0" containsNumber="1" containsInteger="1" minValue="1" maxValue="20"/>
    </cacheField>
    <cacheField name="Price" numFmtId="0">
      <sharedItems containsSemiMixedTypes="0" containsString="0" containsNumber="1" minValue="1.69" maxValue="20.7"/>
    </cacheField>
    <cacheField name="Time" numFmtId="21">
      <sharedItems containsSemiMixedTypes="0" containsNonDate="0" containsDate="1" containsString="0" minDate="1899-12-30T06:33:51" maxDate="1899-12-30T12:58:17" count="30">
        <d v="1899-12-30T06:33:51"/>
        <d v="1899-12-30T06:39:27"/>
        <d v="1899-12-30T06:41:23"/>
        <d v="1899-12-30T06:51:55"/>
        <d v="1899-12-30T07:00:21"/>
        <d v="1899-12-30T07:00:46"/>
        <d v="1899-12-30T07:01:52"/>
        <d v="1899-12-30T07:01:54"/>
        <d v="1899-12-30T07:08:18"/>
        <d v="1899-12-30T07:08:19"/>
        <d v="1899-12-30T07:08:33"/>
        <d v="1899-12-30T07:08:34"/>
        <d v="1899-12-30T07:19:05"/>
        <d v="1899-12-30T07:19:07"/>
        <d v="1899-12-30T07:20:04"/>
        <d v="1899-12-30T07:28:23"/>
        <d v="1899-12-30T07:44:48"/>
        <d v="1899-12-30T08:13:46"/>
        <d v="1899-12-30T08:14:34"/>
        <d v="1899-12-30T08:15:11"/>
        <d v="1899-12-30T08:16:52"/>
        <d v="1899-12-30T08:16:57"/>
        <d v="1899-12-30T09:43:57"/>
        <d v="1899-12-30T10:24:33"/>
        <d v="1899-12-30T12:31:08"/>
        <d v="1899-12-30T12:39:32"/>
        <d v="1899-12-30T12:58:04"/>
        <d v="1899-12-30T12:58:07"/>
        <d v="1899-12-30T12:58:09"/>
        <d v="1899-12-30T12:58:17"/>
      </sharedItems>
      <fieldGroup par="39" base="10">
        <rangePr groupBy="seconds" startDate="1899-12-30T06:33:51" endDate="1899-12-30T12:58:17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Date" numFmtId="0">
      <sharedItems containsSemiMixedTypes="0" containsString="0" containsNumber="1" containsInteger="1" minValue="20220824" maxValue="20220824"/>
    </cacheField>
    <cacheField name="Exch." numFmtId="0">
      <sharedItems/>
    </cacheField>
    <cacheField name="Account" numFmtId="0">
      <sharedItems/>
    </cacheField>
    <cacheField name="Order Ref." numFmtId="0">
      <sharedItems/>
    </cacheField>
    <cacheField name="Clearing" numFmtId="0">
      <sharedItems containsNonDate="0" containsString="0" containsBlank="1"/>
    </cacheField>
    <cacheField name="More Info" numFmtId="0">
      <sharedItems containsNonDate="0" containsString="0" containsBlank="1"/>
    </cacheField>
    <cacheField name="Trading Class" numFmtId="0">
      <sharedItems/>
    </cacheField>
    <cacheField name="Trade Idea" numFmtId="0">
      <sharedItems/>
    </cacheField>
    <cacheField name="Trade Idea and Build" numFmtId="0">
      <sharedItems/>
    </cacheField>
    <cacheField name="Bought" numFmtId="0">
      <sharedItems/>
    </cacheField>
    <cacheField name="Build" numFmtId="0">
      <sharedItems/>
    </cacheField>
    <cacheField name="Jenkins Build URL" numFmtId="0">
      <sharedItems/>
    </cacheField>
    <cacheField name="PnL" numFmtId="44">
      <sharedItems containsSemiMixedTypes="0" containsString="0" containsNumber="1" minValue="-5660" maxValue="5940"/>
    </cacheField>
    <cacheField name="AlertTime" numFmtId="165">
      <sharedItems containsSemiMixedTypes="0" containsNonDate="0" containsDate="1" containsString="0" minDate="1899-12-30T06:32:00" maxDate="1899-12-30T09:24:00"/>
    </cacheField>
    <cacheField name="side" numFmtId="165">
      <sharedItems/>
    </cacheField>
    <cacheField name="SumTrailingAmountByTradePiece" numFmtId="2">
      <sharedItems/>
    </cacheField>
    <cacheField name="PMType" numFmtId="2">
      <sharedItems containsMixedTypes="1" containsNumber="1" minValue="0.48" maxValue="2.12" count="13">
        <e v="#VALUE!"/>
        <n v="1.92" u="1"/>
        <n v="1.1099999999999999" u="1"/>
        <n v="1.48" u="1"/>
        <n v="1.29" u="1"/>
        <n v="0.74" u="1"/>
        <n v="1.98" u="1"/>
        <n v="1.44" u="1"/>
        <n v="0.68" u="1"/>
        <n v="0.48" u="1"/>
        <n v="1.3" u="1"/>
        <n v="2.12" u="1"/>
        <n v="1.5" u="1"/>
      </sharedItems>
    </cacheField>
    <cacheField name="Commission" numFmtId="2">
      <sharedItems containsSemiMixedTypes="0" containsString="0" containsNumber="1" minValue="-0.06" maxValue="5.58"/>
    </cacheField>
    <cacheField name="Column1" numFmtId="0">
      <sharedItems containsSemiMixedTypes="0" containsString="0" containsNumber="1" containsInteger="1" minValue="160062" maxValue="161785"/>
    </cacheField>
    <cacheField name="Column2" numFmtId="0">
      <sharedItems/>
    </cacheField>
    <cacheField name="Column3" numFmtId="0">
      <sharedItems/>
    </cacheField>
    <cacheField name="BuyStopTime" numFmtId="0">
      <sharedItems containsSemiMixedTypes="0" containsString="0" containsNumber="1" containsInteger="1" minValue="632" maxValue="924"/>
    </cacheField>
    <cacheField name="Column5" numFmtId="0">
      <sharedItems/>
    </cacheField>
    <cacheField name="Column6" numFmtId="0">
      <sharedItems containsMixedTypes="1" containsNumber="1" containsInteger="1" minValue="555" maxValue="555"/>
    </cacheField>
    <cacheField name="Column7" numFmtId="0">
      <sharedItems containsSemiMixedTypes="0" containsString="0" containsNumber="1" containsInteger="1" minValue="0" maxValue="3"/>
    </cacheField>
    <cacheField name="Column8" numFmtId="0">
      <sharedItems containsBlank="1"/>
    </cacheField>
    <cacheField name="Column9" numFmtId="0">
      <sharedItems containsNonDate="0" containsString="0" containsBlank="1"/>
    </cacheField>
    <cacheField name="Minutes" numFmtId="0" databaseField="0">
      <fieldGroup base="10">
        <rangePr groupBy="minutes" startDate="1899-12-30T06:33:51" endDate="1899-12-30T12:58:17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" numFmtId="0" databaseField="0">
      <fieldGroup base="10">
        <rangePr groupBy="hours" startDate="1899-12-30T06:33:51" endDate="1899-12-30T12:58:17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a and Jesse Prescod" refreshedDate="44797.87390810185" createdVersion="7" refreshedVersion="8" minRefreshableVersion="3" recordCount="49" xr:uid="{00000000-000A-0000-FFFF-FFFF31000000}">
  <cacheSource type="worksheet">
    <worksheetSource name="Table1"/>
  </cacheSource>
  <cacheFields count="38">
    <cacheField name="Fin Instrument" numFmtId="0">
      <sharedItems/>
    </cacheField>
    <cacheField name="Symbol" numFmtId="0">
      <sharedItems/>
    </cacheField>
    <cacheField name="Security Type" numFmtId="0">
      <sharedItems/>
    </cacheField>
    <cacheField name="Last Trading Day" numFmtId="0">
      <sharedItems containsSemiMixedTypes="0" containsString="0" containsNumber="1" containsInteger="1" minValue="20220826" maxValue="20220826"/>
    </cacheField>
    <cacheField name="Strike" numFmtId="0">
      <sharedItems containsSemiMixedTypes="0" containsString="0" containsNumber="1" minValue="93" maxValue="900"/>
    </cacheField>
    <cacheField name="Put/Call" numFmtId="0">
      <sharedItems containsBlank="1" count="3">
        <s v="Put"/>
        <m u="1"/>
        <s v="Call" u="1"/>
      </sharedItems>
    </cacheField>
    <cacheField name="Currency" numFmtId="0">
      <sharedItems/>
    </cacheField>
    <cacheField name="Action" numFmtId="0">
      <sharedItems/>
    </cacheField>
    <cacheField name="Quantity" numFmtId="0">
      <sharedItems containsSemiMixedTypes="0" containsString="0" containsNumber="1" containsInteger="1" minValue="1" maxValue="20"/>
    </cacheField>
    <cacheField name="Price" numFmtId="0">
      <sharedItems containsSemiMixedTypes="0" containsString="0" containsNumber="1" minValue="1.69" maxValue="20.7"/>
    </cacheField>
    <cacheField name="Time" numFmtId="21">
      <sharedItems containsSemiMixedTypes="0" containsNonDate="0" containsDate="1" containsString="0" minDate="1899-12-30T06:33:51" maxDate="1899-12-30T12:58:17"/>
    </cacheField>
    <cacheField name="Date" numFmtId="0">
      <sharedItems containsSemiMixedTypes="0" containsString="0" containsNumber="1" containsInteger="1" minValue="20220824" maxValue="20220824"/>
    </cacheField>
    <cacheField name="Exch." numFmtId="0">
      <sharedItems/>
    </cacheField>
    <cacheField name="Account" numFmtId="0">
      <sharedItems/>
    </cacheField>
    <cacheField name="Order Ref." numFmtId="0">
      <sharedItems/>
    </cacheField>
    <cacheField name="Clearing" numFmtId="0">
      <sharedItems containsNonDate="0" containsString="0" containsBlank="1"/>
    </cacheField>
    <cacheField name="More Info" numFmtId="0">
      <sharedItems containsNonDate="0" containsString="0" containsBlank="1"/>
    </cacheField>
    <cacheField name="Trading Class" numFmtId="0">
      <sharedItems/>
    </cacheField>
    <cacheField name="Trade Idea" numFmtId="0">
      <sharedItems/>
    </cacheField>
    <cacheField name="Trade Idea and Build" numFmtId="0">
      <sharedItems/>
    </cacheField>
    <cacheField name="Bought" numFmtId="0">
      <sharedItems/>
    </cacheField>
    <cacheField name="Build" numFmtId="0">
      <sharedItems/>
    </cacheField>
    <cacheField name="Jenkins Build URL" numFmtId="0">
      <sharedItems/>
    </cacheField>
    <cacheField name="PnL" numFmtId="44">
      <sharedItems containsSemiMixedTypes="0" containsString="0" containsNumber="1" minValue="-5660" maxValue="5940"/>
    </cacheField>
    <cacheField name="AlertTime" numFmtId="165">
      <sharedItems containsSemiMixedTypes="0" containsNonDate="0" containsDate="1" containsString="0" minDate="1899-12-30T06:32:00" maxDate="1899-12-30T09:24:00"/>
    </cacheField>
    <cacheField name="side" numFmtId="165">
      <sharedItems/>
    </cacheField>
    <cacheField name="SumTrailingAmountByTradePiece" numFmtId="2">
      <sharedItems/>
    </cacheField>
    <cacheField name="PMType" numFmtId="2">
      <sharedItems/>
    </cacheField>
    <cacheField name="Commission" numFmtId="2">
      <sharedItems containsSemiMixedTypes="0" containsString="0" containsNumber="1" minValue="-0.06" maxValue="5.58"/>
    </cacheField>
    <cacheField name="Column1" numFmtId="0">
      <sharedItems containsSemiMixedTypes="0" containsString="0" containsNumber="1" containsInteger="1" minValue="160062" maxValue="161785"/>
    </cacheField>
    <cacheField name="Column2" numFmtId="0">
      <sharedItems/>
    </cacheField>
    <cacheField name="Column3" numFmtId="0">
      <sharedItems/>
    </cacheField>
    <cacheField name="BuyStopTime" numFmtId="0">
      <sharedItems containsSemiMixedTypes="0" containsString="0" containsNumber="1" containsInteger="1" minValue="632" maxValue="924"/>
    </cacheField>
    <cacheField name="Column5" numFmtId="0">
      <sharedItems/>
    </cacheField>
    <cacheField name="Column6" numFmtId="0">
      <sharedItems containsMixedTypes="1" containsNumber="1" containsInteger="1" minValue="555" maxValue="555"/>
    </cacheField>
    <cacheField name="Column7" numFmtId="0">
      <sharedItems containsSemiMixedTypes="0" containsString="0" containsNumber="1" containsInteger="1" minValue="0" maxValue="3"/>
    </cacheField>
    <cacheField name="Column8" numFmtId="0">
      <sharedItems containsBlank="1"/>
    </cacheField>
    <cacheField name="Column9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833.726443749998" createdVersion="7" refreshedVersion="8" minRefreshableVersion="3" recordCount="124" xr:uid="{00000000-000A-0000-FFFF-FFFF3A000000}">
  <cacheSource type="worksheet">
    <worksheetSource name="Table1"/>
  </cacheSource>
  <cacheFields count="40">
    <cacheField name="Fin Instrument" numFmtId="0">
      <sharedItems/>
    </cacheField>
    <cacheField name="Symbol" numFmtId="0">
      <sharedItems/>
    </cacheField>
    <cacheField name="Security Type" numFmtId="0">
      <sharedItems/>
    </cacheField>
    <cacheField name="Last Trading Day" numFmtId="0">
      <sharedItems containsSemiMixedTypes="0" containsString="0" containsNumber="1" containsInteger="1" minValue="20220930" maxValue="20220930"/>
    </cacheField>
    <cacheField name="Strike" numFmtId="0">
      <sharedItems containsSemiMixedTypes="0" containsString="0" containsNumber="1" minValue="100" maxValue="364"/>
    </cacheField>
    <cacheField name="Put/Call" numFmtId="0">
      <sharedItems/>
    </cacheField>
    <cacheField name="Currency" numFmtId="0">
      <sharedItems/>
    </cacheField>
    <cacheField name="Action" numFmtId="0">
      <sharedItems/>
    </cacheField>
    <cacheField name="Quantity" numFmtId="0">
      <sharedItems containsSemiMixedTypes="0" containsString="0" containsNumber="1" containsInteger="1" minValue="1" maxValue="17"/>
    </cacheField>
    <cacheField name="Price" numFmtId="0">
      <sharedItems containsSemiMixedTypes="0" containsString="0" containsNumber="1" minValue="1.59" maxValue="15.65"/>
    </cacheField>
    <cacheField name="Time" numFmtId="21">
      <sharedItems containsSemiMixedTypes="0" containsNonDate="0" containsDate="1" containsString="0" minDate="1899-12-30T06:31:20" maxDate="1899-12-30T12:51:15" count="72">
        <d v="1899-12-30T06:31:20"/>
        <d v="1899-12-30T06:31:21"/>
        <d v="1899-12-30T06:34:09"/>
        <d v="1899-12-30T06:36:00"/>
        <d v="1899-12-30T06:36:01"/>
        <d v="1899-12-30T06:36:02"/>
        <d v="1899-12-30T06:36:03"/>
        <d v="1899-12-30T06:36:05"/>
        <d v="1899-12-30T06:36:06"/>
        <d v="1899-12-30T06:36:34"/>
        <d v="1899-12-30T06:36:35"/>
        <d v="1899-12-30T06:36:38"/>
        <d v="1899-12-30T06:36:39"/>
        <d v="1899-12-30T06:37:15"/>
        <d v="1899-12-30T06:37:16"/>
        <d v="1899-12-30T06:40:55"/>
        <d v="1899-12-30T06:40:56"/>
        <d v="1899-12-30T06:44:19"/>
        <d v="1899-12-30T06:44:20"/>
        <d v="1899-12-30T06:44:25"/>
        <d v="1899-12-30T06:45:02"/>
        <d v="1899-12-30T06:45:05"/>
        <d v="1899-12-30T06:45:07"/>
        <d v="1899-12-30T06:45:23"/>
        <d v="1899-12-30T06:45:24"/>
        <d v="1899-12-30T06:45:29"/>
        <d v="1899-12-30T06:45:32"/>
        <d v="1899-12-30T06:45:37"/>
        <d v="1899-12-30T06:45:38"/>
        <d v="1899-12-30T06:45:41"/>
        <d v="1899-12-30T06:45:43"/>
        <d v="1899-12-30T06:49:50"/>
        <d v="1899-12-30T06:49:51"/>
        <d v="1899-12-30T06:50:55"/>
        <d v="1899-12-30T06:51:15"/>
        <d v="1899-12-30T06:51:41"/>
        <d v="1899-12-30T06:51:42"/>
        <d v="1899-12-30T06:52:08"/>
        <d v="1899-12-30T06:52:43"/>
        <d v="1899-12-30T07:04:42"/>
        <d v="1899-12-30T07:07:55"/>
        <d v="1899-12-30T07:08:04"/>
        <d v="1899-12-30T07:08:05"/>
        <d v="1899-12-30T07:08:12"/>
        <d v="1899-12-30T07:08:15"/>
        <d v="1899-12-30T07:08:17"/>
        <d v="1899-12-30T07:08:18"/>
        <d v="1899-12-30T07:08:22"/>
        <d v="1899-12-30T07:08:29"/>
        <d v="1899-12-30T07:09:29"/>
        <d v="1899-12-30T07:17:03"/>
        <d v="1899-12-30T07:19:02"/>
        <d v="1899-12-30T07:19:03"/>
        <d v="1899-12-30T07:19:04"/>
        <d v="1899-12-30T08:54:22"/>
        <d v="1899-12-30T09:11:41"/>
        <d v="1899-12-30T10:09:17"/>
        <d v="1899-12-30T10:09:20"/>
        <d v="1899-12-30T10:09:23"/>
        <d v="1899-12-30T10:13:18"/>
        <d v="1899-12-30T10:13:22"/>
        <d v="1899-12-30T10:13:28"/>
        <d v="1899-12-30T10:46:26"/>
        <d v="1899-12-30T10:55:07"/>
        <d v="1899-12-30T11:20:39"/>
        <d v="1899-12-30T11:20:40"/>
        <d v="1899-12-30T12:18:19"/>
        <d v="1899-12-30T12:19:41"/>
        <d v="1899-12-30T12:45:58"/>
        <d v="1899-12-30T12:45:59"/>
        <d v="1899-12-30T12:50:57"/>
        <d v="1899-12-30T12:51:15"/>
      </sharedItems>
      <fieldGroup par="39" base="10">
        <rangePr groupBy="minutes" startDate="1899-12-30T06:31:20" endDate="1899-12-30T12:51:15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Date" numFmtId="0">
      <sharedItems containsSemiMixedTypes="0" containsString="0" containsNumber="1" containsInteger="1" minValue="20220929" maxValue="20220929"/>
    </cacheField>
    <cacheField name="Exch." numFmtId="0">
      <sharedItems/>
    </cacheField>
    <cacheField name="Account" numFmtId="0">
      <sharedItems/>
    </cacheField>
    <cacheField name="Order Ref." numFmtId="0">
      <sharedItems/>
    </cacheField>
    <cacheField name="Clearing" numFmtId="0">
      <sharedItems containsNonDate="0" containsString="0" containsBlank="1"/>
    </cacheField>
    <cacheField name="More Info" numFmtId="0">
      <sharedItems containsNonDate="0" containsString="0" containsBlank="1"/>
    </cacheField>
    <cacheField name="Trading Class" numFmtId="0">
      <sharedItems/>
    </cacheField>
    <cacheField name="Trade Idea" numFmtId="0">
      <sharedItems count="347">
        <s v="0630_264300_GOOGL"/>
        <s v="0632_264328_NVDA"/>
        <s v="0630_264302_NVDA"/>
        <s v="0630_264296_AMZN"/>
        <s v="0630_264311_NVDA"/>
        <s v="0630_264295_AAPL"/>
        <s v="0630_264301_SPY"/>
        <s v="0630_264303_NFLX"/>
        <s v="0630_264307_NFLX"/>
        <s v="0630_264306_NFLX"/>
        <s v="0630_264305_NFLX"/>
        <s v="0630_264309_NFLX"/>
        <s v="0630_264308_NFLX"/>
        <s v="92639_NFLX" u="1"/>
        <s v="76657_NFLX" u="1"/>
        <s v="0632_213556_NFLX" u="1"/>
        <s v="76640_NVDA" u="1"/>
        <s v="92630_NVDA" u="1"/>
        <s v="78391_SPY" u="1"/>
        <s v="632_135371_SPY" u="1"/>
        <s v="64520_TSLA" u="1"/>
        <s v="66022_MSFT" u="1"/>
        <s v="64725_NVDA" u="1"/>
        <s v="0833_136573_AAPL" u="1"/>
        <s v="1114_138190_NVDA" u="1"/>
        <s v="Activ_AMD" u="1"/>
        <s v="SPY_64303" u="1"/>
        <s v="64377_AAPL" u="1"/>
        <s v="64983_NFLX" u="1"/>
        <s v="NVDA_66525" u="1"/>
        <s v="0632_213523_NFLX" u="1"/>
        <s v="92465_AMZN" u="1"/>
        <s v="92582_NFLX" u="1"/>
        <s v="0831_136553_SPY" u="1"/>
        <s v="_Activi_NVDA" u="1"/>
        <s v="0632_217759_AMD" u="1"/>
        <s v="94863_META" u="1"/>
        <s v="76651_NVDA" u="1"/>
        <s v="0000_213532_NVDA" u="1"/>
        <s v="831_136553_SPY" u="1"/>
        <s v="0000_213813_MSFT" u="1"/>
        <s v="0632_160068_SPY" u="1"/>
        <s v="647_92639__NFLX" u="1"/>
        <s v="0632_160064_MSFT" u="1"/>
        <s v="94190_META" u="1"/>
        <s v="632_135369_TSLA" u="1"/>
        <s v="64297_AAPL" u="1"/>
        <s v="76642_TSLA" u="1"/>
        <s v="636_135412_TSLA" u="1"/>
        <s v="630_92465__AMZN" u="1"/>
        <s v="MSFT_66022" u="1"/>
        <s v="0000_184883_NVDA" u="1"/>
        <s v="0924_161785_MSFT" u="1"/>
        <s v="65243_NFLX" u="1"/>
        <s v="92589_NFLX" u="1"/>
        <s v="NVDA_64725" u="1"/>
        <s v="0640_135447_TSLA" u="1"/>
        <s v="641_92582__NFLX" u="1"/>
        <s v="0632_135369_TSLA" u="1"/>
        <s v="0632_184724_NFLX" u="1"/>
        <s v="925_94215__AMD" u="1"/>
        <s v="633_135374_AMD" u="1"/>
        <s v="0855_136794_SPY" u="1"/>
        <s v="903_94000__NVDA" u="1"/>
        <s v="65004_NVDA" u="1"/>
        <s v="76638_GOOGL" u="1"/>
        <s v="NFLX_65967" u="1"/>
        <s v="AMD_64920" u="1"/>
        <s v="0000_213557_AMD" u="1"/>
        <s v="0632_164264_AMD" u="1"/>
        <s v="0000_213558_AMD" u="1"/>
        <s v="0000_213815_NVDA" u="1"/>
        <s v="TSLA_66143" u="1"/>
        <s v="0632_217766_SPY" u="1"/>
        <s v="76647_GOOGL" u="1"/>
        <s v="646_92624__AMD" u="1"/>
        <s v="0000_184723_NVDA" u="1"/>
        <s v="0632_155865_NFLX" u="1"/>
        <s v="0632_160064_NVDA" u="1"/>
        <s v="0847_186070_NVDA" u="1"/>
        <s v="0000_213806_NVDA" u="1"/>
        <s v="0632_160065_NVDA" u="1"/>
        <s v="64965_TSLA" u="1"/>
        <s v="914_94863__META" u="1"/>
        <s v="1039_137838_NVDA" u="1"/>
        <s v="0632_160067_NVDA" u="1"/>
        <s v="0705_160391_" u="1"/>
        <s v="0636_184763_NFLX" u="1"/>
        <s v="0632_160069_NVDA" u="1"/>
        <s v="0701_185012_NFLX" u="1"/>
        <s v="0705_160391_AMD" u="1"/>
        <s v="0650_184899_META" u="1"/>
        <s v="0632_213525_META" u="1"/>
        <s v="64303_SPY" u="1"/>
        <s v="0000_187202_NVDA" u="1"/>
        <s v="META_64311" u="1"/>
        <s v="0632_217820_SPY" u="1"/>
        <s v="65768_AAPL" u="1"/>
        <s v="0632_217821_SPY" u="1"/>
        <s v="0000_214044_SPY" u="1"/>
        <s v="0632_217773_NFLX" u="1"/>
        <s v="0632_217822_SPY" u="1"/>
        <s v="0632_217774_NFLX" u="1"/>
        <s v="66111_AMZN" u="1"/>
        <s v="65967_NFLX" u="1"/>
        <s v="0632_217823_SPY" u="1"/>
        <s v="0632_209317_SPY" u="1"/>
        <s v="0632_217824_SPY" u="1"/>
        <s v="0632_217825_SPY" u="1"/>
        <s v="0633_135374_AMD" u="1"/>
        <s v="1135_213547_SPY" u="1"/>
        <s v="0632_217827_SPY" u="1"/>
        <s v="0632_217829_SPY" u="1"/>
        <s v="754_93311__META" u="1"/>
        <s v="94494_MSFT" u="1"/>
        <s v="NFLX_64983" u="1"/>
        <s v="65144_NVDA" u="1"/>
        <s v="0632_209309_SPY" u="1"/>
        <s v="0632_155866_TSLA" u="1"/>
        <s v="93293_AAPL" u="1"/>
        <s v="0632_217818_SPY" u="1"/>
        <s v="753_93293__AAPL" u="1"/>
        <s v="0632_217819_SPY" u="1"/>
        <s v="__AAPL" u="1"/>
        <s v="0819_136439_SPY" u="1"/>
        <s v="632_92484__AMD" u="1"/>
        <s v="0000_213790_SPY" u="1"/>
        <s v="0000_213550_SPY" u="1"/>
        <s v="1135_213529_SPY" u="1"/>
        <s v="64311_META" u="1"/>
        <s v="AMZN_64129" u="1"/>
        <s v="647_92305__" u="1"/>
        <s v="0000_213552_SPY" u="1"/>
        <s v="0632_213540_AAPL" u="1"/>
        <s v="0000_213554_SPY" u="1"/>
        <s v="819_136439_SPY" u="1"/>
        <s v="640_92260__TSLA" u="1"/>
        <s v="0000_213542_SPY" u="1"/>
        <s v="0000_213543_SPY" u="1"/>
        <s v="_Activi_META" u="1"/>
        <s v="0000_213544_SPY" u="1"/>
        <s v="0000_213546_SPY" u="1"/>
        <s v="0000_213547_SPY" u="1"/>
        <s v="640_135447_TSLA" u="1"/>
        <s v="1135_213556_NFLX" u="1"/>
        <s v="0000_213548_SPY" u="1"/>
        <s v="0636_135412_TSLA" u="1"/>
        <s v="0000_213549_SPY" u="1"/>
        <s v="0632_213521_AAPL" u="1"/>
        <s v="642_92589__NFLX" u="1"/>
        <s v="65860_TSLA" u="1"/>
        <s v="0000_213777_SPY" u="1"/>
        <s v="922_94187__NVDA" u="1"/>
        <s v="0000__AAPL" u="1"/>
        <s v="94000_NVDA" u="1"/>
        <s v="820_136443_AAPL" u="1"/>
        <s v="0632_209306_NFLX" u="1"/>
        <s v="__NVDA" u="1"/>
        <s v="64920_AMD" u="1"/>
        <s v="0636_184760_META" u="1"/>
        <s v="Activ_NFLX" u="1"/>
        <s v="1135_213523_NFLX" u="1"/>
        <s v="0000_213529_SPY" u="1"/>
        <s v="0000__NFLX" u="1"/>
        <s v="0632_164269_MSFT" u="1"/>
        <s v="0632_135371_SPY" u="1"/>
        <s v="SPY_66264" u="1"/>
        <s v="94210_NVDA" u="1"/>
        <s v="TSLA_64520" u="1"/>
        <s v="65963_TSLA" u="1"/>
        <s v="66347_AAPL" u="1"/>
        <s v="1135_212353_META" u="1"/>
        <s v="AMZN_66111" u="1"/>
        <s v="0632_217780_META" u="1"/>
        <s v="0633_184726_AMD" u="1"/>
        <s v="0632_217782_META" u="1"/>
        <s v="0000_213555_NFLX" u="1"/>
        <s v="0632_217784_META" u="1"/>
        <s v="0000_213556_NFLX" u="1"/>
        <s v="0632_155859_AMD" u="1"/>
        <s v="AAPL_64407" u="1"/>
        <s v="94221_NVDA" u="1"/>
        <s v="0632_217763_META" u="1"/>
        <s v="0632_217779_META" u="1"/>
        <s v="0000_213523_NFLX" u="1"/>
        <s v="76634_AMD" u="1"/>
        <s v="92624_AMD" u="1"/>
        <s v="0649_184893_META" u="1"/>
        <s v="92924_AMD" u="1"/>
        <s v="0632_213527_MSFT" u="1"/>
        <s v="65876_TSLA" u="1"/>
        <s v="66525_NVDA" u="1"/>
        <s v="76643_AMD" u="1"/>
        <s v="79313_AAPL" u="1"/>
        <s v="0632_155860_AAPL" u="1"/>
        <s v="0632_164266_NVDA" u="1"/>
        <s v="AAPL_66347" u="1"/>
        <s v="922_94190__META" u="1"/>
        <s v="_Activi_AMD" u="1"/>
        <s v="0632_209321_META" u="1"/>
        <s v="0632_209322_META" u="1"/>
        <s v="640_92260__" u="1"/>
        <s v="0632_209323_META" u="1"/>
        <s v="Activ_NVDA" u="1"/>
        <s v="0000_184763_NFLX" u="1"/>
        <s v="1055_138002_META" u="1"/>
        <s v="93298_NVDA" u="1"/>
        <s v="76654_AMD" u="1"/>
        <s v="0000__NVDA" u="1"/>
        <s v="__SPY" u="1"/>
        <s v="0632_213531_NVDA" u="1"/>
        <s v="0632_209304_META" u="1"/>
        <s v="0632_213532_NVDA" u="1"/>
        <s v="1103_138081_META" u="1"/>
        <s v="0632_184720_MSFT" u="1"/>
        <s v="66143_TSLA" u="1"/>
        <s v="93311_META" u="1"/>
        <s v="0632_217770_AAPL" u="1"/>
        <s v="0632_217771_AAPL" u="1"/>
        <s v="AAPL_64297" u="1"/>
        <s v="AAPL_64377" u="1"/>
        <s v="76636_MSFT" u="1"/>
        <s v="76652_MSFT" u="1"/>
        <s v="Activ_TSLA" u="1"/>
        <s v="76660_MSFT" u="1"/>
        <s v="0000_184724_NFLX" u="1"/>
        <s v="AAPL_64617" u="1"/>
        <s v="0632_160063_NFLX" u="1"/>
        <s v="0632_213528_NVDA" u="1"/>
        <s v="0633_184734_MSFT" u="1"/>
        <s v="76675_AMD" u="1"/>
        <s v="76683_AMD" u="1"/>
        <s v="0632_155863_MSFT" u="1"/>
        <s v="0633_135378_NVDA" u="1"/>
        <s v="0701_185013_SPY" u="1"/>
        <s v="0632_217768_AAPL" u="1"/>
        <s v="94149_NVDA" u="1"/>
        <s v="0632_217769_AAPL" u="1"/>
        <s v="NVDA_65004" u="1"/>
        <s v="0632_217758_AAPL" u="1"/>
        <s v="TSLA_65876" u="1"/>
        <s v="0632_217791_MSFT" u="1"/>
        <s v="92484_AMD" u="1"/>
        <s v="1114_138187_META" u="1"/>
        <s v="76694_AMD" u="1"/>
        <s v="0632_217794_MSFT" u="1"/>
        <s v="0632_217795_MSFT" u="1"/>
        <s v="0000_213525_META" u="1"/>
        <s v="93417_META" u="1"/>
        <s v="0632_217796_MSFT" u="1"/>
        <s v="753_93298__NVDA" u="1"/>
        <s v="78501_SPY" u="1"/>
        <s v="TSLA_64965" u="1"/>
        <s v="0632_213557_AMD" u="1"/>
        <s v="0632_213558_AMD" u="1"/>
        <s v="924_94210__NVDA" u="1"/>
        <s v="0632_217762_MSFT" u="1"/>
        <s v="0632_184723_NVDA" u="1"/>
        <s v="NFLX_65243" u="1"/>
        <s v="TSLA_65860" u="1"/>
        <s v="1135_213534_AAPL" u="1"/>
        <s v="0632_160067_TSLA" u="1"/>
        <s v="0632_213522_AMD" u="1"/>
        <s v="1135_213535_AAPL" u="1"/>
        <s v="94187_NVDA" u="1"/>
        <s v="TSLA_65963" u="1"/>
        <s v="820_136452_SPY" u="1"/>
        <s v="805_93417__META" u="1"/>
        <s v="0632_155864_NVDA" u="1"/>
        <s v="0731_185310_MSFT" u="1"/>
        <s v="1040_187202_NVDA" u="1"/>
        <s v="644_92283__" u="1"/>
        <s v="751_93275__AMD" u="1"/>
        <s v="0731_156455_SPY" u="1"/>
        <s v="855_136794_SPY" u="1"/>
        <s v="0825_165396_META" u="1"/>
        <s v="AAPL_64631" u="1"/>
        <s v="0000_213541_AAPL" u="1"/>
        <s v="833_136573_AAPL" u="1"/>
        <s v="64407_AAPL" u="1"/>
        <s v="64631_AAPL" u="1"/>
        <s v="914_94111__META" u="1"/>
        <s v="633_135378_NVDA" u="1"/>
        <s v="AAPL_65768" u="1"/>
        <s v="925_94221__NVDA" u="1"/>
        <s v="0000_213533_AAPL" u="1"/>
        <s v="1111_138153_SPY" u="1"/>
        <s v="0632_160065_META" u="1"/>
        <s v="0000_213534_AAPL" u="1"/>
        <s v="0000_213535_AAPL" u="1"/>
        <s v="0632_217785_NVDA" u="1"/>
        <s v="0000_213521_AAPL" u="1"/>
        <s v="0632_217786_NVDA" u="1"/>
        <s v="0632_160062_" u="1"/>
        <s v="1103_138076_SPY" u="1"/>
        <s v="0645_155993_NVDA" u="1"/>
        <s v="64617_AAPL" u="1"/>
        <s v="0632_217787_NVDA" u="1"/>
        <s v="76633_AAPL" u="1"/>
        <s v="0632_160063_" u="1"/>
        <s v="1103_138080_MSFT" u="1"/>
        <s v="0632_160064_" u="1"/>
        <s v="94111_META" u="1"/>
        <s v="0000_213539_AAPL" u="1"/>
        <s v="0632_217789_NVDA" u="1"/>
        <s v="NVDA_65144" u="1"/>
        <s v="0632_160065_" u="1"/>
        <s v="646_92630__NVDA" u="1"/>
        <s v="0632_209307_MSFT" u="1"/>
        <s v="0632_160062_AMD" u="1"/>
        <s v="0648_184883_NVDA" u="1"/>
        <s v="0632_160068_" u="1"/>
        <s v="0000_213560_MSFT" u="1"/>
        <s v="0632_217765_NVDA" u="1"/>
        <s v="0632_160069_" u="1"/>
        <s v="0000_213562_MSFT" u="1"/>
        <s v="953_94494__MSFT" u="1"/>
        <s v="0000_213563_MSFT" u="1"/>
        <s v="0000_213564_MSFT" u="1"/>
        <s v="0635_160091_" u="1"/>
        <s v="1110_138149_MSFT" u="1"/>
        <s v="0000_213565_MSFT" u="1"/>
        <s v="1111_138156_MSFT" u="1"/>
        <s v="0000_213566_MSFT" u="1"/>
        <s v="0000_213567_MSFT" u="1"/>
        <s v="0000__SPY" u="1"/>
        <s v="0924_161785_" u="1"/>
        <s v="0635_160091_AMD" u="1"/>
        <s v="93275_AMD" u="1"/>
        <s v="76635_AMZN" u="1"/>
        <s v="64129_AMZN" u="1"/>
        <s v="0820_136443_AAPL" u="1"/>
        <s v="76646_NFLX" u="1"/>
        <s v="66264_SPY" u="1"/>
        <s v="0632_213529_SPY" u="1"/>
        <s v="918_94149__NVDA" u="1"/>
        <s v="0000_213527_MSFT" u="1"/>
        <s v="76639_NFLX" u="1"/>
        <s v="Activ_META" u="1"/>
        <s v="94215_AMD" u="1"/>
        <s v="76649_AAPL" u="1"/>
        <s v="716_92924__AMD" u="1"/>
        <s v="80463_AAPL" u="1"/>
        <s v="76655_AMZN" u="1"/>
        <s v="0820_136452_SPY" u="1"/>
        <s v="0632_209308_NVDA" u="1"/>
        <s v="76648_AMZN" u="1"/>
      </sharedItems>
    </cacheField>
    <cacheField name="Trade Idea and Build" numFmtId="0">
      <sharedItems count="47">
        <s v="0630_264300_GOOGL_264300"/>
        <s v="0632_264328_NVDA_264328"/>
        <s v="0630_264302_NVDA_264302"/>
        <s v="0630_264296_AMZN_264296"/>
        <s v="0630_264311_NVDA_264311"/>
        <s v="0630_264295_AAPL_264295"/>
        <s v="0630_264301_SPY_264301"/>
        <s v="0630_264303_NFLX_264303"/>
        <s v="0630_264307_NFLX_264307"/>
        <s v="0630_264306_NFLX_264306"/>
        <s v="0630_264305_NFLX_264305"/>
        <s v="0630_264309_NFLX_264309"/>
        <s v="0630_264308_NFLX_264308"/>
        <s v="0632_217771_AAPL_217771" u="1"/>
        <s v="0632_217796_MSFT_217796" u="1"/>
        <s v="0632_217770_AAPL_217770" u="1"/>
        <s v="0632_217795_MSFT_217795" u="1"/>
        <s v="0632_217818_SPY_217818" u="1"/>
        <s v="0632_217769_AAPL_217769" u="1"/>
        <s v="0632_217819_SPY_217819" u="1"/>
        <s v="0632_217794_MSFT_217794" u="1"/>
        <s v="0632_217789_NVDA_217789" u="1"/>
        <s v="0632_217758_AAPL_217758" u="1"/>
        <s v="0632_217768_AAPL_217768" u="1"/>
        <s v="0632_217766_SPY_217766" u="1"/>
        <s v="0632_217762_MSFT_217762" u="1"/>
        <s v="0632_217784_META_217784" u="1"/>
        <s v="0632_217774_NFLX_217774" u="1"/>
        <s v="0632_217763_META_217763" u="1"/>
        <s v="0632_217787_NVDA_217787" u="1"/>
        <s v="0632_217773_NFLX_217773" u="1"/>
        <s v="0632_217820_SPY_217820" u="1"/>
        <s v="0632_217821_SPY_217821" u="1"/>
        <s v="0632_217791_MSFT_217791" u="1"/>
        <s v="0632_217782_META_217782" u="1"/>
        <s v="0632_217786_NVDA_217786" u="1"/>
        <s v="0632_217822_SPY_217822" u="1"/>
        <s v="0632_217823_SPY_217823" u="1"/>
        <s v="0632_217765_NVDA_217765" u="1"/>
        <s v="0632_217824_SPY_217824" u="1"/>
        <s v="0632_217825_SPY_217825" u="1"/>
        <s v="0632_217785_NVDA_217785" u="1"/>
        <s v="0632_217759_AMD_217759" u="1"/>
        <s v="0632_217827_SPY_217827" u="1"/>
        <s v="0632_217780_META_217780" u="1"/>
        <s v="0632_217829_SPY_217829" u="1"/>
        <s v="0632_217779_META_217779" u="1"/>
      </sharedItems>
    </cacheField>
    <cacheField name="Bought" numFmtId="0">
      <sharedItems containsBlank="1" count="3">
        <b v="1"/>
        <b v="0"/>
        <m u="1"/>
      </sharedItems>
    </cacheField>
    <cacheField name="Build" numFmtId="0">
      <sharedItems count="263">
        <s v="264300"/>
        <s v="264328"/>
        <s v="264302"/>
        <s v="264296"/>
        <s v="264311"/>
        <s v="264295"/>
        <s v="264301"/>
        <s v="264303"/>
        <s v="264307"/>
        <s v="264306"/>
        <s v="264305"/>
        <s v="264309"/>
        <s v="264308"/>
        <s v="" u="1"/>
        <s v="65144" u="1"/>
        <s v="213533" u="1"/>
        <s v="76660" u="1"/>
        <s v="213528" u="1"/>
        <s v="217794" u="1"/>
        <s v="92465_" u="1"/>
        <s v="217789" u="1"/>
        <s v="66525" u="1"/>
        <s v="94187_" u="1"/>
        <s v="184763" u="1"/>
        <s v="93275_" u="1"/>
        <s v="64965" u="1"/>
        <s v="217774" u="1"/>
        <s v="217769" u="1"/>
        <s v="93311_" u="1"/>
        <s v="217823" u="1"/>
        <s v="155865" u="1"/>
        <s v="217818" u="1"/>
        <s v="94221_" u="1"/>
        <s v="92630_" u="1"/>
        <s v="184723" u="1"/>
        <s v="209304" u="1"/>
        <s v="76649" u="1"/>
        <s v="136452" u="1"/>
        <s v="213556" u="1"/>
        <s v="135378" u="1"/>
        <s v="135447" u="1"/>
        <s v="213541" u="1"/>
        <s v="76647" u="1"/>
        <s v="160063" u="1"/>
        <s v="213777" u="1"/>
        <s v="80463" u="1"/>
        <s v="213521" u="1"/>
        <s v="135412" u="1"/>
        <s v="217782" u="1"/>
        <s v="76643" u="1"/>
        <s v="64617" u="1"/>
        <s v="217762" u="1"/>
        <s v="138190" u="1"/>
        <s v="213806" u="1"/>
        <s v="64377" u="1"/>
        <s v="79313" u="1"/>
        <s v="78501" u="1"/>
        <s v="184726" u="1"/>
        <s v="164264" u="1"/>
        <s v="209307" u="1"/>
        <s v="213564" u="1"/>
        <s v="64311" u="1"/>
        <s v="160091" u="1"/>
        <s v="138081" u="1"/>
        <s v="184883" u="1"/>
        <s v="135371" u="1"/>
        <s v="138076" u="1"/>
        <s v="213790" u="1"/>
        <s v="213544" u="1"/>
        <s v="66264" u="1"/>
        <s v="213539" u="1"/>
        <s v="94000_" u="1"/>
        <s v="165396" u="1"/>
        <s v="217785" u="1"/>
        <s v="186070" u="1"/>
        <s v="217770" u="1"/>
        <s v="217765" u="1"/>
        <s v="217829" u="1"/>
        <s v="184734" u="1"/>
        <s v="64129" u="1"/>
        <s v="94494" u="1"/>
        <s v="76657" u="1"/>
        <s v="213567" u="1"/>
        <s v="94863" u="1"/>
        <s v="138153" u="1"/>
        <s v="94190" u="1"/>
        <s v="213552" u="1"/>
        <s v="76655" u="1"/>
        <s v="135374" u="1"/>
        <s v="136443" u="1"/>
        <s v="213547" u="1"/>
        <s v="135369" u="1"/>
        <s v="155993" u="1"/>
        <s v="160069" u="1"/>
        <s v="213532" u="1"/>
        <s v="65004" u="1"/>
        <s v="213527" u="1"/>
        <s v="94149_" u="1"/>
        <s v="76651" u="1"/>
        <s v="92589_" u="1"/>
        <s v="217773" u="1"/>
        <s v="64725" u="1"/>
        <s v="66347" u="1"/>
        <s v="217768" u="1"/>
        <s v="65768" u="1"/>
        <s v="214044" u="1"/>
        <s v="217822" u="1"/>
        <s v="209323" u="1"/>
        <s v="155864" u="1"/>
        <s v="66143" u="1"/>
        <s v="155859" u="1"/>
        <s v="93298" u="1"/>
        <s v="92283_" u="1"/>
        <s v="94215" u="1"/>
        <s v="92624" u="1"/>
        <s v="213560" u="1"/>
        <s v="138156" u="1"/>
        <s v="185013" u="1"/>
        <s v="213555" u="1"/>
        <s v="92924" u="1"/>
        <s v="93293_" u="1"/>
        <s v="64983" u="1"/>
        <s v="92484" u="1"/>
        <s v="213540" u="1"/>
        <s v="94210_" u="1"/>
        <s v="94111" u="1"/>
        <s v="213535" u="1"/>
        <s v="160062" u="1"/>
        <s v="217796" u="1"/>
        <s v="76638" u="1"/>
        <s v="92582" u="1"/>
        <s v="65860" u="1"/>
        <s v="76636" u="1"/>
        <s v="217825" u="1"/>
        <s v="76634" u="1"/>
        <s v="209306" u="1"/>
        <s v="213563" u="1"/>
        <s v="92639_" u="1"/>
        <s v="138080" u="1"/>
        <s v="76694" u="1"/>
        <s v="213558" u="1"/>
        <s v="64297" u="1"/>
        <s v="213543" u="1"/>
        <s v="160065" u="1"/>
        <s v="93417" u="1"/>
        <s v="213523" u="1"/>
        <s v="65243" u="1"/>
        <s v="217784" u="1"/>
        <s v="66022" u="1"/>
        <s v="217779" u="1"/>
        <s v="64631" u="1"/>
        <s v="65876" u="1"/>
        <s v="213813" u="1"/>
        <s v="92465" u="1"/>
        <s v="187202" u="1"/>
        <s v="94187" u="1"/>
        <s v="217759" u="1"/>
        <s v="93275" u="1"/>
        <s v="138187" u="1"/>
        <s v="92260_" u="1"/>
        <s v="155860" u="1"/>
        <s v="93311" u="1"/>
        <s v="164266" u="1"/>
        <s v="209309" u="1"/>
        <s v="Activ" u="1"/>
        <s v="213566" u="1"/>
        <s v="94221" u="1"/>
        <s v="92630" u="1"/>
        <s v="76648" u="1"/>
        <s v="213546" u="1"/>
        <s v="160068" u="1"/>
        <s v="213531" u="1"/>
        <s v="76646" u="1"/>
        <s v="217787" u="1"/>
        <s v="76675" u="1"/>
        <s v="212353" u="1"/>
        <s v="76642" u="1"/>
        <s v="217821" u="1"/>
        <s v="209322" u="1"/>
        <s v="155863" u="1"/>
        <s v="Activi" u="1"/>
        <s v="209317" u="1"/>
        <s v="76640" u="1"/>
        <s v="164269" u="1"/>
        <s v="184893" u="1"/>
        <s v="185012" u="1"/>
        <s v="213554" u="1"/>
        <s v="160391" u="1"/>
        <s v="161785" u="1"/>
        <s v="213549" u="1"/>
        <s v="78391" u="1"/>
        <s v="213534" u="1"/>
        <s v="213529" u="1"/>
        <s v="217795" u="1"/>
        <s v="217780" u="1"/>
        <s v="94000" u="1"/>
        <s v="94494_" u="1"/>
        <s v="217824" u="1"/>
        <s v="155866" u="1"/>
        <s v="217819" u="1"/>
        <s v="94863_" u="1"/>
        <s v="94190_" u="1"/>
        <s v="184724" u="1"/>
        <s v="213562" u="1"/>
        <s v="213557" u="1"/>
        <s v="185310" u="1"/>
        <s v="213542" u="1"/>
        <s v="76654" u="1"/>
        <s v="160064" u="1"/>
        <s v="213522" u="1"/>
        <s v="76652" u="1"/>
        <s v="76683" u="1"/>
        <s v="217763" u="1"/>
        <s v="94149" u="1"/>
        <s v="93298_" u="1"/>
        <s v="217758" u="1"/>
        <s v="217827" u="1"/>
        <s v="94215_" u="1"/>
        <s v="92589" u="1"/>
        <s v="92624_" u="1"/>
        <s v="65967" u="1"/>
        <s v="66111" u="1"/>
        <s v="92924_" u="1"/>
        <s v="64520" u="1"/>
        <s v="184899" u="1"/>
        <s v="209308" u="1"/>
        <s v="92484_" u="1"/>
        <s v="213565" u="1"/>
        <s v="94111_" u="1"/>
        <s v="156455" u="1"/>
        <s v="213550" u="1"/>
        <s v="64920" u="1"/>
        <s v="92582_" u="1"/>
        <s v="65963" u="1"/>
        <s v="160067" u="1"/>
        <s v="76639" u="1"/>
        <s v="93293" u="1"/>
        <s v="213525" u="1"/>
        <s v="217791" u="1"/>
        <s v="94210" u="1"/>
        <s v="217786" u="1"/>
        <s v="184760" u="1"/>
        <s v="217771" u="1"/>
        <s v="136573" u="1"/>
        <s v="213815" u="1"/>
        <s v="217766" u="1"/>
        <s v="76635" u="1"/>
        <s v="217820" u="1"/>
        <s v="209321" u="1"/>
        <s v="64407" u="1"/>
        <s v="136553" u="1"/>
        <s v="138002" u="1"/>
        <s v="136794" u="1"/>
        <s v="76633" u="1"/>
        <s v="184720" u="1"/>
        <s v="92305_" u="1"/>
        <s v="64303" u="1"/>
        <s v="138149" u="1"/>
        <s v="93417_" u="1"/>
        <s v="137838" u="1"/>
        <s v="213548" u="1"/>
        <s v="92639" u="1"/>
        <s v="136439" u="1"/>
      </sharedItems>
    </cacheField>
    <cacheField name="Jenkins Build URL" numFmtId="0">
      <sharedItems/>
    </cacheField>
    <cacheField name="PnL" numFmtId="44">
      <sharedItems containsSemiMixedTypes="0" containsString="0" containsNumber="1" minValue="-9720" maxValue="8820"/>
    </cacheField>
    <cacheField name="AlertTime" numFmtId="165">
      <sharedItems containsSemiMixedTypes="0" containsNonDate="0" containsDate="1" containsString="0" minDate="1899-12-30T06:30:00" maxDate="1899-12-30T06:32:00"/>
    </cacheField>
    <cacheField name="side" numFmtId="165">
      <sharedItems count="787">
        <s v="0630|06:31|BUY|GOOGL|Put|reversal"/>
        <s v="0632|06:34|BUY|NVDA|Put|reversal"/>
        <s v="0630|06:36|BUY|NVDA|Put|reversal"/>
        <s v="0630|06:36|BUY|AMZN|Put|reversal"/>
        <s v="0630|06:36|BUY|AMZN|Call|continuation"/>
        <s v="0630|06:37|BUY|NVDA|Put|reversal"/>
        <s v="0630|06:40|BUY|AAPL|Put|reversal"/>
        <s v="0630|06:44|BUY|SPY|Put|reversal"/>
        <s v="0630|06:45|BUY|NFLX|Put|reversal"/>
        <s v="0630|06:45|SELL|AMZN|Call|continuation"/>
        <s v="0630|06:45|SELL|NVDA|Put|reversal"/>
        <s v="0630|06:49|SELL|NFLX|Put|reversal"/>
        <s v="0630|06:50|BUY|NFLX|Call|continuation"/>
        <s v="0630|06:51|BUY|NFLX|Call|continuation"/>
        <s v="0630|06:51|SELL|NFLX|Call|continuation"/>
        <s v="0630|06:52|SELL|AAPL|Put|reversal"/>
        <s v="0630|06:52|BUY|NFLX|Call|continuation"/>
        <s v="0630|07:04|SELL|NFLX|Call|continuation"/>
        <s v="0632|07:07|SELL|NVDA|Put|reversal"/>
        <s v="0630|07:08|SELL|NFLX|Put|reversal"/>
        <s v="0630|07:08|BUY|NFLX|Call|continuation"/>
        <s v="0630|07:09|SELL|NFLX|Call|continuation"/>
        <s v="0630|07:17|SELL|SPY|Put|reversal"/>
        <s v="0630|07:19|SELL|GOOGL|Put|reversal"/>
        <s v="0630|08:54|BUY|SPY|Call|continuation"/>
        <s v="0630|09:11|SELL|SPY|Call|continuation"/>
        <s v="0630|10:09|BUY|NFLX|Put|reversal"/>
        <s v="0630|10:13|SELL|NFLX|Put|reversal"/>
        <s v="0630|10:46|BUY|NFLX|Put|reversal"/>
        <s v="0630|10:55|BUY|NFLX|Put|reversal"/>
        <s v="0630|11:20|SELL|AMZN|Put|reversal"/>
        <s v="0630|12:18|SELL|NFLX|Put|reversal"/>
        <s v="0630|12:19|SELL|NFLX|Put|reversal"/>
        <s v="0630|12:45|BUY|NFLX|Call|continuation"/>
        <s v="0630|12:50|SELL|NFLX|Call|continuation"/>
        <s v="0630|12:51|SELL|NFLX|Call|continuation"/>
        <s v="AMD|Put|reversal|SELL|08:18" u="1"/>
        <s v="META|Put|reversal|BUY|09:28" u="1"/>
        <s v="12:58|AMD|20220824|reversal|SELL" u="1"/>
        <s v="META|Put|reversal|SELL|10:02" u="1"/>
        <s v="0632|14:37|SELL|MSFT|Call|continuation" u="1"/>
        <s v="0632|19:57|SELL|NVDA|Call|continuation" u="1"/>
        <s v="0632|19:59|SELL|NVDA|Call|continuation" u="1"/>
        <s v="0000|19:58|SELL|NVDA|Put|" u="1"/>
        <s v="0000|19:59|SELL|NVDA|Put|" u="1"/>
        <s v="MSFT|20220824|reversal|BUY|12:39" u="1"/>
        <s v="TSLA|Put|reversal|BUY|06:49" u="1"/>
        <s v="NVDA|06:44|reversal" u="1"/>
        <s v="NVDA|06:45|reversal" u="1"/>
        <s v="NVDA|07:32|reversal" u="1"/>
        <s v="NVDA|Put|reversal|SELL|06:55" u="1"/>
        <s v="07:44|MSFT|20220824|None|SELL" u="1"/>
        <s v="AMD|continuation|SELL|06:39" u="1"/>
        <s v="0633|14:16|SELL|MSFT|Call|continuation" u="1"/>
        <s v="0633|14:17|SELL|MSFT|Call|continuation" u="1"/>
        <s v="0633|14:18|SELL|MSFT|Call|continuation" u="1"/>
        <s v="0632|06:34|BUY|AMD|Put|reversal" u="1"/>
        <s v="0632|07:08|BUY|AMD|Put|reversal" u="1"/>
        <s v="0632|07:19|BUY|SPY|Put|reversal" u="1"/>
        <s v="0632|08:16|BUY|AMD|Put|reversal" u="1"/>
        <s v="07:44|SELL|MSFT|Put|None" u="1"/>
        <s v="META|Put|reversal|BUY|08:09" u="1"/>
        <s v="AMD|Put||SELL|10:35" u="1"/>
        <s v="0000|06:35|BUY|AAPL|Call|" u="1"/>
        <s v="0000|06:38|BUY|AAPL|Call|" u="1"/>
        <s v="META|Call|continuation|SELL|09:26" u="1"/>
        <s v="0000|06:35|SELL|AAPL|Call|" u="1"/>
        <s v="0000|06:38|SELL|AAPL|Call|" u="1"/>
        <s v="0000|06:39|SELL|AAPL|Call|" u="1"/>
        <s v="NFLX|continuation|BUY|06:32" u="1"/>
        <s v="NFLX|Put|reversal|BUY|06:42" u="1"/>
        <s v="07:20|MSFT|20220824|reversal|BUY" u="1"/>
        <s v="0000|06:35|BUY|SPY|Call|" u="1"/>
        <s v="0000|06:36|BUY|SPY|Call|" u="1"/>
        <s v="0000|06:37|BUY|SPY|Call|" u="1"/>
        <s v="0000|06:44|BUY|SPY|Call|" u="1"/>
        <s v="0000|06:48|BUY|SPY|Call|" u="1"/>
        <s v="0000|06:49|BUY|SPY|Call|" u="1"/>
        <s v="0000|06:58|BUY|SPY|Call|" u="1"/>
        <s v="0000|07:00|BUY|SPY|Call|" u="1"/>
        <s v="0000|07:01|BUY|SPY|Call|" u="1"/>
        <s v="0000|07:02|BUY|SPY|Call|" u="1"/>
        <s v="0000|07:03|BUY|SPY|Call|" u="1"/>
        <s v="0000|07:04|BUY|SPY|Call|" u="1"/>
        <s v="0000|07:22|BUY|SPY|Call|" u="1"/>
        <s v="0000|07:27|BUY|SPY|Call|" u="1"/>
        <s v="0000|07:28|BUY|SPY|Call|" u="1"/>
        <s v="0000|07:29|BUY|SPY|Call|" u="1"/>
        <s v="NFLX|Put|reversal|SELL|07:07" u="1"/>
        <s v="AMZN|Put|reversal|BUY|06:35" u="1"/>
        <s v="NVDA|Put|reversal|BUY|10:30" u="1"/>
        <s v="NVDA|Call|continuation|BUY|06:31" u="1"/>
        <s v="NVDA|Put|reversal|BUY|10:40" u="1"/>
        <s v="AAPL|Put|reversal|BUY|08:25" u="1"/>
        <s v="0633|13:48|BUY|AMD|Put|reversal" u="1"/>
        <s v="SPY|Put|reversal|BUY|11:45" u="1"/>
        <s v="AMD|Put|reversal|SELL|09:19" u="1"/>
        <s v="META|Put|reversal|SELL|08:15" u="1"/>
        <s v="NVDA|Call|continuation|BUY|09:40" u="1"/>
        <s v="META|Call|continuation|SELL|09:25" u="1"/>
        <s v="NVDA|Put|reversal|SELL|10:39" u="1"/>
        <s v="1135|06:35|BUY|AAPL|Call|reversal" u="1"/>
        <s v="1135|06:35|BUY|NFLX|Call|reversal" u="1"/>
        <s v="1135|06:35|SELL|SPY|Call|reversal" u="1"/>
        <s v="1135|12:35|BUY|META|Call|reversal" u="1"/>
        <s v="1135|12:36|BUY|META|Call|reversal" u="1"/>
        <s v="0000|06:35|SELL|NFLX|Call|" u="1"/>
        <s v="0000|06:36|SELL|NFLX|Call|" u="1"/>
        <s v="0000|19:58|SELL|NFLX|Call|" u="1"/>
        <s v="SPY|Put|reversal|BUY|11:21" u="1"/>
        <s v="NVDA|Put|reversal|SELL|09:02" u="1"/>
        <s v="NVDA|reversal|SELL|07:32" u="1"/>
        <s v="|20220824|reversal|BUY|07:19" u="1"/>
        <s v="1135|06:35|SELL|AAPL|Call|reversal" u="1"/>
        <s v="1135|12:41|SELL|META|Call|reversal" u="1"/>
        <s v="1135|12:42|SELL|META|Call|reversal" u="1"/>
        <s v="1135|12:43|SELL|META|Call|reversal" u="1"/>
        <s v="0650|14:01|BUY|META|Put|reversal" u="1"/>
        <s v="NFLX||SELL|07:39" u="1"/>
        <s v="SPY|Put|reversal|BUY|11:28" u="1"/>
        <s v="0650|14:10|BUY|META|Call|continuation" u="1"/>
        <s v="||reversal|SELL|08:54" u="1"/>
        <s v="07:19|SPY|20220824|reversal|BUY" u="1"/>
        <s v="MSFT|continuation|SELL|08:07" u="1"/>
        <s v="META|Put|reversal|SELL|08:16" u="1"/>
        <s v="NFLX|07:39|" u="1"/>
        <s v="META|20220824|reversal|SELL|07:00" u="1"/>
        <s v="MSFT|Call|continuation|SELL|08:01" u="1"/>
        <s v="NVDA|Put|reversal|SELL|09:03" u="1"/>
        <s v="NFLX|Put|reversal|BUY|06:43" u="1"/>
        <s v="07:19|BUY|SPY|Put|reversal" u="1"/>
        <s v="12:58|MSFT|20220824|reversal|SELL" u="1"/>
        <s v="1040|17:41|BUY|NVDA|Put|reversal" u="1"/>
        <s v="0636|19:58|SELL|NFLX|Call|continuation" u="1"/>
        <s v="NVDA|reversal|BUY|06:44" u="1"/>
        <s v="AAPL|Put|reversal|BUY|08:36" u="1"/>
        <s v="0000|06:55|SELL|META|Put|" u="1"/>
        <s v="0635|08:14|BUY|AMD|Put|reversal" u="1"/>
        <s v="0635|12:31|BUY|AMD|Put|reversal" u="1"/>
        <s v="SPY|Call|continuation|SELL|08:56" u="1"/>
        <s v="SPY|Call|continuation|SELL|12:46" u="1"/>
        <s v="AMD|Call|continuation|SELL|06:38" u="1"/>
        <s v="0000|06:35|BUY|MSFT|Put|" u="1"/>
        <s v="0000|06:36|BUY|MSFT|Put|" u="1"/>
        <s v="0000|06:38|BUY|MSFT|Put|" u="1"/>
        <s v="0000|06:39|BUY|MSFT|Put|" u="1"/>
        <s v="0000|06:40|BUY|MSFT|Put|" u="1"/>
        <s v="07:08|SELL|MSFT|20220824|None" u="1"/>
        <s v="GOOGL|reversal|BUY|06:50" u="1"/>
        <s v="MSFT|20220824|reversal|SELL|12:58" u="1"/>
        <s v="SPY|Call||SELL|13:03" u="1"/>
        <s v="0632|06:33|BUY|AMD|Call|reversal" u="1"/>
        <s v="0632|06:33|BUY|META|Put|reversal" u="1"/>
        <s v="0632|06:33|BUY|SPY|Call|reversal" u="1"/>
        <s v="0632|06:33|BUY|TSLA|Put|reversal" u="1"/>
        <s v="0632|06:34|BUY|AAPL|Put|reversal" u="1"/>
        <s v="0632|06:34|BUY|AMD|Call|reversal" u="1"/>
        <s v="0632|06:34|BUY|SPY|Call|reversal" u="1"/>
        <s v="0632|06:34|SELL|AMD|Put|reversal" u="1"/>
        <s v="0632|06:38|BUY|AMD|Call|reversal" u="1"/>
        <s v="0632|06:39|BUY|MSFT|Put|reversal" u="1"/>
        <s v="0632|06:40|BUY|AMD|Call|reversal" u="1"/>
        <s v="0632|06:51|BUY|META|Put|reversal" u="1"/>
        <s v="0632|07:00|BUY|NFLX|Put|reversal" u="1"/>
        <s v="0632|07:02|BUY|SPY|Call|reversal" u="1"/>
        <s v="0632|07:05|BUY|NVDA|Put|reversal" u="1"/>
        <s v="0632|07:16|BUY|SPY|Call|reversal" u="1"/>
        <s v="0632|07:16|SELL|AMD|Put|reversal" u="1"/>
        <s v="0632|07:20|BUY|MSFT|Put|reversal" u="1"/>
        <s v="0632|07:25|BUY|MSFT|Put|reversal" u="1"/>
        <s v="0632|07:28|SELL|SPY|Put|reversal" u="1"/>
        <s v="0632|07:34|BUY|SPY|Call|reversal" u="1"/>
        <s v="0632|07:48|BUY|SPY|Call|reversal" u="1"/>
        <s v="0632|07:49|BUY|SPY|Call|reversal" u="1"/>
        <s v="0632|07:50|BUY|SPY|Call|reversal" u="1"/>
        <s v="0632|07:53|BUY|SPY|Call|reversal" u="1"/>
        <s v="0632|07:58|BUY|SPY|Call|reversal" u="1"/>
        <s v="0632|07:59|BUY|SPY|Call|reversal" u="1"/>
        <s v="0632|08:05|BUY|SPY|Call|reversal" u="1"/>
        <s v="0632|08:12|BUY|SPY|Call|reversal" u="1"/>
        <s v="0632|08:13|BUY|NVDA|Put|reversal" u="1"/>
        <s v="0632|09:43|SELL|AMD|Put|reversal" u="1"/>
        <s v="0632|11:45|BUY|SPY|Call|reversal" u="1"/>
        <s v="0632|11:47|BUY|SPY|Call|reversal" u="1"/>
        <s v="0632|11:48|BUY|SPY|Call|reversal" u="1"/>
        <s v="0632|11:51|BUY|SPY|Call|reversal" u="1"/>
        <s v="0632|11:52|BUY|SPY|Call|reversal" u="1"/>
        <s v="0632|11:53|BUY|SPY|Call|reversal" u="1"/>
        <s v="0632|11:57|BUY|SPY|Call|reversal" u="1"/>
        <s v="0632|12:04|BUY|SPY|Call|reversal" u="1"/>
        <s v="0632|12:06|BUY|SPY|Call|reversal" u="1"/>
        <s v="0632|12:07|BUY|SPY|Call|reversal" u="1"/>
        <s v="0632|12:09|BUY|SPY|Call|reversal" u="1"/>
        <s v="0632|12:10|BUY|SPY|Call|reversal" u="1"/>
        <s v="0632|12:11|BUY|SPY|Call|reversal" u="1"/>
        <s v="0632|12:20|BUY|SPY|Call|reversal" u="1"/>
        <s v="0632|12:21|BUY|SPY|Call|reversal" u="1"/>
        <s v="0632|12:28|BUY|SPY|Call|reversal" u="1"/>
        <s v="0632|12:37|BUY|MSFT|Put|reversal" u="1"/>
        <s v="0632|13:36|BUY|NVDA|Put|reversal" u="1"/>
        <s v="0632|13:38|BUY|MSFT|Put|reversal" u="1"/>
        <s v="0632|13:44|BUY|NFLX|Put|reversal" u="1"/>
        <s v="TSLA|Put|continuation|SELL|06:42" u="1"/>
        <s v="NVDA|reversal|BUY|06:45" u="1"/>
        <s v="0632|13:57|BUY|NVDA|Call|continuation" u="1"/>
        <s v="0632|14:03|BUY|MSFT|Call|continuation" u="1"/>
        <s v="META|Put|reversal|SELL|10:31" u="1"/>
        <s v="0000|06:38|SELL|SPY|Put|" u="1"/>
        <s v="0000|06:39|SELL|SPY|Put|" u="1"/>
        <s v="0000|06:40|SELL|SPY|Put|" u="1"/>
        <s v="0000|06:41|SELL|SPY|Put|" u="1"/>
        <s v="0000|06:43|SELL|SPY|Put|" u="1"/>
        <s v="0000|06:51|SELL|SPY|Put|" u="1"/>
        <s v="0000|06:57|SELL|SPY|Put|" u="1"/>
        <s v="0000|06:59|SELL|SPY|Put|" u="1"/>
        <s v="0000|07:40|SELL|SPY|Put|" u="1"/>
        <s v="GOOGL|reversal|BUY|06:51" u="1"/>
        <s v="AMZN|Call|continuation|BUY|06:39" u="1"/>
        <s v="0000|06:36|SELL|AAPL|Put|" u="1"/>
        <s v="0000|06:40|SELL|AAPL|Put|" u="1"/>
        <s v="08:15|SELL|NVDA|20220824|reversal" u="1"/>
        <s v="META|Call|continuation|SELL|09:22" u="1"/>
        <s v="NFLX|Put|reversal|BUY|06:34" u="1"/>
        <s v="AMD|Call|continuation|BUY|06:36" u="1"/>
        <s v="NFLX|Put|reversal|BUY|06:44" u="1"/>
        <s v="AAPL|Put|reversal|BUY|07:57" u="1"/>
        <s v="09:43|AMD|20220824|reversal|SELL" u="1"/>
        <s v="NVDA|20220824|reversal|BUY|06:33" u="1"/>
        <s v="NVDA|continuation|BUY|06:31" u="1"/>
        <s v="0000|06:38|BUY|SPY|Put|" u="1"/>
        <s v="0000|06:39|BUY|SPY|Put|" u="1"/>
        <s v="0000|06:40|BUY|SPY|Put|" u="1"/>
        <s v="0000|06:41|BUY|SPY|Put|" u="1"/>
        <s v="0000|06:42|BUY|SPY|Put|" u="1"/>
        <s v="0000|06:43|BUY|SPY|Put|" u="1"/>
        <s v="0000|06:46|BUY|SPY|Put|" u="1"/>
        <s v="0000|06:48|BUY|SPY|Put|" u="1"/>
        <s v="0000|06:53|BUY|SPY|Put|" u="1"/>
        <s v="0000|07:37|BUY|SPY|Put|" u="1"/>
        <s v="AAPL|Call|continuation|BUY|08:56" u="1"/>
        <s v="0633|01:13|SELL|AMD|Put|reversal" u="1"/>
        <s v="0633|13:52|BUY|MSFT|Put|reversal" u="1"/>
        <s v="||reversal|SELL|11:26" u="1"/>
        <s v="META|Put|reversal|SELL|10:32" u="1"/>
        <s v="0633|14:03|BUY|MSFT|Call|continuation" u="1"/>
        <s v="0648|19:57|SELL|NVDA|Call|continuation" u="1"/>
        <s v="06:33|BUY|TSLA|20220824|reversal" u="1"/>
        <s v="06:39|BUY|MSFT|20220824|reversal" u="1"/>
        <s v="10:24|SELL|AMD|20220824|reversal" u="1"/>
        <s v="AMD|reversal|SELL|06:40" u="1"/>
        <s v="06:33|BUY|TSLA|Put|reversal" u="1"/>
        <s v="06:39|BUY|MSFT|Put|reversal" u="1"/>
        <s v="AMD|Call|continuation|SELL|06:39" u="1"/>
        <s v="10:24|SELL|AMD|Put|reversal" u="1"/>
        <s v="||reversal|BUY|08:43" u="1"/>
        <s v="TSLA|06:30|continuation" u="1"/>
        <s v="0701|18:03|SELL|NFLX|Call|continuation" u="1"/>
        <s v="MSFT|20220824|reversal|BUY|07:20" u="1"/>
        <s v="0731|16:08|SELL|MSFT|Call|continuation" u="1"/>
        <s v="MSFT|Put|None|SELL|10:23" u="1"/>
        <s v="AMD|reversal|BUY|06:38" u="1"/>
        <s v="MSFT|Put|reversal|SELL|06:42" u="1"/>
        <s v="0649|15:06|SELL|META|Call|continuation" u="1"/>
        <s v="AMD|20220824|reversal|BUY|08:16" u="1"/>
        <s v="MSFT|reversal|SELL|06:42" u="1"/>
        <s v="AAPL|Put|reversal|BUY|10:59" u="1"/>
        <s v="0000|06:36|BUY|AMD|Put|" u="1"/>
        <s v="NFLX|Put|reversal|BUY|06:45" u="1"/>
        <s v="NFLX|Put|reversal|BUY|06:55" u="1"/>
        <s v="NVDA|Put|reversal|BUY|10:23" u="1"/>
        <s v="0635|10:24|SELL|AMD|Put|reversal" u="1"/>
        <s v="0635|12:58|SELL|AMD|Put|reversal" u="1"/>
        <s v="0701|14:25|BUY|SPY|Put|reversal" u="1"/>
        <s v="MSFT|06:31|continuation" u="1"/>
        <s v="MSFT|06:32|continuation" u="1"/>
        <s v="MSFT|07:52|continuation" u="1"/>
        <s v="MSFT|07:53|continuation" u="1"/>
        <s v="MSFT|08:01|continuation" u="1"/>
        <s v="MSFT|08:07|continuation" u="1"/>
        <s v="06:51|BUY|META|20220824|reversal" u="1"/>
        <s v="AAPL|Call|continuation|SELL|09:04" u="1"/>
        <s v="GOOGL|Call|continuation|BUY|08:54" u="1"/>
        <s v="07:19|BUY|SPY|20220824|reversal" u="1"/>
        <s v="NVDA|Put|reversal|BUY|11:23" u="1"/>
        <s v="GOOGL|06:50|reversal" u="1"/>
        <s v="GOOGL|06:51|reversal" u="1"/>
        <s v="06:51|BUY|META|Put|reversal" u="1"/>
        <s v="|20220824|reversal|SELL|07:28" u="1"/>
        <s v="08:13|NVDA|20220824|reversal|BUY" u="1"/>
        <s v="META|Call|continuation|BUY|09:22" u="1"/>
        <s v="0632|07:08|SELL|MSFT|Put|None" u="1"/>
        <s v="0632|07:44|SELL|MSFT|Put|None" u="1"/>
        <s v="NVDA|Put|reversal|SELL|09:40" u="1"/>
        <s v="07:44|SELL|MSFT|20220824|None" u="1"/>
        <s v="NFLX|Call||SELL|07:39" u="1"/>
        <s v="0636|13:57|BUY|META|Put|reversal" u="1"/>
        <s v="0636|14:24|BUY|NFLX|Put|reversal" u="1"/>
        <s v="AAPL|Call|continuation|SELL|09:27" u="1"/>
        <s v="0000|06:35|SELL|NVDA|Call|" u="1"/>
        <s v="0000|06:57|SELL|NVDA|Call|" u="1"/>
        <s v="0000|06:58|SELL|NVDA|Call|" u="1"/>
        <s v="0000|07:00|SELL|NVDA|Call|" u="1"/>
        <s v="0000|19:57|SELL|NVDA|Call|" u="1"/>
        <s v="0000|19:59|SELL|NVDA|Call|" u="1"/>
        <s v="0636|17:26|BUY|NFLX|Call|continuation" u="1"/>
        <s v="|20220824|reversal|SELL|08:15" u="1"/>
        <s v="AAPL|Call|continuation|SELL|09:03" u="1"/>
        <s v="GOOGL|Call|continuation|BUY|08:53" u="1"/>
        <s v="NVDA|Put|reversal|SELL|07:32" u="1"/>
        <s v="0825|12:57|SELL|META|Put|reversal" u="1"/>
        <s v="06:41|SELL|TSLA|Put|reversal" u="1"/>
        <s v="NFLX|Call|continuation|BUY|06:46" u="1"/>
        <s v="SPY|Put|reversal|BUY|08:20" u="1"/>
        <s v="NFLX|Put|reversal|BUY|06:36" u="1"/>
        <s v="TSLA|20220824|reversal|SELL|06:41" u="1"/>
        <s v="NVDA|Put|reversal|BUY|06:33" u="1"/>
        <s v="NVDA|20220824|reversal|BUY|06:51" u="1"/>
        <s v="TSLA|Call|continuation|BUY|06:30" u="1"/>
        <s v="AAPL|Put|reversal|SELL|08:22" u="1"/>
        <s v="MSFT|reversal|SELL|07:00" u="1"/>
        <s v="|20220824|reversal|SELL|07:01" u="1"/>
        <s v="AMD|Put|reversal|BUY|06:40" u="1"/>
        <s v="AMD|Put|reversal|BUY|06:41" u="1"/>
        <s v="12:58|SELL|MSFT|20220824|reversal" u="1"/>
        <s v="AMD|Put|reversal|BUY|06:46" u="1"/>
        <s v="|20220824|reversal|SELL|07:00" u="1"/>
        <s v="TSLA||SELL|07:50" u="1"/>
        <s v="07:00|BUY|NFLX|20220824|reversal" u="1"/>
        <s v="SPY|Put|reversal|BUY|09:27" u="1"/>
        <s v="0648|14:18|BUY|NVDA|Put|reversal" u="1"/>
        <s v="08:14|AMD|20220824|reversal|BUY" u="1"/>
        <s v="08:16|AMD|20220824|reversal|BUY" u="1"/>
        <s v="0648|15:26|BUY|NVDA|Call|continuation" u="1"/>
        <s v="AMD|Call|continuation|BUY|12:20" u="1"/>
        <s v="07:00|BUY|NFLX|Put|reversal" u="1"/>
        <s v="0847|15:50|SELL|NVDA|Put|reversal" u="1"/>
        <s v="08:14|BUY|AMD|Put|reversal" u="1"/>
        <s v="08:16|BUY|AMD|Put|reversal" u="1"/>
        <s v="AAPL|Put|reversal|SELL|06:31" u="1"/>
        <s v="12:39|MSFT|20220824|reversal|BUY" u="1"/>
        <s v="GOOGL|Put|reversal|SELL|08:53" u="1"/>
        <s v="0701|14:14|BUY|NFLX|Put|reversal" u="1"/>
        <s v="0701|14:26|SELL|SPY|Put|reversal" u="1"/>
        <s v="NFLX|Put|reversal|BUY|06:37" u="1"/>
        <s v="0731|14:32|BUY|MSFT|Put|reversal" u="1"/>
        <s v="0701|14:31|SELL|SPY|Call|continuation" u="1"/>
        <s v="0701|17:29|BUY|NFLX|Call|continuation" u="1"/>
        <s v="SPY|Call|continuation|SELL|09:20" u="1"/>
        <s v="MSFT|06:32|reversal" u="1"/>
        <s v="MSFT|06:33|reversal" u="1"/>
        <s v="MSFT|06:42|reversal" u="1"/>
        <s v="MSFT|06:45|reversal" u="1"/>
        <s v="MSFT|07:00|reversal" u="1"/>
        <s v="0731|14:40|BUY|MSFT|Call|continuation" u="1"/>
        <s v="0731|14:41|BUY|MSFT|Call|continuation" u="1"/>
        <s v="NVDA|Put|reversal|BUY|10:25" u="1"/>
        <s v="NVDA|Put|reversal|BUY|06:44" u="1"/>
        <s v="0649|14:01|BUY|META|Put|reversal" u="1"/>
        <s v="0705|08:16|BUY|AMD|Put|reversal" u="1"/>
        <s v="0000|06:35|BUY|MSFT|Call|" u="1"/>
        <s v="0000|06:37|BUY|MSFT|Call|" u="1"/>
        <s v="0000|06:58|BUY|MSFT|Call|" u="1"/>
        <s v="0649|14:39|BUY|META|Call|continuation" u="1"/>
        <s v="MSFT|Call|continuation|SELL|07:52" u="1"/>
        <s v="AMD|reversal|SELL|06:46" u="1"/>
        <s v="SPY|Call|continuation|BUY|08:48" u="1"/>
        <s v="|20220824|reversal|BUY|08:13" u="1"/>
        <s v="AAPL|continuation|SELL|06:32" u="1"/>
        <s v="MSFT|Put|reversal|SELL|07:00" u="1"/>
        <s v="SPY|Call|continuation|BUY|09:20" u="1"/>
        <s v="NFLX|20220824|reversal|BUY|07:00" u="1"/>
        <s v="07:20|BUY|MSFT|20220824|reversal" u="1"/>
        <s v="07:28|SELL|SPY|20220824|reversal" u="1"/>
        <s v="07:00|SELL|META|Put|reversal" u="1"/>
        <s v="07:01|SELL|NFLX|Put|reversal" u="1"/>
        <s v="10:24|AMD|20220824|reversal|SELL" u="1"/>
        <s v="|20220824|reversal|SELL|09:43" u="1"/>
        <s v="07:20|BUY|MSFT|Put|reversal" u="1"/>
        <s v="07:28|SELL|SPY|Put|reversal" u="1"/>
        <s v="MSFT|Call|continuation|BUY|06:31" u="1"/>
        <s v="NVDA|Put|reversal|BUY|09:34" u="1"/>
        <s v="AAPL|reversal|SELL|06:31" u="1"/>
        <s v="MSFT|reversal|BUY|06:32" u="1"/>
        <s v="|20220824|reversal|BUY|08:14" u="1"/>
        <s v="AMD|Put|reversal|SELL|12:20" u="1"/>
        <s v="TSLA|continuation|BUY|06:30" u="1"/>
        <s v="NVDA|Put|reversal|BUY|06:45" u="1"/>
        <s v="12:31|AMD|20220824|reversal|BUY" u="1"/>
        <s v="MSFT|Put|None|SELL|07:32" u="1"/>
        <s v="META|Call||SELL|10:33" u="1"/>
        <s v="0000|06:57|BUY|NVDA|Call|" u="1"/>
        <s v="0000|06:58|BUY|NVDA|Call|" u="1"/>
        <s v="0000|07:00|BUY|NVDA|Call|" u="1"/>
        <s v="META|Put|reversal|BUY|10:31" u="1"/>
        <s v="SPY|Put|reversal|SELL|08:31" u="1"/>
        <s v="MSFT|reversal|BUY|06:33" u="1"/>
        <s v="AMD|reversal|BUY|06:40" u="1"/>
        <s v="12:31|BUY|AMD|Put|reversal" u="1"/>
        <s v="AMD|reversal|BUY|06:46" u="1"/>
        <s v="AMD|Put|reversal|SELL|06:40" u="1"/>
        <s v="0701|14:26|BUY|SPY|Call|continuation" u="1"/>
        <s v="0000|06:35|SELL|SPY|Call|" u="1"/>
        <s v="0000|06:36|SELL|SPY|Call|" u="1"/>
        <s v="0000|06:37|SELL|SPY|Call|" u="1"/>
        <s v="0000|06:38|SELL|SPY|Call|" u="1"/>
        <s v="0000|06:44|SELL|SPY|Call|" u="1"/>
        <s v="0000|07:01|SELL|SPY|Call|" u="1"/>
        <s v="0000|07:03|SELL|SPY|Call|" u="1"/>
        <s v="0000|07:04|SELL|SPY|Call|" u="1"/>
        <s v="0000|07:05|SELL|SPY|Call|" u="1"/>
        <s v="0000|07:23|SELL|SPY|Call|" u="1"/>
        <s v="0000|07:31|SELL|SPY|Call|" u="1"/>
        <s v="SPY|20220824|reversal|BUY|07:19" u="1"/>
        <s v="AMD|Call|continuation|BUY|12:21" u="1"/>
        <s v="MSFT|Call|continuation|BUY|06:32" u="1"/>
        <s v="SPY|Put|reversal|SELL|10:13" u="1"/>
        <s v="AMD|20220824|reversal|BUY|12:31" u="1"/>
        <s v="AMD|Call|continuation|BUY|08:18" u="1"/>
        <s v="|20220824|reversal|BUY|08:16" u="1"/>
        <s v="0701|14:44|SELL|NFLX|Put|None" u="1"/>
        <s v="AAPL|06:31|continuation" u="1"/>
        <s v="AAPL|06:32|continuation" u="1"/>
        <s v="MSFT|Put|reversal|BUY|07:10" u="1"/>
        <s v="AMD|20220824|reversal|SELL|12:58" u="1"/>
        <s v="0705|12:58|SELL|AMD|Put|reversal" u="1"/>
        <s v="GOOGL|Put|reversal|BUY|06:50" u="1"/>
        <s v="AAPL|Call|continuation|SELL|06:32" u="1"/>
        <s v="TSLA|Put|None|SELL|07:46" u="1"/>
        <s v="AAPL|Put||SELL|06:54" u="1"/>
        <s v="TSLA|20220824|reversal|BUY|06:33" u="1"/>
        <s v="SPY|Call|continuation|BUY|08:31" u="1"/>
        <s v="TSLA|Call|continuation|BUY|06:41" u="1"/>
        <s v="0924|12:58|SELL|MSFT|Put|reversal" u="1"/>
        <s v="08:14|BUY|AMD|20220824|reversal" u="1"/>
        <s v="08:16|BUY|AMD|20220824|reversal" u="1"/>
        <s v="NVDA|Put|reversal|SELL|11:37" u="1"/>
        <s v="MSFT|reversal|BUY|06:45" u="1"/>
        <s v="GOOGL|Put|reversal|BUY|06:51" u="1"/>
        <s v="|20220824|reversal|BUY|12:31" u="1"/>
        <s v="1135|06:35|BUY|SPY|Call|reversal" u="1"/>
        <s v="AAPL|reversal|SELL|06:54" u="1"/>
        <s v="AAPL|Put|reversal|SELL|08:29" u="1"/>
        <s v="AAPL|Put|reversal|SELL|08:37" u="1"/>
        <s v="META|Put|reversal|SELL|09:22" u="1"/>
        <s v="SPY|Call|continuation|BUY|09:19" u="1"/>
        <s v="MSFT|continuation|BUY|06:31" u="1"/>
        <s v="|20220824|None|SELL|07:08" u="1"/>
        <s v="NVDA|20220824|reversal|BUY|06:39" u="1"/>
        <s v="AMD|Call|continuation|SELL|08:21" u="1"/>
        <s v="AMZN|reversal|SELL|06:38" u="1"/>
        <s v="NFLX|20220824|reversal|SELL|07:01" u="1"/>
        <s v="MSFT|Put|reversal|BUY|07:11" u="1"/>
        <s v="MSFT|Put|reversal|BUY|11:22" u="1"/>
        <s v="0000|06:36|SELL|MSFT|Put|" u="1"/>
        <s v="0000|06:37|SELL|MSFT|Put|" u="1"/>
        <s v="0000|06:39|SELL|MSFT|Put|" u="1"/>
        <s v="0000|06:41|SELL|MSFT|Put|" u="1"/>
        <s v="0000|06:42|SELL|MSFT|Put|" u="1"/>
        <s v="0000|06:44|SELL|MSFT|Put|" u="1"/>
        <s v="0000|06:48|SELL|MSFT|Put|" u="1"/>
        <s v="0000|06:57|SELL|MSFT|Put|" u="1"/>
        <s v="MSFT|20220824|None|SELL|07:08" u="1"/>
        <s v="06:41|TSLA|20220824|reversal|SELL" u="1"/>
        <s v="SPY|Call|continuation|BUY|10:13" u="1"/>
        <s v="NFLX|Call|continuation|SELL|06:48" u="1"/>
        <s v="AMZN|Put|reversal|SELL|06:37" u="1"/>
        <s v="AAPL|Put|reversal|SELL|06:54" u="1"/>
        <s v="NVDA|Put|reversal|BUY|08:07" u="1"/>
        <s v="TSLA|Call||SELL|07:50" u="1"/>
        <s v="AAPL|reversal|BUY|06:30" u="1"/>
        <s v="AMD|Call|continuation|SELL|09:22" u="1"/>
        <s v="AAPL|Put|reversal|SELL|12:53" u="1"/>
        <s v="AMD|Put|reversal|SELL|07:32" u="1"/>
        <s v="12:31|BUY|AMD|20220824|reversal" u="1"/>
        <s v="AMZN|Put|reversal|SELL|06:38" u="1"/>
        <s v="MSFT|continuation|BUY|06:32" u="1"/>
        <s v="MSFT|Put|reversal|BUY|06:32" u="1"/>
        <s v="AAPL|06:30|reversal" u="1"/>
        <s v="AAPL|06:31|reversal" u="1"/>
        <s v="AAPL|06:33|reversal" u="1"/>
        <s v="AAPL|06:54|reversal" u="1"/>
        <s v="0000|06:36|SELL|AMD|Put|" u="1"/>
        <s v="08:13|BUY|NVDA|20220824|reversal" u="1"/>
        <s v="MSFT|continuation|BUY|07:52" u="1"/>
        <s v="07:28|SPY|20220824|reversal|SELL" u="1"/>
        <s v="NVDA|Put|reversal|BUY|06:48" u="1"/>
        <s v="08:13|BUY|NVDA|Put|reversal" u="1"/>
        <s v="AMZN|06:33|reversal" u="1"/>
        <s v="AMZN|06:38|reversal" u="1"/>
        <s v="NFLX|Call|continuation|SELL|06:34" u="1"/>
        <s v="META|20220824|reversal|BUY|06:51" u="1"/>
        <s v="|20220824|None|SELL|07:44" u="1"/>
        <s v="AMD|Call|continuation|BUY|09:19" u="1"/>
        <s v="0650|14:06|SELL|META|Put|reversal" u="1"/>
        <s v="AMZN|Call|continuation|SELL|06:40" u="1"/>
        <s v="0847|17:20|SELL|NVDA|Call|continuation" u="1"/>
        <s v="AAPL|Call|continuation|BUY|06:31" u="1"/>
        <s v="NFLX|continuation|SELL|06:34" u="1"/>
        <s v="MSFT|Put|reversal|BUY|06:33" u="1"/>
        <s v="SPY|Call|continuation|SELL|10:22" u="1"/>
        <s v="1040|19:58|SELL|NVDA|Put|reversal" u="1"/>
        <s v="1040|19:59|SELL|NVDA|Put|reversal" u="1"/>
        <s v="07:00|META|20220824|reversal|SELL" u="1"/>
        <s v="07:01|NFLX|20220824|reversal|SELL" u="1"/>
        <s v="NVDA|20220824|reversal|SELL|08:15" u="1"/>
        <s v="MSFT|continuation|BUY|07:53" u="1"/>
        <s v="NVDA|Call|continuation|SELL|09:15" u="1"/>
        <s v="08:15|SELL|NVDA|Put|reversal" u="1"/>
        <s v="AAPL|reversal|BUY|06:33" u="1"/>
        <s v="NVDA|Put|reversal|BUY|06:49" u="1"/>
        <s v="NFLX|Put|reversal|SELL|06:43" u="1"/>
        <s v="NFLX|06:32|continuation" u="1"/>
        <s v="NFLX|06:34|continuation" u="1"/>
        <s v="SPY|Put|None|SELL|07:43" u="1"/>
        <s v="NFLX|Put||SELL|06:46" u="1"/>
        <s v="0632|06:33|BUY|AAPL|Call|reversal" u="1"/>
        <s v="0632|06:33|BUY|META|Call|reversal" u="1"/>
        <s v="0632|06:33|BUY|MSFT|Call|reversal" u="1"/>
        <s v="0632|06:33|BUY|NFLX|Call|reversal" u="1"/>
        <s v="0632|06:33|BUY|NVDA|Call|reversal" u="1"/>
        <s v="0632|06:33|SELL|AMD|Call|reversal" u="1"/>
        <s v="0632|06:33|SELL|META|Put|reversal" u="1"/>
        <s v="0632|06:34|BUY|AAPL|Call|reversal" u="1"/>
        <s v="0632|06:34|BUY|META|Call|reversal" u="1"/>
        <s v="0632|06:34|BUY|NVDA|Call|reversal" u="1"/>
        <s v="0632|06:34|SELL|AMD|Call|reversal" u="1"/>
        <s v="0632|06:34|SELL|SPY|Call|reversal" u="1"/>
        <s v="0632|06:35|BUY|META|Call|reversal" u="1"/>
        <s v="0632|06:35|BUY|NFLX|Call|reversal" u="1"/>
        <s v="0632|06:35|SELL|AAPL|Put|reversal" u="1"/>
        <s v="0632|06:35|SELL|SPY|Call|reversal" u="1"/>
        <s v="0632|06:36|BUY|NFLX|Call|reversal" u="1"/>
        <s v="0632|06:36|BUY|NVDA|Call|reversal" u="1"/>
        <s v="0632|06:37|BUY|NVDA|Call|reversal" u="1"/>
        <s v="0632|06:41|SELL|TSLA|Put|reversal" u="1"/>
        <s v="0632|06:43|BUY|META|Call|reversal" u="1"/>
        <s v="0632|06:44|BUY|META|Call|reversal" u="1"/>
        <s v="0632|06:49|BUY|META|Call|reversal" u="1"/>
        <s v="0632|06:59|BUY|MSFT|Call|reversal" u="1"/>
        <s v="0632|07:00|BUY|MSFT|Call|reversal" u="1"/>
        <s v="0632|07:00|BUY|NVDA|Call|reversal" u="1"/>
        <s v="0632|07:00|SELL|META|Put|reversal" u="1"/>
        <s v="0632|07:01|BUY|NFLX|Call|reversal" u="1"/>
        <s v="0632|07:01|SELL|NFLX|Put|reversal" u="1"/>
        <s v="0632|07:02|SELL|SPY|Call|reversal" u="1"/>
        <s v="0632|07:04|BUY|META|Call|reversal" u="1"/>
        <s v="0632|07:04|BUY|MSFT|Call|reversal" u="1"/>
        <s v="0632|07:05|BUY|MSFT|Call|reversal" u="1"/>
        <s v="0632|07:08|SELL|NVDA|Put|reversal" u="1"/>
        <s v="0632|07:11|BUY|META|Call|reversal" u="1"/>
        <s v="0632|07:12|BUY|META|Call|reversal" u="1"/>
        <s v="0632|07:13|BUY|META|Call|reversal" u="1"/>
        <s v="0632|07:17|SELL|SPY|Call|reversal" u="1"/>
        <s v="0632|07:22|BUY|NVDA|Call|reversal" u="1"/>
        <s v="0632|07:26|BUY|META|Call|reversal" u="1"/>
        <s v="0632|07:27|BUY|META|Call|reversal" u="1"/>
        <s v="0632|07:37|BUY|AAPL|Call|reversal" u="1"/>
        <s v="0632|07:37|BUY|MSFT|Call|reversal" u="1"/>
        <s v="0632|07:37|SELL|AMD|Call|reversal" u="1"/>
        <s v="0632|07:38|BUY|AAPL|Call|reversal" u="1"/>
        <s v="0632|07:38|BUY|NFLX|Call|reversal" u="1"/>
        <s v="0632|07:43|BUY|AAPL|Call|reversal" u="1"/>
        <s v="0632|07:43|BUY|MSFT|Call|reversal" u="1"/>
        <s v="0632|07:44|BUY|AAPL|Call|reversal" u="1"/>
        <s v="0632|07:44|BUY|MSFT|Call|reversal" u="1"/>
        <s v="0632|07:48|BUY|AAPL|Call|reversal" u="1"/>
        <s v="0632|07:49|SELL|SPY|Call|reversal" u="1"/>
        <s v="0632|07:50|SELL|SPY|Call|reversal" u="1"/>
        <s v="0632|08:15|BUY|MSFT|Call|reversal" u="1"/>
        <s v="0632|08:15|SELL|NVDA|Put|reversal" u="1"/>
        <s v="0632|08:20|SELL|MSFT|Put|reversal" u="1"/>
        <s v="0632|08:25|SELL|SPY|Call|reversal" u="1"/>
        <s v="0632|08:28|SELL|SPY|Call|reversal" u="1"/>
        <s v="0632|10:16|SELL|SPY|Call|reversal" u="1"/>
        <s v="0632|10:39|BUY|NVDA|Call|reversal" u="1"/>
        <s v="0632|11:32|SELL|SPY|Call|reversal" u="1"/>
        <s v="0632|11:33|SELL|SPY|Call|reversal" u="1"/>
        <s v="0632|11:54|BUY|MSFT|Call|reversal" u="1"/>
        <s v="0632|12:11|SELL|SPY|Call|reversal" u="1"/>
        <s v="0632|12:12|SELL|SPY|Call|reversal" u="1"/>
        <s v="0632|12:14|SELL|SPY|Call|reversal" u="1"/>
        <s v="0632|12:15|SELL|SPY|Call|reversal" u="1"/>
        <s v="0632|12:24|SELL|SPY|Call|reversal" u="1"/>
        <s v="0632|12:30|SELL|SPY|Call|reversal" u="1"/>
        <s v="0632|12:32|SELL|SPY|Call|reversal" u="1"/>
        <s v="0632|12:33|SELL|SPY|Call|reversal" u="1"/>
        <s v="0632|12:57|SELL|MSFT|Put|reversal" u="1"/>
        <s v="0632|13:57|SELL|NVDA|Put|reversal" u="1"/>
        <s v="0632|14:02|SELL|MSFT|Put|reversal" u="1"/>
        <s v="0632|19:57|SELL|NFLX|Put|reversal" u="1"/>
        <s v="AMD|Put|reversal|SELL|10:25" u="1"/>
        <s v="AMZN|reversal|BUY|06:33" u="1"/>
        <s v="AAPL|Put|reversal|BUY|06:30" u="1"/>
        <s v="META|Put|reversal|BUY|11:25" u="1"/>
        <s v="12:39|BUY|MSFT|20220824|reversal" u="1"/>
        <s v="MSFT|Call|continuation|BUY|07:52" u="1"/>
        <s v="0632|06:33|SELL|AAPL|Call|reversal" u="1"/>
        <s v="0632|06:33|SELL|NVDA|Call|reversal" u="1"/>
        <s v="0632|06:34|SELL|META|Call|reversal" u="1"/>
        <s v="0632|06:34|SELL|MSFT|Call|reversal" u="1"/>
        <s v="0632|06:34|SELL|NVDA|Call|reversal" u="1"/>
        <s v="0632|06:35|SELL|AAPL|Call|reversal" u="1"/>
        <s v="0632|06:35|SELL|NVDA|Call|reversal" u="1"/>
        <s v="0632|06:36|SELL|META|Call|reversal" u="1"/>
        <s v="0632|06:36|SELL|NVDA|Call|reversal" u="1"/>
        <s v="0632|06:37|SELL|META|Call|reversal" u="1"/>
        <s v="0632|06:37|SELL|NVDA|Call|reversal" u="1"/>
        <s v="0632|06:38|SELL|NFLX|Call|reversal" u="1"/>
        <s v="0632|06:39|SELL|NFLX|Call|reversal" u="1"/>
        <s v="0632|06:39|SELL|NVDA|Call|reversal" u="1"/>
        <s v="0632|06:50|SELL|META|Call|reversal" u="1"/>
        <s v="0632|06:56|SELL|META|Call|reversal" u="1"/>
        <s v="0632|06:58|SELL|NVDA|Call|reversal" u="1"/>
        <s v="0632|07:05|SELL|MSFT|Call|reversal" u="1"/>
        <s v="0632|07:06|SELL|MSFT|Call|reversal" u="1"/>
        <s v="0632|07:06|SELL|NFLX|Call|reversal" u="1"/>
        <s v="0632|07:07|SELL|MSFT|Call|reversal" u="1"/>
        <s v="0632|07:07|SELL|NFLX|Call|reversal" u="1"/>
        <s v="0632|07:08|SELL|NFLX|Call|reversal" u="1"/>
        <s v="0632|07:11|SELL|META|Call|reversal" u="1"/>
        <s v="0632|07:13|SELL|META|Call|reversal" u="1"/>
        <s v="0632|07:15|SELL|NVDA|Call|reversal" u="1"/>
        <s v="0632|07:22|SELL|NVDA|Call|reversal" u="1"/>
        <s v="0632|07:27|SELL|META|Call|reversal" u="1"/>
        <s v="0632|07:33|SELL|NVDA|Call|reversal" u="1"/>
        <s v="0632|07:38|SELL|NVDA|Call|reversal" u="1"/>
        <s v="0632|07:40|SELL|MSFT|Call|reversal" u="1"/>
        <s v="0632|07:41|SELL|MSFT|Call|reversal" u="1"/>
        <s v="0632|07:43|SELL|AAPL|Call|reversal" u="1"/>
        <s v="0632|07:44|SELL|MSFT|Call|reversal" u="1"/>
        <s v="0632|07:50|SELL|AAPL|Call|reversal" u="1"/>
        <s v="0632|10:44|SELL|NVDA|Call|reversal" u="1"/>
        <s v="0632|12:12|SELL|MSFT|Call|reversal" u="1"/>
        <s v="0632|12:46|SELL|META|Call|reversal" u="1"/>
        <s v="0632|12:46|SELL|MSFT|Call|reversal" u="1"/>
        <s v="0632|12:46|SELL|NFLX|Call|reversal" u="1"/>
        <s v="0632|12:46|SELL|NVDA|Call|reversal" u="1"/>
        <s v="AAPL|Put|reversal|BUY|06:50" u="1"/>
        <s v="NFLX|Put|reversal|SELL|06:44" u="1"/>
        <s v="AMD|Put|reversal|SELL|07:24" u="1"/>
        <s v="12:39|BUY|MSFT|Put|reversal" u="1"/>
        <s v="||reversal|BUY|08:38" u="1"/>
        <s v="NFLX|Put|None|SELL|06:46" u="1"/>
        <s v="0633|13:53|SELL|MSFT|Put|reversal" u="1"/>
        <s v="0825|12:38|BUY|META|Put|reversal" u="1"/>
        <s v="META|Put|reversal|SELL|11:34" u="1"/>
        <s v="|20220824|reversal|BUY|07:00" u="1"/>
        <s v="MSFT|20220824|None|SELL|07:44" u="1"/>
        <s v="NFLX|reversal|SELL|06:39" u="1"/>
        <s v="NVDA|Call|continuation|BUY|09:03" u="1"/>
        <s v="TSLA|Put|reversal|BUY|06:45" u="1"/>
        <s v="NFLX|Put|reversal|SELL|06:45" u="1"/>
        <s v="SPY|Put|reversal|SELL|11:57" u="1"/>
        <s v="TSLA|Put|reversal|SELL|07:45" u="1"/>
        <s v="NVDA|Call|continuation|SELL|10:23" u="1"/>
        <s v="SPY|Put|reversal|BUY|07:32" u="1"/>
        <s v="0000|06:35|BUY|AAPL|Put|" u="1"/>
        <s v="0000|06:36|BUY|AAPL|Put|" u="1"/>
        <s v="0000|06:37|BUY|AAPL|Put|" u="1"/>
        <s v="SPY|Put|reversal|BUY|07:34" u="1"/>
        <s v="|20220824|reversal|BUY|12:39" u="1"/>
        <s v="TSLA|Put|reversal|BUY|07:45" u="1"/>
        <s v="AMD|06:38|reversal" u="1"/>
        <s v="AMD|06:40|reversal" u="1"/>
        <s v="AMD|06:46|reversal" u="1"/>
        <s v="META|Put|reversal|BUY|10:56" u="1"/>
        <s v="SPY|Put|reversal|SELL|08:56" u="1"/>
        <s v="06:41|SELL|TSLA|20220824|reversal" u="1"/>
        <s v="MSFT|continuation|SELL|07:52" u="1"/>
        <s v="MSFT|Call|continuation|BUY|07:53" u="1"/>
        <s v="AAPL|continuation|BUY|06:31" u="1"/>
        <s v="12:58|SELL|AMD|20220824|reversal" u="1"/>
        <s v="SPY|Put|reversal|BUY|08:55" u="1"/>
        <s v="12:58|SELL|AMD|Put|reversal" u="1"/>
        <s v="||continuation|SELL|06:42" u="1"/>
        <s v="MSFT|Put|reversal|BUY|06:45" u="1"/>
        <s v="SPY|Put|reversal|BUY|08:34" u="1"/>
        <s v="0000|06:47|SELL|NFLX|Put|" u="1"/>
        <s v="0000|19:57|SELL|NFLX|Put|" u="1"/>
        <s v="0847|15:50|BUY|NVDA|Put|reversal" u="1"/>
        <s v="MSFT|Put|reversal|SELL|11:35" u="1"/>
        <s v="META|Put|reversal|SELL|11:44" u="1"/>
        <s v="SPY|Call|continuation|SELL|09:43" u="1"/>
        <s v="0847|17:16|BUY|NVDA|Call|continuation" u="1"/>
        <s v="|20220824|reversal|SELL|10:24" u="1"/>
        <s v="NFLX|06:34|reversal" u="1"/>
        <s v="NFLX|06:39|reversal" u="1"/>
        <s v="NFLX|06:44|reversal" u="1"/>
        <s v="NFLX|Put|reversal|SELL|06:39" u="1"/>
        <s v="AMD|Put|reversal|BUY|06:53" u="1"/>
        <s v="TSLA|07:50|" u="1"/>
        <s v="NVDA|Put|reversal|SELL|10:31" u="1"/>
        <s v="0636|01:13|SELL|META|Put|reversal" u="1"/>
        <s v="0636|14:43|SELL|NFLX|Put|reversal" u="1"/>
        <s v="SPY|Put|reversal|SELL|08:47" u="1"/>
        <s v="AMD|Put|reversal|BUY|06:33" u="1"/>
        <s v="SPY|Put|reversal|BUY|09:37" u="1"/>
        <s v="MSFT|Put|reversal|SELL|11:36" u="1"/>
        <s v="NVDA|Put||SELL|06:30" u="1"/>
        <s v="META|Put|reversal|BUY|11:07" u="1"/>
        <s v="AMD|Put|reversal|BUY|06:35" u="1"/>
        <s v="06:33|TSLA|20220824|reversal|BUY" u="1"/>
        <s v="06:39|MSFT|20220824|reversal|BUY" u="1"/>
        <s v="AMD|Put|reversal|SELL|06:46" u="1"/>
        <s v="|20220824|reversal|SELL|12:58" u="1"/>
        <s v="AMD|continuation|BUY|06:36" u="1"/>
        <s v="MSFT|Put|reversal|BUY|09:55" u="1"/>
        <s v="AMD|Put|reversal|BUY|06:38" u="1"/>
        <s v="0000|06:35|BUY|NFLX|Call|" u="1"/>
        <s v="12:58|SELL|MSFT|Put|reversal" u="1"/>
        <s v="META|Put|reversal|BUY|08:06" u="1"/>
        <s v="AAPL|Call||SELL|06:30" u="1"/>
        <s v="NVDA|Call|continuation|SELL|06:45" u="1"/>
        <s v="SPY|Put|None|SELL|11:59" u="1"/>
        <s v="NVDA|Put|reversal|SELL|10:32" u="1"/>
        <s v="NVDA|Put|reversal|SELL|06:50" u="1"/>
        <s v="MSFT|Put|reversal|SELL|11:29" u="1"/>
        <s v="META|Put|reversal|SELL|11:46" u="1"/>
        <s v="0000|06:36|BUY|NFLX|Put|" u="1"/>
        <s v="0000|06:38|BUY|NFLX|Put|" u="1"/>
        <s v="META|Put|reversal|BUY|09:16" u="1"/>
        <s v="|20220824|reversal|BUY|07:20" u="1"/>
        <s v="MSFT|Put|reversal|BUY|11:17" u="1"/>
        <s v="AMZN|Call|continuation|BUY|10:40" u="1"/>
        <s v="MSFT|Put|reversal|BUY|11:27" u="1"/>
        <s v="AAPL|Put|reversal|BUY|12:53" u="1"/>
        <s v="TSLA|Put|reversal|BUY|06:47" u="1"/>
        <s v="SPY|Call|continuation|BUY|12:25" u="1"/>
        <s v="NVDA|Put|reversal|SELL|06:35" u="1"/>
        <s v="NVDA|06:31|continuation" u="1"/>
        <s v="NVDA|06:44|continuation" u="1"/>
        <s v="NVDA|06:45|continuation" u="1"/>
        <s v="AMD|Put|reversal|BUY|07:17" u="1"/>
        <s v="NVDA|Call|continuation|SELL|06:44" u="1"/>
        <s v="07:00|SELL|META|20220824|reversal" u="1"/>
        <s v="07:01|SELL|NFLX|20220824|reversal" u="1"/>
        <s v="NVDA|20220824|reversal|BUY|08:13" u="1"/>
        <s v="SPY|20220824|reversal|SELL|07:28" u="1"/>
        <s v="0648|15:26|SELL|NVDA|Put|reversal" u="1"/>
        <s v="AMD|20220824|reversal|SELL|10:24" u="1"/>
        <s v="07:08|MSFT|20220824|None|SELL" u="1"/>
        <s v="06:51|META|20220824|reversal|BUY" u="1"/>
        <s v="AAPL|Put|reversal|BUY|06:33" u="1"/>
        <s v="MSFT|20220824|reversal|BUY|06:39" u="1"/>
        <s v="AMD|Put|reversal|BUY|08:10" u="1"/>
        <s v="AMD|20220824|reversal|SELL|09:43" u="1"/>
        <s v="07:08|SELL|MSFT|Put|None" u="1"/>
        <s v="AAPL|Put|reversal|SELL|11:07" u="1"/>
        <s v="0000|07:20|SELL|AMD|Call|" u="1"/>
        <s v="AMD|Call|continuation|SELL|08:19" u="1"/>
        <s v="MSFT|Call|continuation|SELL|08:07" u="1"/>
        <s v="0731|14:36|SELL|MSFT|Put|reversal" u="1"/>
        <s v="0731|14:37|SELL|MSFT|Put|reversal" u="1"/>
        <s v="MSFT|continuation|SELL|08:01" u="1"/>
        <s v="NVDA|continuation|SELL|06:44" u="1"/>
        <s v="NFLX|Call|continuation|BUY|06:32" u="1"/>
        <s v="0649|14:10|SELL|META|Put|reversal" u="1"/>
        <s v="NFLX|reversal|BUY|06:34" u="1"/>
        <s v="NFLX|reversal|BUY|06:44" u="1"/>
        <s v="AMZN|Put|reversal|BUY|06:33" u="1"/>
        <s v="META|Put|reversal|BUY|09:17" u="1"/>
        <s v="AMD|Put|reversal|BUY|09:34" u="1"/>
        <s v="AMZN|Call|continuation|BUY|10:41" u="1"/>
        <s v="NVDA|Put||SELL|11:01" u="1"/>
        <s v="0650|14:10|SELL|META|Call|continuation" u="1"/>
        <s v="0650|14:12|SELL|META|Call|continuation" u="1"/>
        <s v="AMD|06:36|continuation" u="1"/>
        <s v="AMD|06:38|continuation" u="1"/>
        <s v="AMD|06:39|continuation" u="1"/>
        <s v="NVDA|continuation|SELL|06:45" u="1"/>
        <s v="0924|12:39|BUY|MSFT|Put|reversal" u="1"/>
        <s v="08:15|NVDA|20220824|reversal|SELL" u="1"/>
        <s v="0000|06:35|SELL|MSFT|Call|" u="1"/>
        <s v="0000|06:36|SELL|MSFT|Call|" u="1"/>
        <s v="0000|06:37|SELL|MSFT|Call|" u="1"/>
        <s v="0000|06:38|SELL|MSFT|Call|" u="1"/>
        <s v="0000|06:59|SELL|MSFT|Call|" u="1"/>
        <s v="0000|07:00|SELL|MSFT|Call|" u="1"/>
        <s v="09:43|SELL|AMD|20220824|reversal" u="1"/>
        <s v="AMD|continuation|SELL|06:38" u="1"/>
        <s v="AMD|Put|reversal|SELL|06:38" u="1"/>
        <s v="SPY|Put|reversal|SELL|09:19" u="1"/>
        <s v="09:43|SELL|AMD|Put|reversal" u="1"/>
        <s v="AMD|20220824|reversal|BUY|08:14" u="1"/>
        <s v="AAPL|Put|reversal|SELL|07:43" u="1"/>
        <s v="07:00|NFLX|20220824|reversal|BUY" u="1"/>
        <s v="NVDA|20220824|reversal|SELL|06:41" u="1"/>
      </sharedItems>
    </cacheField>
    <cacheField name="SumTrailingAmountByTradePiece" numFmtId="2">
      <sharedItems/>
    </cacheField>
    <cacheField name="PMType" numFmtId="2">
      <sharedItems/>
    </cacheField>
    <cacheField name="Commission" numFmtId="2">
      <sharedItems containsString="0" containsBlank="1" containsNumber="1" minValue="-0.06" maxValue="4.0199999999999996"/>
    </cacheField>
    <cacheField name="Column1" numFmtId="0">
      <sharedItems containsSemiMixedTypes="0" containsString="0" containsNumber="1" containsInteger="1" minValue="264295" maxValue="264328"/>
    </cacheField>
    <cacheField name="Column2" numFmtId="0">
      <sharedItems/>
    </cacheField>
    <cacheField name="Column3" numFmtId="0">
      <sharedItems/>
    </cacheField>
    <cacheField name="BuyStopTime" numFmtId="0">
      <sharedItems containsSemiMixedTypes="0" containsString="0" containsNumber="1" containsInteger="1" minValue="630" maxValue="632"/>
    </cacheField>
    <cacheField name="Column5" numFmtId="0">
      <sharedItems containsBlank="1" count="4">
        <s v="reversal"/>
        <s v="continuation"/>
        <m u="1"/>
        <s v="None" u="1"/>
      </sharedItems>
    </cacheField>
    <cacheField name="Column6" numFmtId="0">
      <sharedItems containsSemiMixedTypes="0" containsString="0" containsNumber="1" containsInteger="1" minValue="555" maxValue="555"/>
    </cacheField>
    <cacheField name="Column7" numFmtId="0">
      <sharedItems containsSemiMixedTypes="0" containsString="0" containsNumber="1" containsInteger="1" minValue="-144" maxValue="0"/>
    </cacheField>
    <cacheField name="Column8" numFmtId="0">
      <sharedItems containsBlank="1" count="2">
        <s v="ddd"/>
        <m u="1"/>
      </sharedItems>
    </cacheField>
    <cacheField name="Column9" numFmtId="0">
      <sharedItems containsBlank="1"/>
    </cacheField>
    <cacheField name="Column10" numFmtId="0">
      <sharedItems containsString="0" containsBlank="1" containsNumber="1" containsInteger="1" minValue="1" maxValue="2"/>
    </cacheField>
    <cacheField name="Hours" numFmtId="0" databaseField="0">
      <fieldGroup base="10">
        <rangePr groupBy="hours" startDate="1899-12-30T06:31:20" endDate="1899-12-30T12:51:15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TSLA Aug26'22 900 PUT"/>
    <s v="TSLA  220826P00900000"/>
    <s v="OPT"/>
    <n v="20220826"/>
    <n v="900"/>
    <s v="Put"/>
    <s v="USD"/>
    <s v="BOT"/>
    <n v="1"/>
    <n v="20.7"/>
    <d v="1899-12-30T06:33:51"/>
    <n v="20220824"/>
    <s v="PSE"/>
    <s v="Stocks"/>
    <s v="160067_w_b_0632_reversal_555_0"/>
    <m/>
    <m/>
    <x v="0"/>
    <x v="0"/>
    <s v="0632_160067_TSLA_160067"/>
    <b v="1"/>
    <s v="160067"/>
    <s v="click me"/>
    <n v="-2070"/>
    <d v="1899-12-30T06:32:00"/>
    <s v="0632|06:33|BUY|TSLA|Put|reversal"/>
    <e v="#VALUE!"/>
    <e v="#VALUE!"/>
    <n v="0.75"/>
    <n v="160067"/>
    <s v="w"/>
    <s v="b"/>
    <n v="632"/>
    <s v="reversal"/>
    <n v="555"/>
    <n v="0"/>
    <m/>
    <m/>
  </r>
  <r>
    <s v="MSFT Aug26'22 277.5 PUT"/>
    <s v="MSFT  220826P00277500"/>
    <s v="OPT"/>
    <n v="20220826"/>
    <n v="277.5"/>
    <s v="Put"/>
    <s v="USD"/>
    <s v="BOT"/>
    <n v="7"/>
    <n v="3.4"/>
    <d v="1899-12-30T06:39:27"/>
    <n v="20220824"/>
    <s v="CBOE2"/>
    <s v="Stocks"/>
    <s v="160064_w_b_0632_reversal_555_0_ddd"/>
    <m/>
    <m/>
    <x v="1"/>
    <x v="1"/>
    <s v="0632_160064_MSFT_160064"/>
    <b v="1"/>
    <s v="160064"/>
    <s v="click me"/>
    <n v="-2380"/>
    <d v="1899-12-30T06:32:00"/>
    <s v="0632|06:39|BUY|MSFT|Put|reversal"/>
    <e v="#VALUE!"/>
    <e v="#VALUE!"/>
    <n v="1.95"/>
    <n v="160064"/>
    <s v="w"/>
    <s v="b"/>
    <n v="632"/>
    <s v="reversal"/>
    <n v="555"/>
    <n v="0"/>
    <s v="ddd"/>
    <m/>
  </r>
  <r>
    <s v="TSLA Aug26'22 900 PUT"/>
    <s v="TSLA  220826P00900000"/>
    <s v="OPT"/>
    <n v="20220826"/>
    <n v="900"/>
    <s v="Put"/>
    <s v="USD"/>
    <s v="SLD"/>
    <n v="1"/>
    <n v="18.3"/>
    <d v="1899-12-30T06:41:23"/>
    <n v="20220824"/>
    <s v="PSE"/>
    <s v="Stocks"/>
    <s v="160067_w_s_0632_reversal_555_0"/>
    <m/>
    <m/>
    <x v="0"/>
    <x v="0"/>
    <s v="0632_160067_TSLA_160067"/>
    <b v="0"/>
    <s v="160067"/>
    <s v="click me"/>
    <n v="1830"/>
    <d v="1899-12-30T06:32:00"/>
    <s v="0632|06:41|SELL|TSLA|Put|reversal"/>
    <e v="#VALUE!"/>
    <e v="#VALUE!"/>
    <n v="0.79"/>
    <n v="160067"/>
    <s v="w"/>
    <s v="s"/>
    <n v="632"/>
    <s v="reversal"/>
    <n v="555"/>
    <n v="0"/>
    <m/>
    <m/>
  </r>
  <r>
    <s v="META Aug26'22 162.5 PUT"/>
    <s v="META  220826P00162500"/>
    <s v="OPT"/>
    <n v="20220826"/>
    <n v="162.5"/>
    <s v="Put"/>
    <s v="USD"/>
    <s v="BOT"/>
    <n v="14"/>
    <n v="2.95"/>
    <d v="1899-12-30T06:51:55"/>
    <n v="20220824"/>
    <s v="CBOE2"/>
    <s v="Stocks"/>
    <s v="160065_w_b_0632_reversal_555_0"/>
    <m/>
    <m/>
    <x v="2"/>
    <x v="2"/>
    <s v="0632_160065_META_160065"/>
    <b v="1"/>
    <s v="160065"/>
    <s v="click me"/>
    <n v="-4130"/>
    <d v="1899-12-30T06:32:00"/>
    <s v="0632|06:51|BUY|META|Put|reversal"/>
    <e v="#VALUE!"/>
    <e v="#VALUE!"/>
    <n v="3.91"/>
    <n v="160065"/>
    <s v="w"/>
    <s v="b"/>
    <n v="632"/>
    <s v="reversal"/>
    <n v="555"/>
    <n v="0"/>
    <m/>
    <m/>
  </r>
  <r>
    <s v="NFLX Aug26'22 230 PUT"/>
    <s v="NFLX  220826P00230000"/>
    <s v="OPT"/>
    <n v="20220826"/>
    <n v="230"/>
    <s v="Put"/>
    <s v="USD"/>
    <s v="BOT"/>
    <n v="6"/>
    <n v="4.7"/>
    <d v="1899-12-30T07:00:21"/>
    <n v="20220824"/>
    <s v="GEMINI"/>
    <s v="Stocks"/>
    <s v="160063_w_b_0632_reversal_555_0"/>
    <m/>
    <m/>
    <x v="3"/>
    <x v="3"/>
    <s v="0632_160063_NFLX_160063"/>
    <b v="1"/>
    <s v="160063"/>
    <s v="click me"/>
    <n v="-2820"/>
    <d v="1899-12-30T06:32:00"/>
    <s v="0632|07:00|BUY|NFLX|Put|reversal"/>
    <e v="#VALUE!"/>
    <e v="#VALUE!"/>
    <n v="2.39"/>
    <n v="160063"/>
    <s v="w"/>
    <s v="b"/>
    <n v="632"/>
    <s v="reversal"/>
    <n v="555"/>
    <n v="0"/>
    <m/>
    <m/>
  </r>
  <r>
    <s v="META Aug26'22 162.5 PUT"/>
    <s v="META  220826P00162500"/>
    <s v="OPT"/>
    <n v="20220826"/>
    <n v="162.5"/>
    <s v="Put"/>
    <s v="USD"/>
    <s v="SLD"/>
    <n v="14"/>
    <n v="2.64"/>
    <d v="1899-12-30T07:00:46"/>
    <n v="20220824"/>
    <s v="CBOE2"/>
    <s v="Stocks"/>
    <s v="160065_w_s_0632_reversal_555_0"/>
    <m/>
    <m/>
    <x v="2"/>
    <x v="2"/>
    <s v="0632_160065_META_160065"/>
    <b v="0"/>
    <s v="160065"/>
    <s v="click me"/>
    <n v="3696"/>
    <d v="1899-12-30T06:32:00"/>
    <s v="0632|07:00|SELL|META|Put|reversal"/>
    <e v="#VALUE!"/>
    <e v="#VALUE!"/>
    <n v="4.0199999999999996"/>
    <n v="160065"/>
    <s v="w"/>
    <s v="s"/>
    <n v="632"/>
    <s v="reversal"/>
    <n v="555"/>
    <n v="0"/>
    <m/>
    <m/>
  </r>
  <r>
    <s v="NFLX Aug26'22 230 PUT"/>
    <s v="NFLX  220826P00230000"/>
    <s v="OPT"/>
    <n v="20220826"/>
    <n v="230"/>
    <s v="Put"/>
    <s v="USD"/>
    <s v="SLD"/>
    <n v="1"/>
    <n v="4.05"/>
    <d v="1899-12-30T07:01:52"/>
    <n v="20220824"/>
    <s v="GEMINI"/>
    <s v="Stocks"/>
    <s v="160063_w_s_0632_reversal_555_0"/>
    <m/>
    <m/>
    <x v="3"/>
    <x v="3"/>
    <s v="0632_160063_NFLX_160063"/>
    <b v="0"/>
    <s v="160063"/>
    <s v="click me"/>
    <n v="405"/>
    <d v="1899-12-30T06:32:00"/>
    <s v="0632|07:01|SELL|NFLX|Put|reversal"/>
    <e v="#VALUE!"/>
    <e v="#VALUE!"/>
    <n v="0.76"/>
    <n v="160063"/>
    <s v="w"/>
    <s v="s"/>
    <n v="632"/>
    <s v="reversal"/>
    <n v="555"/>
    <n v="0"/>
    <m/>
    <m/>
  </r>
  <r>
    <s v="NFLX Aug26'22 230 PUT"/>
    <s v="NFLX  220826P00230000"/>
    <s v="OPT"/>
    <n v="20220826"/>
    <n v="230"/>
    <s v="Put"/>
    <s v="USD"/>
    <s v="SLD"/>
    <n v="5"/>
    <n v="4.05"/>
    <d v="1899-12-30T07:01:54"/>
    <n v="20220824"/>
    <s v="GEMINI"/>
    <s v="Stocks"/>
    <s v="160063_w_s_0632_reversal_555_0"/>
    <m/>
    <m/>
    <x v="3"/>
    <x v="3"/>
    <s v="0632_160063_NFLX_160063"/>
    <b v="0"/>
    <s v="160063"/>
    <s v="click me"/>
    <n v="2025"/>
    <d v="1899-12-30T06:32:00"/>
    <s v="0632|07:01|SELL|NFLX|Put|reversal"/>
    <e v="#VALUE!"/>
    <e v="#VALUE!"/>
    <n v="1.7"/>
    <n v="160063"/>
    <s v="w"/>
    <s v="s"/>
    <n v="632"/>
    <s v="reversal"/>
    <n v="555"/>
    <n v="0"/>
    <m/>
    <m/>
  </r>
  <r>
    <s v="MSFT Aug26'22 277.5 PUT"/>
    <s v="MSFT  220826P00277500"/>
    <s v="OPT"/>
    <n v="20220826"/>
    <n v="277.5"/>
    <s v="Put"/>
    <s v="USD"/>
    <s v="SLD"/>
    <n v="1"/>
    <n v="3.7"/>
    <d v="1899-12-30T07:08:18"/>
    <n v="20220824"/>
    <s v="CBOE2"/>
    <s v="Stocks"/>
    <s v="160064_w_s_0632_None_MP_3"/>
    <m/>
    <m/>
    <x v="1"/>
    <x v="1"/>
    <s v="0632_160064_MSFT_160064"/>
    <b v="0"/>
    <s v="160064"/>
    <s v="click me"/>
    <n v="370"/>
    <d v="1899-12-30T06:32:00"/>
    <s v="0632|07:08|SELL|MSFT|Put|None"/>
    <e v="#VALUE!"/>
    <e v="#VALUE!"/>
    <n v="0.64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7"/>
    <d v="1899-12-30T07:08:18"/>
    <n v="20220824"/>
    <s v="CBOE2"/>
    <s v="Stocks"/>
    <s v="160064_w_s_0632_None_MP_3"/>
    <m/>
    <m/>
    <x v="1"/>
    <x v="1"/>
    <s v="0632_160064_MSFT_160064"/>
    <b v="0"/>
    <s v="160064"/>
    <s v="click me"/>
    <n v="370"/>
    <d v="1899-12-30T06:32:00"/>
    <s v="0632|07:08|SELL|MSFT|Put|None"/>
    <e v="#VALUE!"/>
    <e v="#VALUE!"/>
    <n v="-0.06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7"/>
    <d v="1899-12-30T07:08:19"/>
    <n v="20220824"/>
    <s v="CBOE2"/>
    <s v="Stocks"/>
    <s v="160064_w_s_0632_None_MP_3"/>
    <m/>
    <m/>
    <x v="1"/>
    <x v="1"/>
    <s v="0632_160064_MSFT_160064"/>
    <b v="0"/>
    <s v="160064"/>
    <s v="click me"/>
    <n v="370"/>
    <d v="1899-12-30T06:32:00"/>
    <s v="0632|07:08|SELL|MSFT|Put|None"/>
    <e v="#VALUE!"/>
    <e v="#VALUE!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65"/>
    <d v="1899-12-30T07:08:33"/>
    <n v="20220824"/>
    <s v="CBOE2"/>
    <s v="Stocks"/>
    <s v="160064_w_s_0632_None_MP_3"/>
    <m/>
    <m/>
    <x v="1"/>
    <x v="1"/>
    <s v="0632_160064_MSFT_160064"/>
    <b v="0"/>
    <s v="160064"/>
    <s v="click me"/>
    <n v="365"/>
    <d v="1899-12-30T06:32:00"/>
    <s v="0632|07:08|SELL|MSFT|Put|None"/>
    <e v="#VALUE!"/>
    <e v="#VALUE!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3"/>
    <n v="3.65"/>
    <d v="1899-12-30T07:08:34"/>
    <n v="20220824"/>
    <s v="CBOE2"/>
    <s v="Stocks"/>
    <s v="160064_w_s_0632_None_MP_3"/>
    <m/>
    <m/>
    <x v="1"/>
    <x v="1"/>
    <s v="0632_160064_MSFT_160064"/>
    <b v="0"/>
    <s v="160064"/>
    <s v="click me"/>
    <n v="1095"/>
    <d v="1899-12-30T06:32:00"/>
    <s v="0632|07:08|SELL|MSFT|Put|None"/>
    <e v="#VALUE!"/>
    <e v="#VALUE!"/>
    <n v="0.87"/>
    <n v="160064"/>
    <s v="w"/>
    <s v="s"/>
    <n v="632"/>
    <s v="None"/>
    <s v="MP"/>
    <n v="3"/>
    <m/>
    <m/>
  </r>
  <r>
    <s v="SPY Aug26'22 413 PUT"/>
    <s v="SPY   220826P00413000"/>
    <s v="OPT"/>
    <n v="20220826"/>
    <n v="413"/>
    <s v="Put"/>
    <s v="USD"/>
    <s v="BOT"/>
    <n v="4"/>
    <n v="3.29"/>
    <d v="1899-12-30T07:19:05"/>
    <n v="20220824"/>
    <s v="PSE"/>
    <s v="Stocks"/>
    <s v="160068_w_b_0632_reversal_555_0_ddd"/>
    <m/>
    <m/>
    <x v="4"/>
    <x v="4"/>
    <s v="0632_160068_SPY_160068"/>
    <b v="1"/>
    <s v="160068"/>
    <s v="click me"/>
    <n v="-1316"/>
    <d v="1899-12-30T06:32:00"/>
    <s v="0632|07:19|BUY|SPY|Put|reversal"/>
    <e v="#VALUE!"/>
    <e v="#VALUE!"/>
    <n v="1.32"/>
    <n v="160068"/>
    <s v="w"/>
    <s v="b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BOT"/>
    <n v="10"/>
    <n v="3.29"/>
    <d v="1899-12-30T07:19:07"/>
    <n v="20220824"/>
    <s v="PSE"/>
    <s v="Stocks"/>
    <s v="160068_w_b_0632_reversal_555_0_ddd"/>
    <m/>
    <m/>
    <x v="4"/>
    <x v="4"/>
    <s v="0632_160068_SPY_160068"/>
    <b v="1"/>
    <s v="160068"/>
    <s v="click me"/>
    <n v="-3290"/>
    <d v="1899-12-30T06:32:00"/>
    <s v="0632|07:19|BUY|SPY|Put|reversal"/>
    <e v="#VALUE!"/>
    <e v="#VALUE!"/>
    <n v="3.29"/>
    <n v="160068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3"/>
    <n v="3.24"/>
    <d v="1899-12-30T07:20:04"/>
    <n v="20220824"/>
    <s v="MERCURY"/>
    <s v="Stocks"/>
    <s v="160064_w_b_0632_reversal_555_0_ddd"/>
    <m/>
    <m/>
    <x v="1"/>
    <x v="1"/>
    <s v="0632_160064_MSFT_160064"/>
    <b v="1"/>
    <s v="160064"/>
    <s v="click me"/>
    <n v="-972.00000000000011"/>
    <d v="1899-12-30T06:32:00"/>
    <s v="0632|07:20|BUY|MSFT|Put|reversal"/>
    <e v="#VALUE!"/>
    <e v="#VALUE!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3"/>
    <n v="3.24"/>
    <d v="1899-12-30T07:20:04"/>
    <n v="20220824"/>
    <s v="MERCURY"/>
    <s v="Stocks"/>
    <s v="160064_w_b_0632_reversal_555_0_ddd"/>
    <m/>
    <m/>
    <x v="1"/>
    <x v="1"/>
    <s v="0632_160064_MSFT_160064"/>
    <b v="1"/>
    <s v="160064"/>
    <s v="click me"/>
    <n v="-972.00000000000011"/>
    <d v="1899-12-30T06:32:00"/>
    <s v="0632|07:20|BUY|MSFT|Put|reversal"/>
    <e v="#VALUE!"/>
    <e v="#VALUE!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1"/>
    <n v="3.24"/>
    <d v="1899-12-30T07:20:04"/>
    <n v="20220824"/>
    <s v="MERCURY"/>
    <s v="Stocks"/>
    <s v="160064_w_b_0632_reversal_555_0_ddd"/>
    <m/>
    <m/>
    <x v="1"/>
    <x v="1"/>
    <s v="0632_160064_MSFT_160064"/>
    <b v="1"/>
    <s v="160064"/>
    <s v="click me"/>
    <n v="-324"/>
    <d v="1899-12-30T06:32:00"/>
    <s v="0632|07:20|BUY|MSFT|Put|reversal"/>
    <e v="#VALUE!"/>
    <e v="#VALUE!"/>
    <n v="0.7"/>
    <n v="160064"/>
    <s v="w"/>
    <s v="b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SLD"/>
    <n v="13"/>
    <n v="3.01"/>
    <d v="1899-12-30T07:28:23"/>
    <n v="20220824"/>
    <s v="PSE"/>
    <s v="Stocks"/>
    <s v="160068_w_s_0632_reversal_555_0_ddd"/>
    <m/>
    <m/>
    <x v="4"/>
    <x v="4"/>
    <s v="0632_160068_SPY_160068"/>
    <b v="0"/>
    <s v="160068"/>
    <s v="click me"/>
    <n v="3912.9999999999995"/>
    <d v="1899-12-30T06:32:00"/>
    <s v="0632|07:28|SELL|SPY|Put|reversal"/>
    <e v="#VALUE!"/>
    <e v="#VALUE!"/>
    <n v="4.4000000000000004"/>
    <n v="160068"/>
    <s v="w"/>
    <s v="s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SLD"/>
    <n v="1"/>
    <n v="3.01"/>
    <d v="1899-12-30T07:28:23"/>
    <n v="20220824"/>
    <s v="PSE"/>
    <s v="Stocks"/>
    <s v="160068_w_s_0632_reversal_555_0_ddd"/>
    <m/>
    <m/>
    <x v="4"/>
    <x v="4"/>
    <s v="0632_160068_SPY_160068"/>
    <b v="0"/>
    <s v="160068"/>
    <s v="click me"/>
    <n v="301"/>
    <d v="1899-12-30T06:32:00"/>
    <s v="0632|07:28|SELL|SPY|Put|reversal"/>
    <e v="#VALUE!"/>
    <e v="#VALUE!"/>
    <n v="0.34"/>
    <n v="160068"/>
    <s v="w"/>
    <s v="s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3"/>
    <n v="3.76"/>
    <d v="1899-12-30T07:44:48"/>
    <n v="20220824"/>
    <s v="MERCURY"/>
    <s v="Stocks"/>
    <s v="160064_w_s_0632_None_MP_2"/>
    <m/>
    <m/>
    <x v="1"/>
    <x v="1"/>
    <s v="0632_160064_MSFT_160064"/>
    <b v="0"/>
    <s v="160064"/>
    <s v="click me"/>
    <n v="1128"/>
    <d v="1899-12-30T06:32:00"/>
    <s v="0632|07:44|SELL|MSFT|Put|None"/>
    <e v="#VALUE!"/>
    <e v="#VALUE!"/>
    <n v="2.13"/>
    <n v="160064"/>
    <s v="w"/>
    <s v="s"/>
    <n v="632"/>
    <s v="None"/>
    <s v="MP"/>
    <n v="2"/>
    <m/>
    <m/>
  </r>
  <r>
    <s v="MSFT Aug26'22 277.5 PUT"/>
    <s v="MSFT  220826P00277500"/>
    <s v="OPT"/>
    <n v="20220826"/>
    <n v="277.5"/>
    <s v="Put"/>
    <s v="USD"/>
    <s v="SLD"/>
    <n v="4"/>
    <n v="3.76"/>
    <d v="1899-12-30T07:44:48"/>
    <n v="20220824"/>
    <s v="MERCURY"/>
    <s v="Stocks"/>
    <s v="160064_w_s_0632_None_MP_2"/>
    <m/>
    <m/>
    <x v="1"/>
    <x v="1"/>
    <s v="0632_160064_MSFT_160064"/>
    <b v="0"/>
    <s v="160064"/>
    <s v="click me"/>
    <n v="1504"/>
    <d v="1899-12-30T06:32:00"/>
    <s v="0632|07:44|SELL|MSFT|Put|None"/>
    <e v="#VALUE!"/>
    <e v="#VALUE!"/>
    <n v="2.84"/>
    <n v="160064"/>
    <s v="w"/>
    <s v="s"/>
    <n v="632"/>
    <s v="None"/>
    <s v="MP"/>
    <n v="2"/>
    <m/>
    <m/>
  </r>
  <r>
    <s v="NVDA Aug26'22 172.5 PUT"/>
    <s v="NVDA  220826P00172500"/>
    <s v="OPT"/>
    <n v="20220826"/>
    <n v="172.5"/>
    <s v="Put"/>
    <s v="USD"/>
    <s v="BOT"/>
    <n v="4"/>
    <n v="5.45"/>
    <d v="1899-12-30T08:13:46"/>
    <n v="20220824"/>
    <s v="CBOE2"/>
    <s v="Stocks"/>
    <s v="160069_w_b_0632_reversal_555_0"/>
    <m/>
    <m/>
    <x v="5"/>
    <x v="5"/>
    <s v="0632_160069_NVDA_160069"/>
    <b v="1"/>
    <s v="160069"/>
    <s v="click me"/>
    <n v="-2180"/>
    <d v="1899-12-30T06:32:00"/>
    <s v="0632|08:13|BUY|NVDA|Put|reversal"/>
    <e v="#VALUE!"/>
    <e v="#VALUE!"/>
    <n v="1.1200000000000001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BOT"/>
    <n v="3"/>
    <n v="5.45"/>
    <d v="1899-12-30T08:13:46"/>
    <n v="20220824"/>
    <s v="CBOE2"/>
    <s v="Stocks"/>
    <s v="160069_w_b_0632_reversal_555_0"/>
    <m/>
    <m/>
    <x v="5"/>
    <x v="5"/>
    <s v="0632_160069_NVDA_160069"/>
    <b v="1"/>
    <s v="160069"/>
    <s v="click me"/>
    <n v="-1635"/>
    <d v="1899-12-30T06:32:00"/>
    <s v="0632|08:13|BUY|NVDA|Put|reversal"/>
    <e v="#VALUE!"/>
    <e v="#VALUE!"/>
    <n v="0.84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BOT"/>
    <n v="5"/>
    <n v="5.45"/>
    <d v="1899-12-30T08:13:46"/>
    <n v="20220824"/>
    <s v="CBOE2"/>
    <s v="Stocks"/>
    <s v="160069_w_b_0632_reversal_555_0"/>
    <m/>
    <m/>
    <x v="5"/>
    <x v="5"/>
    <s v="0632_160069_NVDA_160069"/>
    <b v="1"/>
    <s v="160069"/>
    <s v="click me"/>
    <n v="-2725"/>
    <d v="1899-12-30T06:32:00"/>
    <s v="0632|08:13|BUY|NVDA|Put|reversal"/>
    <e v="#VALUE!"/>
    <e v="#VALUE!"/>
    <n v="1.4"/>
    <n v="160069"/>
    <s v="w"/>
    <s v="b"/>
    <n v="632"/>
    <s v="reversal"/>
    <n v="555"/>
    <n v="0"/>
    <m/>
    <m/>
  </r>
  <r>
    <s v="AMD Aug26'22 93 PUT"/>
    <s v="AMD   220826P00093000"/>
    <s v="OPT"/>
    <n v="20220826"/>
    <n v="93"/>
    <s v="Put"/>
    <s v="USD"/>
    <s v="BOT"/>
    <n v="11"/>
    <n v="1.72"/>
    <d v="1899-12-30T08:14:34"/>
    <n v="20220824"/>
    <s v="CBOE2"/>
    <s v="Stocks"/>
    <s v="160091_w_b_0635_reversal_555_0"/>
    <m/>
    <m/>
    <x v="6"/>
    <x v="6"/>
    <s v="0635_160091_AMD_160091"/>
    <b v="1"/>
    <s v="160091"/>
    <s v="click me"/>
    <n v="-1892"/>
    <d v="1899-12-30T06:35:00"/>
    <s v="0635|08:14|BUY|AMD|Put|reversal"/>
    <e v="#VALUE!"/>
    <e v="#VALUE!"/>
    <n v="3.07"/>
    <n v="160091"/>
    <s v="w"/>
    <s v="b"/>
    <n v="635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d v="1899-12-30T08:15:11"/>
    <n v="20220824"/>
    <s v="CBOE2"/>
    <s v="Stocks"/>
    <s v="160069_w_s_0632_reversal_555_0"/>
    <m/>
    <m/>
    <x v="5"/>
    <x v="5"/>
    <s v="0632_160069_NVDA_160069"/>
    <b v="0"/>
    <s v="160069"/>
    <s v="click me"/>
    <n v="515"/>
    <d v="1899-12-30T06:32:00"/>
    <s v="0632|08:15|SELL|NVDA|Put|reversal"/>
    <e v="#VALUE!"/>
    <e v="#VALUE!"/>
    <n v="0.64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d v="1899-12-30T08:15:11"/>
    <n v="20220824"/>
    <s v="CBOE2"/>
    <s v="Stocks"/>
    <s v="160069_w_s_0632_reversal_555_0"/>
    <m/>
    <m/>
    <x v="5"/>
    <x v="5"/>
    <s v="0632_160069_NVDA_160069"/>
    <b v="0"/>
    <s v="160069"/>
    <s v="click me"/>
    <n v="515"/>
    <d v="1899-12-30T06:32:00"/>
    <s v="0632|08:15|SELL|NVDA|Put|reversal"/>
    <e v="#VALUE!"/>
    <e v="#VALUE!"/>
    <n v="-0.06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d v="1899-12-30T08:15:11"/>
    <n v="20220824"/>
    <s v="CBOE2"/>
    <s v="Stocks"/>
    <s v="160069_w_s_0632_reversal_555_0"/>
    <m/>
    <m/>
    <x v="5"/>
    <x v="5"/>
    <s v="0632_160069_NVDA_160069"/>
    <b v="0"/>
    <s v="160069"/>
    <s v="click me"/>
    <n v="515"/>
    <d v="1899-12-30T06:32:00"/>
    <s v="0632|08:15|SELL|NVDA|Put|reversal"/>
    <e v="#VALUE!"/>
    <e v="#VALUE!"/>
    <n v="0.28999999999999998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9"/>
    <n v="5.15"/>
    <d v="1899-12-30T08:15:11"/>
    <n v="20220824"/>
    <s v="CBOE2"/>
    <s v="Stocks"/>
    <s v="160069_w_s_0632_reversal_555_0"/>
    <m/>
    <m/>
    <x v="5"/>
    <x v="5"/>
    <s v="0632_160069_NVDA_160069"/>
    <b v="0"/>
    <s v="160069"/>
    <s v="click me"/>
    <n v="4635"/>
    <d v="1899-12-30T06:32:00"/>
    <s v="0632|08:15|SELL|NVDA|Put|reversal"/>
    <e v="#VALUE!"/>
    <e v="#VALUE!"/>
    <n v="2.64"/>
    <n v="160069"/>
    <s v="w"/>
    <s v="s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2"/>
    <n v="2.16"/>
    <d v="1899-12-30T08:16:52"/>
    <n v="20220824"/>
    <s v="CBOE2"/>
    <s v="Stocks"/>
    <s v="160062_w_b_0632_reversal_555_0"/>
    <m/>
    <m/>
    <x v="6"/>
    <x v="7"/>
    <s v="0632_160062_AMD_160062"/>
    <b v="1"/>
    <s v="160062"/>
    <s v="click me"/>
    <n v="-432"/>
    <d v="1899-12-30T06:32:00"/>
    <s v="0632|08:16|BUY|AMD|Put|reversal"/>
    <e v="#VALUE!"/>
    <e v="#VALUE!"/>
    <n v="0.5600000000000000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12"/>
    <n v="2.16"/>
    <d v="1899-12-30T08:16:57"/>
    <n v="20220824"/>
    <s v="CBOE2"/>
    <s v="Stocks"/>
    <s v="160062_w_b_0632_reversal_555_0"/>
    <m/>
    <m/>
    <x v="6"/>
    <x v="7"/>
    <s v="0632_160062_AMD_160062"/>
    <b v="1"/>
    <s v="160062"/>
    <s v="click me"/>
    <n v="-2592"/>
    <d v="1899-12-30T06:32:00"/>
    <s v="0632|08:16|BUY|AMD|Put|reversal"/>
    <e v="#VALUE!"/>
    <e v="#VALUE!"/>
    <n v="3.3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4"/>
    <n v="2.16"/>
    <d v="1899-12-30T08:16:57"/>
    <n v="20220824"/>
    <s v="CBOE2"/>
    <s v="Stocks"/>
    <s v="160391_w_b_0705_reversal_555_0"/>
    <m/>
    <m/>
    <x v="6"/>
    <x v="8"/>
    <s v="0705_160391_AMD_160391"/>
    <b v="1"/>
    <s v="160391"/>
    <s v="click me"/>
    <n v="-864"/>
    <d v="1899-12-30T07:05:00"/>
    <s v="0705|08:16|BUY|AMD|Put|reversal"/>
    <e v="#VALUE!"/>
    <e v="#VALUE!"/>
    <n v="1.1200000000000001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s v="Put"/>
    <s v="USD"/>
    <s v="SLD"/>
    <n v="14"/>
    <n v="2.36"/>
    <d v="1899-12-30T09:43:57"/>
    <n v="20220824"/>
    <s v="CBOE2"/>
    <s v="Stocks"/>
    <s v="160062_w_s_0632_reversal_555_0"/>
    <m/>
    <m/>
    <x v="6"/>
    <x v="7"/>
    <s v="0632_160062_AMD_160062"/>
    <b v="0"/>
    <s v="160062"/>
    <s v="click me"/>
    <n v="3304"/>
    <d v="1899-12-30T06:32:00"/>
    <s v="0632|09:43|SELL|AMD|Put|reversal"/>
    <e v="#VALUE!"/>
    <e v="#VALUE!"/>
    <n v="4.01"/>
    <n v="160062"/>
    <s v="w"/>
    <s v="s"/>
    <n v="632"/>
    <s v="reversal"/>
    <n v="555"/>
    <n v="0"/>
    <m/>
    <m/>
  </r>
  <r>
    <s v="AMD Aug26'22 93 PUT"/>
    <s v="AMD   220826P00093000"/>
    <s v="OPT"/>
    <n v="20220826"/>
    <n v="93"/>
    <s v="Put"/>
    <s v="USD"/>
    <s v="SLD"/>
    <n v="11"/>
    <n v="2.02"/>
    <d v="1899-12-30T10:24:33"/>
    <n v="20220824"/>
    <s v="CBOE2"/>
    <s v="Stocks"/>
    <s v="160091_w_s_0635_reversal_555_0"/>
    <m/>
    <m/>
    <x v="6"/>
    <x v="6"/>
    <s v="0635_160091_AMD_160091"/>
    <b v="0"/>
    <s v="160091"/>
    <s v="click me"/>
    <n v="2222"/>
    <d v="1899-12-30T06:35:00"/>
    <s v="0635|10:24|SELL|AMD|Put|reversal"/>
    <e v="#VALUE!"/>
    <e v="#VALUE!"/>
    <n v="3.15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s v="Put"/>
    <s v="USD"/>
    <s v="SLD"/>
    <n v="1"/>
    <n v="2.02"/>
    <d v="1899-12-30T10:24:33"/>
    <n v="20220824"/>
    <s v="CBOE2"/>
    <s v="Stocks"/>
    <s v="160091_w_s_0635_reversal_555_0"/>
    <m/>
    <m/>
    <x v="6"/>
    <x v="6"/>
    <s v="0635_160091_AMD_160091"/>
    <b v="0"/>
    <s v="160091"/>
    <s v="click me"/>
    <n v="202"/>
    <d v="1899-12-30T06:35:00"/>
    <s v="0635|10:24|SELL|AMD|Put|reversal"/>
    <e v="#VALUE!"/>
    <e v="#VALUE!"/>
    <n v="0.28999999999999998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s v="Put"/>
    <s v="USD"/>
    <s v="BOT"/>
    <n v="11"/>
    <n v="1.69"/>
    <d v="1899-12-30T12:31:08"/>
    <n v="20220824"/>
    <s v="CBOE2"/>
    <s v="Stocks"/>
    <s v="160091_w_b_0635_reversal_555_0"/>
    <m/>
    <m/>
    <x v="6"/>
    <x v="6"/>
    <s v="0635_160091_AMD_160091"/>
    <b v="1"/>
    <s v="160091"/>
    <s v="click me"/>
    <n v="-1859"/>
    <d v="1899-12-30T06:35:00"/>
    <s v="0635|12:31|BUY|AMD|Put|reversal"/>
    <e v="#VALUE!"/>
    <e v="#VALUE!"/>
    <n v="3.07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s v="Put"/>
    <s v="USD"/>
    <s v="BOT"/>
    <n v="1"/>
    <n v="1.69"/>
    <d v="1899-12-30T12:31:08"/>
    <n v="20220824"/>
    <s v="CBOE2"/>
    <s v="Stocks"/>
    <s v="160091_w_b_0635_reversal_555_0"/>
    <m/>
    <m/>
    <x v="6"/>
    <x v="6"/>
    <s v="0635_160091_AMD_160091"/>
    <b v="1"/>
    <s v="160091"/>
    <s v="click me"/>
    <n v="-169"/>
    <d v="1899-12-30T06:35:00"/>
    <s v="0635|12:31|BUY|AMD|Put|reversal"/>
    <e v="#VALUE!"/>
    <e v="#VALUE!"/>
    <n v="0.28000000000000003"/>
    <n v="160091"/>
    <s v="w"/>
    <s v="b"/>
    <n v="635"/>
    <s v="reversal"/>
    <n v="555"/>
    <n v="0"/>
    <m/>
    <m/>
  </r>
  <r>
    <s v="MSFT Aug26'22 277.5 PUT"/>
    <s v="MSFT  220826P00277500"/>
    <s v="OPT"/>
    <n v="20220826"/>
    <n v="277.5"/>
    <s v="Put"/>
    <s v="USD"/>
    <s v="BOT"/>
    <n v="2"/>
    <n v="2.83"/>
    <d v="1899-12-30T12:39:32"/>
    <n v="20220824"/>
    <s v="CBOE2"/>
    <s v="Stocks"/>
    <s v="161785_w_b_0924_reversal_555_0_ddd"/>
    <m/>
    <m/>
    <x v="1"/>
    <x v="9"/>
    <s v="0924_161785_MSFT_161785"/>
    <b v="1"/>
    <s v="161785"/>
    <s v="click me"/>
    <n v="-566"/>
    <d v="1899-12-30T09:24:00"/>
    <s v="0924|12:39|BUY|MSFT|Put|reversal"/>
    <e v="#VALUE!"/>
    <e v="#VALUE!"/>
    <n v="0.56000000000000005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20"/>
    <n v="2.83"/>
    <d v="1899-12-30T12:39:32"/>
    <n v="20220824"/>
    <s v="CBOE2"/>
    <s v="Stocks"/>
    <s v="161785_w_b_0924_reversal_555_0_ddd"/>
    <m/>
    <m/>
    <x v="1"/>
    <x v="9"/>
    <s v="0924_161785_MSFT_161785"/>
    <b v="1"/>
    <s v="161785"/>
    <s v="click me"/>
    <n v="-5660"/>
    <d v="1899-12-30T09:24:00"/>
    <s v="0924|12:39|BUY|MSFT|Put|reversal"/>
    <e v="#VALUE!"/>
    <e v="#VALUE!"/>
    <n v="5.58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"/>
    <n v="3.3"/>
    <d v="1899-12-30T12:58:04"/>
    <n v="20220824"/>
    <s v="CBOE2"/>
    <s v="Stocks"/>
    <s v="161785_w_s_0924_reversal_555_0_ddd"/>
    <m/>
    <m/>
    <x v="1"/>
    <x v="9"/>
    <s v="0924_161785_MSFT_161785"/>
    <b v="0"/>
    <s v="161785"/>
    <s v="click me"/>
    <n v="330"/>
    <d v="1899-12-30T09:24:00"/>
    <s v="0924|12:58|SELL|MSFT|Put|reversal"/>
    <e v="#VALUE!"/>
    <e v="#VALUE!"/>
    <n v="0.64"/>
    <n v="161785"/>
    <s v="w"/>
    <s v="b"/>
    <n v="924"/>
    <s v="reversal"/>
    <n v="555"/>
    <n v="0"/>
    <s v="ddd"/>
    <m/>
  </r>
  <r>
    <s v="AMD Aug26'22 93 PUT"/>
    <s v="AMD   220826P00093000"/>
    <s v="OPT"/>
    <n v="20220826"/>
    <n v="93"/>
    <s v="Put"/>
    <s v="USD"/>
    <s v="SLD"/>
    <n v="1"/>
    <n v="1.84"/>
    <d v="1899-12-30T12:58:07"/>
    <n v="20220824"/>
    <s v="CBOE2"/>
    <s v="Stocks"/>
    <s v="160091_w_s_0635_reversal_555_0"/>
    <m/>
    <m/>
    <x v="6"/>
    <x v="6"/>
    <s v="0635_160091_AMD_160091"/>
    <b v="0"/>
    <s v="160091"/>
    <s v="click me"/>
    <n v="184"/>
    <d v="1899-12-30T06:35:00"/>
    <s v="0635|12:58|SELL|AMD|Put|reversal"/>
    <e v="#VALUE!"/>
    <e v="#VALUE!"/>
    <n v="0.64"/>
    <n v="160091"/>
    <s v="w"/>
    <s v="s"/>
    <n v="635"/>
    <s v="reversal"/>
    <n v="555"/>
    <n v="0"/>
    <m/>
    <m/>
  </r>
  <r>
    <s v="MSFT Aug26'22 277.5 PUT"/>
    <s v="MSFT  220826P00277500"/>
    <s v="OPT"/>
    <n v="20220826"/>
    <n v="277.5"/>
    <s v="Put"/>
    <s v="USD"/>
    <s v="SLD"/>
    <n v="2"/>
    <n v="3.3"/>
    <d v="1899-12-30T12:58:07"/>
    <n v="20220824"/>
    <s v="CBOE2"/>
    <s v="Stocks"/>
    <s v="161785_w_s_0924_reversal_555_0_ddd"/>
    <m/>
    <m/>
    <x v="1"/>
    <x v="9"/>
    <s v="0924_161785_MSFT_161785"/>
    <b v="0"/>
    <s v="161785"/>
    <s v="click me"/>
    <n v="660"/>
    <d v="1899-12-30T09:24:00"/>
    <s v="0924|12:58|SELL|MSFT|Put|reversal"/>
    <e v="#VALUE!"/>
    <e v="#VALUE!"/>
    <n v="0.23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"/>
    <n v="3.3"/>
    <d v="1899-12-30T12:58:07"/>
    <n v="20220824"/>
    <s v="CBOE2"/>
    <s v="Stocks"/>
    <s v="161785_w_s_0924_reversal_555_0_ddd"/>
    <m/>
    <m/>
    <x v="1"/>
    <x v="9"/>
    <s v="0924_161785_MSFT_161785"/>
    <b v="0"/>
    <s v="161785"/>
    <s v="click me"/>
    <n v="330"/>
    <d v="1899-12-30T09:24:00"/>
    <s v="0924|12:58|SELL|MSFT|Put|reversal"/>
    <e v="#VALUE!"/>
    <e v="#VALUE!"/>
    <n v="0.28999999999999998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8"/>
    <n v="3.3"/>
    <d v="1899-12-30T12:58:07"/>
    <n v="20220824"/>
    <s v="CBOE2"/>
    <s v="Stocks"/>
    <s v="161785_w_s_0924_reversal_555_0_ddd"/>
    <m/>
    <m/>
    <x v="1"/>
    <x v="9"/>
    <s v="0924_161785_MSFT_161785"/>
    <b v="0"/>
    <s v="161785"/>
    <s v="click me"/>
    <n v="5940"/>
    <d v="1899-12-30T09:24:00"/>
    <s v="0924|12:58|SELL|MSFT|Put|reversal"/>
    <e v="#VALUE!"/>
    <e v="#VALUE!"/>
    <n v="5.2"/>
    <n v="161785"/>
    <s v="w"/>
    <s v="s"/>
    <n v="924"/>
    <s v="reversal"/>
    <n v="555"/>
    <n v="0"/>
    <s v="ddd"/>
    <m/>
  </r>
  <r>
    <s v="AMD Aug26'22 93 PUT"/>
    <s v="AMD   220826P00093000"/>
    <s v="OPT"/>
    <n v="20220826"/>
    <n v="93"/>
    <s v="Put"/>
    <s v="USD"/>
    <s v="SLD"/>
    <n v="1"/>
    <n v="1.84"/>
    <d v="1899-12-30T12:58:09"/>
    <n v="20220824"/>
    <s v="CBOE2"/>
    <s v="Stocks"/>
    <s v="160091_w_s_0635_reversal_555_0"/>
    <m/>
    <m/>
    <x v="6"/>
    <x v="6"/>
    <s v="0635_160091_AMD_160091"/>
    <b v="0"/>
    <s v="160091"/>
    <s v="click me"/>
    <n v="184"/>
    <d v="1899-12-30T06:35:00"/>
    <s v="0635|12:58|SELL|AMD|Put|reversal"/>
    <e v="#VALUE!"/>
    <e v="#VALUE!"/>
    <n v="-0.06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s v="Put"/>
    <s v="USD"/>
    <s v="SLD"/>
    <n v="9"/>
    <n v="1.84"/>
    <d v="1899-12-30T12:58:09"/>
    <n v="20220824"/>
    <s v="CBOE2"/>
    <s v="Stocks"/>
    <s v="160091_w_s_0635_reversal_555_0"/>
    <m/>
    <m/>
    <x v="6"/>
    <x v="6"/>
    <s v="0635_160091_AMD_160091"/>
    <b v="0"/>
    <s v="160091"/>
    <s v="click me"/>
    <n v="1656"/>
    <d v="1899-12-30T06:35:00"/>
    <s v="0635|12:58|SELL|AMD|Put|reversal"/>
    <e v="#VALUE!"/>
    <e v="#VALUE!"/>
    <n v="2.57"/>
    <n v="160091"/>
    <s v="w"/>
    <s v="b"/>
    <n v="635"/>
    <s v="reversal"/>
    <n v="555"/>
    <n v="0"/>
    <m/>
    <m/>
  </r>
  <r>
    <s v="AMD Aug26'22 94 PUT"/>
    <s v="AMD   220826P00094000"/>
    <s v="OPT"/>
    <n v="20220826"/>
    <n v="94"/>
    <s v="Put"/>
    <s v="USD"/>
    <s v="SLD"/>
    <n v="1"/>
    <n v="2.41"/>
    <d v="1899-12-30T12:58:17"/>
    <n v="20220824"/>
    <s v="CBOE2"/>
    <s v="Stocks"/>
    <s v="160391_w_s_0705_reversal_555_0"/>
    <m/>
    <m/>
    <x v="6"/>
    <x v="8"/>
    <s v="0705_160391_AMD_160391"/>
    <b v="0"/>
    <s v="160391"/>
    <s v="click me"/>
    <n v="241"/>
    <d v="1899-12-30T07:05:00"/>
    <s v="0705|12:58|SELL|AMD|Put|reversal"/>
    <e v="#VALUE!"/>
    <e v="#VALUE!"/>
    <n v="0.64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s v="Put"/>
    <s v="USD"/>
    <s v="SLD"/>
    <n v="3"/>
    <n v="2.41"/>
    <d v="1899-12-30T12:58:17"/>
    <n v="20220824"/>
    <s v="CBOE2"/>
    <s v="Stocks"/>
    <s v="160391_w_s_0705_reversal_555_0"/>
    <m/>
    <m/>
    <x v="6"/>
    <x v="8"/>
    <s v="0705_160391_AMD_160391"/>
    <b v="0"/>
    <s v="160391"/>
    <s v="click me"/>
    <n v="723"/>
    <d v="1899-12-30T07:05:00"/>
    <s v="0705|12:58|SELL|AMD|Put|reversal"/>
    <e v="#VALUE!"/>
    <e v="#VALUE!"/>
    <n v="0.51"/>
    <n v="160391"/>
    <s v="w"/>
    <s v="b"/>
    <n v="705"/>
    <s v="reversal"/>
    <n v="555"/>
    <n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TSLA Aug26'22 900 PUT"/>
    <s v="TSLA  220826P00900000"/>
    <s v="OPT"/>
    <n v="20220826"/>
    <n v="900"/>
    <s v="Put"/>
    <s v="USD"/>
    <s v="BOT"/>
    <n v="1"/>
    <n v="20.7"/>
    <x v="0"/>
    <n v="20220824"/>
    <s v="PSE"/>
    <s v="Stocks"/>
    <s v="160067_w_b_0632_reversal_555_0"/>
    <m/>
    <m/>
    <s v="TSLA"/>
    <s v="0632_160067_TSLA"/>
    <s v="0632_160067_TSLA_160067"/>
    <b v="1"/>
    <s v="160067"/>
    <s v="click me"/>
    <n v="-2070"/>
    <d v="1899-12-30T06:32:00"/>
    <s v="0632|06:33|BUY|TSLA|Put|reversal"/>
    <e v="#VALUE!"/>
    <x v="0"/>
    <n v="0.75"/>
    <n v="160067"/>
    <s v="w"/>
    <s v="b"/>
    <n v="632"/>
    <s v="reversal"/>
    <n v="555"/>
    <n v="0"/>
    <m/>
    <m/>
  </r>
  <r>
    <s v="MSFT Aug26'22 277.5 PUT"/>
    <s v="MSFT  220826P00277500"/>
    <s v="OPT"/>
    <n v="20220826"/>
    <n v="277.5"/>
    <s v="Put"/>
    <s v="USD"/>
    <s v="BOT"/>
    <n v="7"/>
    <n v="3.4"/>
    <x v="1"/>
    <n v="20220824"/>
    <s v="CBOE2"/>
    <s v="Stocks"/>
    <s v="160064_w_b_0632_reversal_555_0_ddd"/>
    <m/>
    <m/>
    <s v="MSFT"/>
    <s v="0632_160064_MSFT"/>
    <s v="0632_160064_MSFT_160064"/>
    <b v="1"/>
    <s v="160064"/>
    <s v="click me"/>
    <n v="-2380"/>
    <d v="1899-12-30T06:32:00"/>
    <s v="0632|06:39|BUY|MSFT|Put|reversal"/>
    <e v="#VALUE!"/>
    <x v="0"/>
    <n v="1.95"/>
    <n v="160064"/>
    <s v="w"/>
    <s v="b"/>
    <n v="632"/>
    <s v="reversal"/>
    <n v="555"/>
    <n v="0"/>
    <s v="ddd"/>
    <m/>
  </r>
  <r>
    <s v="TSLA Aug26'22 900 PUT"/>
    <s v="TSLA  220826P00900000"/>
    <s v="OPT"/>
    <n v="20220826"/>
    <n v="900"/>
    <s v="Put"/>
    <s v="USD"/>
    <s v="SLD"/>
    <n v="1"/>
    <n v="18.3"/>
    <x v="2"/>
    <n v="20220824"/>
    <s v="PSE"/>
    <s v="Stocks"/>
    <s v="160067_w_s_0632_reversal_555_0"/>
    <m/>
    <m/>
    <s v="TSLA"/>
    <s v="0632_160067_TSLA"/>
    <s v="0632_160067_TSLA_160067"/>
    <b v="0"/>
    <s v="160067"/>
    <s v="click me"/>
    <n v="1830"/>
    <d v="1899-12-30T06:32:00"/>
    <s v="0632|06:41|SELL|TSLA|Put|reversal"/>
    <e v="#VALUE!"/>
    <x v="0"/>
    <n v="0.79"/>
    <n v="160067"/>
    <s v="w"/>
    <s v="s"/>
    <n v="632"/>
    <s v="reversal"/>
    <n v="555"/>
    <n v="0"/>
    <m/>
    <m/>
  </r>
  <r>
    <s v="META Aug26'22 162.5 PUT"/>
    <s v="META  220826P00162500"/>
    <s v="OPT"/>
    <n v="20220826"/>
    <n v="162.5"/>
    <s v="Put"/>
    <s v="USD"/>
    <s v="BOT"/>
    <n v="14"/>
    <n v="2.95"/>
    <x v="3"/>
    <n v="20220824"/>
    <s v="CBOE2"/>
    <s v="Stocks"/>
    <s v="160065_w_b_0632_reversal_555_0"/>
    <m/>
    <m/>
    <s v="META"/>
    <s v="0632_160065_META"/>
    <s v="0632_160065_META_160065"/>
    <b v="1"/>
    <s v="160065"/>
    <s v="click me"/>
    <n v="-4130"/>
    <d v="1899-12-30T06:32:00"/>
    <s v="0632|06:51|BUY|META|Put|reversal"/>
    <e v="#VALUE!"/>
    <x v="0"/>
    <n v="3.91"/>
    <n v="160065"/>
    <s v="w"/>
    <s v="b"/>
    <n v="632"/>
    <s v="reversal"/>
    <n v="555"/>
    <n v="0"/>
    <m/>
    <m/>
  </r>
  <r>
    <s v="NFLX Aug26'22 230 PUT"/>
    <s v="NFLX  220826P00230000"/>
    <s v="OPT"/>
    <n v="20220826"/>
    <n v="230"/>
    <s v="Put"/>
    <s v="USD"/>
    <s v="BOT"/>
    <n v="6"/>
    <n v="4.7"/>
    <x v="4"/>
    <n v="20220824"/>
    <s v="GEMINI"/>
    <s v="Stocks"/>
    <s v="160063_w_b_0632_reversal_555_0"/>
    <m/>
    <m/>
    <s v="NFLX"/>
    <s v="0632_160063_NFLX"/>
    <s v="0632_160063_NFLX_160063"/>
    <b v="1"/>
    <s v="160063"/>
    <s v="click me"/>
    <n v="-2820"/>
    <d v="1899-12-30T06:32:00"/>
    <s v="0632|07:00|BUY|NFLX|Put|reversal"/>
    <e v="#VALUE!"/>
    <x v="0"/>
    <n v="2.39"/>
    <n v="160063"/>
    <s v="w"/>
    <s v="b"/>
    <n v="632"/>
    <s v="reversal"/>
    <n v="555"/>
    <n v="0"/>
    <m/>
    <m/>
  </r>
  <r>
    <s v="META Aug26'22 162.5 PUT"/>
    <s v="META  220826P00162500"/>
    <s v="OPT"/>
    <n v="20220826"/>
    <n v="162.5"/>
    <s v="Put"/>
    <s v="USD"/>
    <s v="SLD"/>
    <n v="14"/>
    <n v="2.64"/>
    <x v="5"/>
    <n v="20220824"/>
    <s v="CBOE2"/>
    <s v="Stocks"/>
    <s v="160065_w_s_0632_reversal_555_0"/>
    <m/>
    <m/>
    <s v="META"/>
    <s v="0632_160065_META"/>
    <s v="0632_160065_META_160065"/>
    <b v="0"/>
    <s v="160065"/>
    <s v="click me"/>
    <n v="3696"/>
    <d v="1899-12-30T06:32:00"/>
    <s v="0632|07:00|SELL|META|Put|reversal"/>
    <e v="#VALUE!"/>
    <x v="0"/>
    <n v="4.0199999999999996"/>
    <n v="160065"/>
    <s v="w"/>
    <s v="s"/>
    <n v="632"/>
    <s v="reversal"/>
    <n v="555"/>
    <n v="0"/>
    <m/>
    <m/>
  </r>
  <r>
    <s v="NFLX Aug26'22 230 PUT"/>
    <s v="NFLX  220826P00230000"/>
    <s v="OPT"/>
    <n v="20220826"/>
    <n v="230"/>
    <s v="Put"/>
    <s v="USD"/>
    <s v="SLD"/>
    <n v="1"/>
    <n v="4.05"/>
    <x v="6"/>
    <n v="20220824"/>
    <s v="GEMINI"/>
    <s v="Stocks"/>
    <s v="160063_w_s_0632_reversal_555_0"/>
    <m/>
    <m/>
    <s v="NFLX"/>
    <s v="0632_160063_NFLX"/>
    <s v="0632_160063_NFLX_160063"/>
    <b v="0"/>
    <s v="160063"/>
    <s v="click me"/>
    <n v="405"/>
    <d v="1899-12-30T06:32:00"/>
    <s v="0632|07:01|SELL|NFLX|Put|reversal"/>
    <e v="#VALUE!"/>
    <x v="0"/>
    <n v="0.76"/>
    <n v="160063"/>
    <s v="w"/>
    <s v="s"/>
    <n v="632"/>
    <s v="reversal"/>
    <n v="555"/>
    <n v="0"/>
    <m/>
    <m/>
  </r>
  <r>
    <s v="NFLX Aug26'22 230 PUT"/>
    <s v="NFLX  220826P00230000"/>
    <s v="OPT"/>
    <n v="20220826"/>
    <n v="230"/>
    <s v="Put"/>
    <s v="USD"/>
    <s v="SLD"/>
    <n v="5"/>
    <n v="4.05"/>
    <x v="7"/>
    <n v="20220824"/>
    <s v="GEMINI"/>
    <s v="Stocks"/>
    <s v="160063_w_s_0632_reversal_555_0"/>
    <m/>
    <m/>
    <s v="NFLX"/>
    <s v="0632_160063_NFLX"/>
    <s v="0632_160063_NFLX_160063"/>
    <b v="0"/>
    <s v="160063"/>
    <s v="click me"/>
    <n v="2025"/>
    <d v="1899-12-30T06:32:00"/>
    <s v="0632|07:01|SELL|NFLX|Put|reversal"/>
    <e v="#VALUE!"/>
    <x v="0"/>
    <n v="1.7"/>
    <n v="160063"/>
    <s v="w"/>
    <s v="s"/>
    <n v="632"/>
    <s v="reversal"/>
    <n v="555"/>
    <n v="0"/>
    <m/>
    <m/>
  </r>
  <r>
    <s v="MSFT Aug26'22 277.5 PUT"/>
    <s v="MSFT  220826P00277500"/>
    <s v="OPT"/>
    <n v="20220826"/>
    <n v="277.5"/>
    <s v="Put"/>
    <s v="USD"/>
    <s v="SLD"/>
    <n v="1"/>
    <n v="3.7"/>
    <x v="8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x v="0"/>
    <n v="0.64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7"/>
    <x v="8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x v="0"/>
    <n v="-0.06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7"/>
    <x v="9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x v="0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1"/>
    <n v="3.65"/>
    <x v="10"/>
    <n v="20220824"/>
    <s v="CBOE2"/>
    <s v="Stocks"/>
    <s v="160064_w_s_0632_None_MP_3"/>
    <m/>
    <m/>
    <s v="MSFT"/>
    <s v="0632_160064_MSFT"/>
    <s v="0632_160064_MSFT_160064"/>
    <b v="0"/>
    <s v="160064"/>
    <s v="click me"/>
    <n v="365"/>
    <d v="1899-12-30T06:32:00"/>
    <s v="0632|07:08|SELL|MSFT|Put|None"/>
    <e v="#VALUE!"/>
    <x v="0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s v="Put"/>
    <s v="USD"/>
    <s v="SLD"/>
    <n v="3"/>
    <n v="3.65"/>
    <x v="11"/>
    <n v="20220824"/>
    <s v="CBOE2"/>
    <s v="Stocks"/>
    <s v="160064_w_s_0632_None_MP_3"/>
    <m/>
    <m/>
    <s v="MSFT"/>
    <s v="0632_160064_MSFT"/>
    <s v="0632_160064_MSFT_160064"/>
    <b v="0"/>
    <s v="160064"/>
    <s v="click me"/>
    <n v="1095"/>
    <d v="1899-12-30T06:32:00"/>
    <s v="0632|07:08|SELL|MSFT|Put|None"/>
    <e v="#VALUE!"/>
    <x v="0"/>
    <n v="0.87"/>
    <n v="160064"/>
    <s v="w"/>
    <s v="s"/>
    <n v="632"/>
    <s v="None"/>
    <s v="MP"/>
    <n v="3"/>
    <m/>
    <m/>
  </r>
  <r>
    <s v="SPY Aug26'22 413 PUT"/>
    <s v="SPY   220826P00413000"/>
    <s v="OPT"/>
    <n v="20220826"/>
    <n v="413"/>
    <s v="Put"/>
    <s v="USD"/>
    <s v="BOT"/>
    <n v="4"/>
    <n v="3.29"/>
    <x v="12"/>
    <n v="20220824"/>
    <s v="PSE"/>
    <s v="Stocks"/>
    <s v="160068_w_b_0632_reversal_555_0_ddd"/>
    <m/>
    <m/>
    <s v="SPY"/>
    <s v="0632_160068_SPY"/>
    <s v="0632_160068_SPY_160068"/>
    <b v="1"/>
    <s v="160068"/>
    <s v="click me"/>
    <n v="-1316"/>
    <d v="1899-12-30T06:32:00"/>
    <s v="0632|07:19|BUY|SPY|Put|reversal"/>
    <e v="#VALUE!"/>
    <x v="0"/>
    <n v="1.32"/>
    <n v="160068"/>
    <s v="w"/>
    <s v="b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BOT"/>
    <n v="10"/>
    <n v="3.29"/>
    <x v="13"/>
    <n v="20220824"/>
    <s v="PSE"/>
    <s v="Stocks"/>
    <s v="160068_w_b_0632_reversal_555_0_ddd"/>
    <m/>
    <m/>
    <s v="SPY"/>
    <s v="0632_160068_SPY"/>
    <s v="0632_160068_SPY_160068"/>
    <b v="1"/>
    <s v="160068"/>
    <s v="click me"/>
    <n v="-3290"/>
    <d v="1899-12-30T06:32:00"/>
    <s v="0632|07:19|BUY|SPY|Put|reversal"/>
    <e v="#VALUE!"/>
    <x v="0"/>
    <n v="3.29"/>
    <n v="160068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3"/>
    <n v="3.24"/>
    <x v="1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972.00000000000011"/>
    <d v="1899-12-30T06:32:00"/>
    <s v="0632|07:20|BUY|MSFT|Put|reversal"/>
    <e v="#VALUE!"/>
    <x v="0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3"/>
    <n v="3.24"/>
    <x v="1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972.00000000000011"/>
    <d v="1899-12-30T06:32:00"/>
    <s v="0632|07:20|BUY|MSFT|Put|reversal"/>
    <e v="#VALUE!"/>
    <x v="0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1"/>
    <n v="3.24"/>
    <x v="1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324"/>
    <d v="1899-12-30T06:32:00"/>
    <s v="0632|07:20|BUY|MSFT|Put|reversal"/>
    <e v="#VALUE!"/>
    <x v="0"/>
    <n v="0.7"/>
    <n v="160064"/>
    <s v="w"/>
    <s v="b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SLD"/>
    <n v="13"/>
    <n v="3.01"/>
    <x v="15"/>
    <n v="20220824"/>
    <s v="PSE"/>
    <s v="Stocks"/>
    <s v="160068_w_s_0632_reversal_555_0_ddd"/>
    <m/>
    <m/>
    <s v="SPY"/>
    <s v="0632_160068_SPY"/>
    <s v="0632_160068_SPY_160068"/>
    <b v="0"/>
    <s v="160068"/>
    <s v="click me"/>
    <n v="3912.9999999999995"/>
    <d v="1899-12-30T06:32:00"/>
    <s v="0632|07:28|SELL|SPY|Put|reversal"/>
    <e v="#VALUE!"/>
    <x v="0"/>
    <n v="4.4000000000000004"/>
    <n v="160068"/>
    <s v="w"/>
    <s v="s"/>
    <n v="632"/>
    <s v="reversal"/>
    <n v="555"/>
    <n v="0"/>
    <s v="ddd"/>
    <m/>
  </r>
  <r>
    <s v="SPY Aug26'22 413 PUT"/>
    <s v="SPY   220826P00413000"/>
    <s v="OPT"/>
    <n v="20220826"/>
    <n v="413"/>
    <s v="Put"/>
    <s v="USD"/>
    <s v="SLD"/>
    <n v="1"/>
    <n v="3.01"/>
    <x v="15"/>
    <n v="20220824"/>
    <s v="PSE"/>
    <s v="Stocks"/>
    <s v="160068_w_s_0632_reversal_555_0_ddd"/>
    <m/>
    <m/>
    <s v="SPY"/>
    <s v="0632_160068_SPY"/>
    <s v="0632_160068_SPY_160068"/>
    <b v="0"/>
    <s v="160068"/>
    <s v="click me"/>
    <n v="301"/>
    <d v="1899-12-30T06:32:00"/>
    <s v="0632|07:28|SELL|SPY|Put|reversal"/>
    <e v="#VALUE!"/>
    <x v="0"/>
    <n v="0.34"/>
    <n v="160068"/>
    <s v="w"/>
    <s v="s"/>
    <n v="632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3"/>
    <n v="3.76"/>
    <x v="16"/>
    <n v="20220824"/>
    <s v="MERCURY"/>
    <s v="Stocks"/>
    <s v="160064_w_s_0632_None_MP_2"/>
    <m/>
    <m/>
    <s v="MSFT"/>
    <s v="0632_160064_MSFT"/>
    <s v="0632_160064_MSFT_160064"/>
    <b v="0"/>
    <s v="160064"/>
    <s v="click me"/>
    <n v="1128"/>
    <d v="1899-12-30T06:32:00"/>
    <s v="0632|07:44|SELL|MSFT|Put|None"/>
    <e v="#VALUE!"/>
    <x v="0"/>
    <n v="2.13"/>
    <n v="160064"/>
    <s v="w"/>
    <s v="s"/>
    <n v="632"/>
    <s v="None"/>
    <s v="MP"/>
    <n v="2"/>
    <m/>
    <m/>
  </r>
  <r>
    <s v="MSFT Aug26'22 277.5 PUT"/>
    <s v="MSFT  220826P00277500"/>
    <s v="OPT"/>
    <n v="20220826"/>
    <n v="277.5"/>
    <s v="Put"/>
    <s v="USD"/>
    <s v="SLD"/>
    <n v="4"/>
    <n v="3.76"/>
    <x v="16"/>
    <n v="20220824"/>
    <s v="MERCURY"/>
    <s v="Stocks"/>
    <s v="160064_w_s_0632_None_MP_2"/>
    <m/>
    <m/>
    <s v="MSFT"/>
    <s v="0632_160064_MSFT"/>
    <s v="0632_160064_MSFT_160064"/>
    <b v="0"/>
    <s v="160064"/>
    <s v="click me"/>
    <n v="1504"/>
    <d v="1899-12-30T06:32:00"/>
    <s v="0632|07:44|SELL|MSFT|Put|None"/>
    <e v="#VALUE!"/>
    <x v="0"/>
    <n v="2.84"/>
    <n v="160064"/>
    <s v="w"/>
    <s v="s"/>
    <n v="632"/>
    <s v="None"/>
    <s v="MP"/>
    <n v="2"/>
    <m/>
    <m/>
  </r>
  <r>
    <s v="NVDA Aug26'22 172.5 PUT"/>
    <s v="NVDA  220826P00172500"/>
    <s v="OPT"/>
    <n v="20220826"/>
    <n v="172.5"/>
    <s v="Put"/>
    <s v="USD"/>
    <s v="BOT"/>
    <n v="4"/>
    <n v="5.45"/>
    <x v="17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2180"/>
    <d v="1899-12-30T06:32:00"/>
    <s v="0632|08:13|BUY|NVDA|Put|reversal"/>
    <e v="#VALUE!"/>
    <x v="0"/>
    <n v="1.1200000000000001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BOT"/>
    <n v="3"/>
    <n v="5.45"/>
    <x v="17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1635"/>
    <d v="1899-12-30T06:32:00"/>
    <s v="0632|08:13|BUY|NVDA|Put|reversal"/>
    <e v="#VALUE!"/>
    <x v="0"/>
    <n v="0.84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BOT"/>
    <n v="5"/>
    <n v="5.45"/>
    <x v="17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2725"/>
    <d v="1899-12-30T06:32:00"/>
    <s v="0632|08:13|BUY|NVDA|Put|reversal"/>
    <e v="#VALUE!"/>
    <x v="0"/>
    <n v="1.4"/>
    <n v="160069"/>
    <s v="w"/>
    <s v="b"/>
    <n v="632"/>
    <s v="reversal"/>
    <n v="555"/>
    <n v="0"/>
    <m/>
    <m/>
  </r>
  <r>
    <s v="AMD Aug26'22 93 PUT"/>
    <s v="AMD   220826P00093000"/>
    <s v="OPT"/>
    <n v="20220826"/>
    <n v="93"/>
    <s v="Put"/>
    <s v="USD"/>
    <s v="BOT"/>
    <n v="11"/>
    <n v="1.72"/>
    <x v="18"/>
    <n v="20220824"/>
    <s v="CBOE2"/>
    <s v="Stocks"/>
    <s v="160091_w_b_0635_reversal_555_0"/>
    <m/>
    <m/>
    <s v="AMD"/>
    <s v="0635_160091_AMD"/>
    <s v="0635_160091_AMD_160091"/>
    <b v="1"/>
    <s v="160091"/>
    <s v="click me"/>
    <n v="-1892"/>
    <d v="1899-12-30T06:35:00"/>
    <s v="0635|08:14|BUY|AMD|Put|reversal"/>
    <e v="#VALUE!"/>
    <x v="0"/>
    <n v="3.07"/>
    <n v="160091"/>
    <s v="w"/>
    <s v="b"/>
    <n v="635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x v="19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x v="0"/>
    <n v="0.64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x v="19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x v="0"/>
    <n v="-0.06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1"/>
    <n v="5.15"/>
    <x v="19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x v="0"/>
    <n v="0.28999999999999998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s v="Put"/>
    <s v="USD"/>
    <s v="SLD"/>
    <n v="9"/>
    <n v="5.15"/>
    <x v="19"/>
    <n v="20220824"/>
    <s v="CBOE2"/>
    <s v="Stocks"/>
    <s v="160069_w_s_0632_reversal_555_0"/>
    <m/>
    <m/>
    <s v="NVDA"/>
    <s v="0632_160069_NVDA"/>
    <s v="0632_160069_NVDA_160069"/>
    <b v="0"/>
    <s v="160069"/>
    <s v="click me"/>
    <n v="4635"/>
    <d v="1899-12-30T06:32:00"/>
    <s v="0632|08:15|SELL|NVDA|Put|reversal"/>
    <e v="#VALUE!"/>
    <x v="0"/>
    <n v="2.64"/>
    <n v="160069"/>
    <s v="w"/>
    <s v="s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2"/>
    <n v="2.16"/>
    <x v="20"/>
    <n v="20220824"/>
    <s v="CBOE2"/>
    <s v="Stocks"/>
    <s v="160062_w_b_0632_reversal_555_0"/>
    <m/>
    <m/>
    <s v="AMD"/>
    <s v="0632_160062_AMD"/>
    <s v="0632_160062_AMD_160062"/>
    <b v="1"/>
    <s v="160062"/>
    <s v="click me"/>
    <n v="-432"/>
    <d v="1899-12-30T06:32:00"/>
    <s v="0632|08:16|BUY|AMD|Put|reversal"/>
    <e v="#VALUE!"/>
    <x v="0"/>
    <n v="0.5600000000000000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12"/>
    <n v="2.16"/>
    <x v="21"/>
    <n v="20220824"/>
    <s v="CBOE2"/>
    <s v="Stocks"/>
    <s v="160062_w_b_0632_reversal_555_0"/>
    <m/>
    <m/>
    <s v="AMD"/>
    <s v="0632_160062_AMD"/>
    <s v="0632_160062_AMD_160062"/>
    <b v="1"/>
    <s v="160062"/>
    <s v="click me"/>
    <n v="-2592"/>
    <d v="1899-12-30T06:32:00"/>
    <s v="0632|08:16|BUY|AMD|Put|reversal"/>
    <e v="#VALUE!"/>
    <x v="0"/>
    <n v="3.3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s v="Put"/>
    <s v="USD"/>
    <s v="BOT"/>
    <n v="4"/>
    <n v="2.16"/>
    <x v="21"/>
    <n v="20220824"/>
    <s v="CBOE2"/>
    <s v="Stocks"/>
    <s v="160391_w_b_0705_reversal_555_0"/>
    <m/>
    <m/>
    <s v="AMD"/>
    <s v="0705_160391_AMD"/>
    <s v="0705_160391_AMD_160391"/>
    <b v="1"/>
    <s v="160391"/>
    <s v="click me"/>
    <n v="-864"/>
    <d v="1899-12-30T07:05:00"/>
    <s v="0705|08:16|BUY|AMD|Put|reversal"/>
    <e v="#VALUE!"/>
    <x v="0"/>
    <n v="1.1200000000000001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s v="Put"/>
    <s v="USD"/>
    <s v="SLD"/>
    <n v="14"/>
    <n v="2.36"/>
    <x v="22"/>
    <n v="20220824"/>
    <s v="CBOE2"/>
    <s v="Stocks"/>
    <s v="160062_w_s_0632_reversal_555_0"/>
    <m/>
    <m/>
    <s v="AMD"/>
    <s v="0632_160062_AMD"/>
    <s v="0632_160062_AMD_160062"/>
    <b v="0"/>
    <s v="160062"/>
    <s v="click me"/>
    <n v="3304"/>
    <d v="1899-12-30T06:32:00"/>
    <s v="0632|09:43|SELL|AMD|Put|reversal"/>
    <e v="#VALUE!"/>
    <x v="0"/>
    <n v="4.01"/>
    <n v="160062"/>
    <s v="w"/>
    <s v="s"/>
    <n v="632"/>
    <s v="reversal"/>
    <n v="555"/>
    <n v="0"/>
    <m/>
    <m/>
  </r>
  <r>
    <s v="AMD Aug26'22 93 PUT"/>
    <s v="AMD   220826P00093000"/>
    <s v="OPT"/>
    <n v="20220826"/>
    <n v="93"/>
    <s v="Put"/>
    <s v="USD"/>
    <s v="SLD"/>
    <n v="11"/>
    <n v="2.02"/>
    <x v="23"/>
    <n v="20220824"/>
    <s v="CBOE2"/>
    <s v="Stocks"/>
    <s v="160091_w_s_0635_reversal_555_0"/>
    <m/>
    <m/>
    <s v="AMD"/>
    <s v="0635_160091_AMD"/>
    <s v="0635_160091_AMD_160091"/>
    <b v="0"/>
    <s v="160091"/>
    <s v="click me"/>
    <n v="2222"/>
    <d v="1899-12-30T06:35:00"/>
    <s v="0635|10:24|SELL|AMD|Put|reversal"/>
    <e v="#VALUE!"/>
    <x v="0"/>
    <n v="3.15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s v="Put"/>
    <s v="USD"/>
    <s v="SLD"/>
    <n v="1"/>
    <n v="2.02"/>
    <x v="23"/>
    <n v="20220824"/>
    <s v="CBOE2"/>
    <s v="Stocks"/>
    <s v="160091_w_s_0635_reversal_555_0"/>
    <m/>
    <m/>
    <s v="AMD"/>
    <s v="0635_160091_AMD"/>
    <s v="0635_160091_AMD_160091"/>
    <b v="0"/>
    <s v="160091"/>
    <s v="click me"/>
    <n v="202"/>
    <d v="1899-12-30T06:35:00"/>
    <s v="0635|10:24|SELL|AMD|Put|reversal"/>
    <e v="#VALUE!"/>
    <x v="0"/>
    <n v="0.28999999999999998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s v="Put"/>
    <s v="USD"/>
    <s v="BOT"/>
    <n v="11"/>
    <n v="1.69"/>
    <x v="24"/>
    <n v="20220824"/>
    <s v="CBOE2"/>
    <s v="Stocks"/>
    <s v="160091_w_b_0635_reversal_555_0"/>
    <m/>
    <m/>
    <s v="AMD"/>
    <s v="0635_160091_AMD"/>
    <s v="0635_160091_AMD_160091"/>
    <b v="1"/>
    <s v="160091"/>
    <s v="click me"/>
    <n v="-1859"/>
    <d v="1899-12-30T06:35:00"/>
    <s v="0635|12:31|BUY|AMD|Put|reversal"/>
    <e v="#VALUE!"/>
    <x v="0"/>
    <n v="3.07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s v="Put"/>
    <s v="USD"/>
    <s v="BOT"/>
    <n v="1"/>
    <n v="1.69"/>
    <x v="24"/>
    <n v="20220824"/>
    <s v="CBOE2"/>
    <s v="Stocks"/>
    <s v="160091_w_b_0635_reversal_555_0"/>
    <m/>
    <m/>
    <s v="AMD"/>
    <s v="0635_160091_AMD"/>
    <s v="0635_160091_AMD_160091"/>
    <b v="1"/>
    <s v="160091"/>
    <s v="click me"/>
    <n v="-169"/>
    <d v="1899-12-30T06:35:00"/>
    <s v="0635|12:31|BUY|AMD|Put|reversal"/>
    <e v="#VALUE!"/>
    <x v="0"/>
    <n v="0.28000000000000003"/>
    <n v="160091"/>
    <s v="w"/>
    <s v="b"/>
    <n v="635"/>
    <s v="reversal"/>
    <n v="555"/>
    <n v="0"/>
    <m/>
    <m/>
  </r>
  <r>
    <s v="MSFT Aug26'22 277.5 PUT"/>
    <s v="MSFT  220826P00277500"/>
    <s v="OPT"/>
    <n v="20220826"/>
    <n v="277.5"/>
    <s v="Put"/>
    <s v="USD"/>
    <s v="BOT"/>
    <n v="2"/>
    <n v="2.83"/>
    <x v="25"/>
    <n v="20220824"/>
    <s v="CBOE2"/>
    <s v="Stocks"/>
    <s v="161785_w_b_0924_reversal_555_0_ddd"/>
    <m/>
    <m/>
    <s v="MSFT"/>
    <s v="0924_161785_MSFT"/>
    <s v="0924_161785_MSFT_161785"/>
    <b v="1"/>
    <s v="161785"/>
    <s v="click me"/>
    <n v="-566"/>
    <d v="1899-12-30T09:24:00"/>
    <s v="0924|12:39|BUY|MSFT|Put|reversal"/>
    <e v="#VALUE!"/>
    <x v="0"/>
    <n v="0.56000000000000005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BOT"/>
    <n v="20"/>
    <n v="2.83"/>
    <x v="25"/>
    <n v="20220824"/>
    <s v="CBOE2"/>
    <s v="Stocks"/>
    <s v="161785_w_b_0924_reversal_555_0_ddd"/>
    <m/>
    <m/>
    <s v="MSFT"/>
    <s v="0924_161785_MSFT"/>
    <s v="0924_161785_MSFT_161785"/>
    <b v="1"/>
    <s v="161785"/>
    <s v="click me"/>
    <n v="-5660"/>
    <d v="1899-12-30T09:24:00"/>
    <s v="0924|12:39|BUY|MSFT|Put|reversal"/>
    <e v="#VALUE!"/>
    <x v="0"/>
    <n v="5.58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"/>
    <n v="3.3"/>
    <x v="26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330"/>
    <d v="1899-12-30T09:24:00"/>
    <s v="0924|12:58|SELL|MSFT|Put|reversal"/>
    <e v="#VALUE!"/>
    <x v="0"/>
    <n v="0.64"/>
    <n v="161785"/>
    <s v="w"/>
    <s v="b"/>
    <n v="924"/>
    <s v="reversal"/>
    <n v="555"/>
    <n v="0"/>
    <s v="ddd"/>
    <m/>
  </r>
  <r>
    <s v="AMD Aug26'22 93 PUT"/>
    <s v="AMD   220826P00093000"/>
    <s v="OPT"/>
    <n v="20220826"/>
    <n v="93"/>
    <s v="Put"/>
    <s v="USD"/>
    <s v="SLD"/>
    <n v="1"/>
    <n v="1.84"/>
    <x v="27"/>
    <n v="20220824"/>
    <s v="CBOE2"/>
    <s v="Stocks"/>
    <s v="160091_w_s_0635_reversal_555_0"/>
    <m/>
    <m/>
    <s v="AMD"/>
    <s v="0635_160091_AMD"/>
    <s v="0635_160091_AMD_160091"/>
    <b v="0"/>
    <s v="160091"/>
    <s v="click me"/>
    <n v="184"/>
    <d v="1899-12-30T06:35:00"/>
    <s v="0635|12:58|SELL|AMD|Put|reversal"/>
    <e v="#VALUE!"/>
    <x v="0"/>
    <n v="0.64"/>
    <n v="160091"/>
    <s v="w"/>
    <s v="s"/>
    <n v="635"/>
    <s v="reversal"/>
    <n v="555"/>
    <n v="0"/>
    <m/>
    <m/>
  </r>
  <r>
    <s v="MSFT Aug26'22 277.5 PUT"/>
    <s v="MSFT  220826P00277500"/>
    <s v="OPT"/>
    <n v="20220826"/>
    <n v="277.5"/>
    <s v="Put"/>
    <s v="USD"/>
    <s v="SLD"/>
    <n v="2"/>
    <n v="3.3"/>
    <x v="2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660"/>
    <d v="1899-12-30T09:24:00"/>
    <s v="0924|12:58|SELL|MSFT|Put|reversal"/>
    <e v="#VALUE!"/>
    <x v="0"/>
    <n v="0.23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"/>
    <n v="3.3"/>
    <x v="2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330"/>
    <d v="1899-12-30T09:24:00"/>
    <s v="0924|12:58|SELL|MSFT|Put|reversal"/>
    <e v="#VALUE!"/>
    <x v="0"/>
    <n v="0.28999999999999998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s v="Put"/>
    <s v="USD"/>
    <s v="SLD"/>
    <n v="18"/>
    <n v="3.3"/>
    <x v="2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5940"/>
    <d v="1899-12-30T09:24:00"/>
    <s v="0924|12:58|SELL|MSFT|Put|reversal"/>
    <e v="#VALUE!"/>
    <x v="0"/>
    <n v="5.2"/>
    <n v="161785"/>
    <s v="w"/>
    <s v="s"/>
    <n v="924"/>
    <s v="reversal"/>
    <n v="555"/>
    <n v="0"/>
    <s v="ddd"/>
    <m/>
  </r>
  <r>
    <s v="AMD Aug26'22 93 PUT"/>
    <s v="AMD   220826P00093000"/>
    <s v="OPT"/>
    <n v="20220826"/>
    <n v="93"/>
    <s v="Put"/>
    <s v="USD"/>
    <s v="SLD"/>
    <n v="1"/>
    <n v="1.84"/>
    <x v="28"/>
    <n v="20220824"/>
    <s v="CBOE2"/>
    <s v="Stocks"/>
    <s v="160091_w_s_0635_reversal_555_0"/>
    <m/>
    <m/>
    <s v="AMD"/>
    <s v="0635_160091_AMD"/>
    <s v="0635_160091_AMD_160091"/>
    <b v="0"/>
    <s v="160091"/>
    <s v="click me"/>
    <n v="184"/>
    <d v="1899-12-30T06:35:00"/>
    <s v="0635|12:58|SELL|AMD|Put|reversal"/>
    <e v="#VALUE!"/>
    <x v="0"/>
    <n v="-0.06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s v="Put"/>
    <s v="USD"/>
    <s v="SLD"/>
    <n v="9"/>
    <n v="1.84"/>
    <x v="28"/>
    <n v="20220824"/>
    <s v="CBOE2"/>
    <s v="Stocks"/>
    <s v="160091_w_s_0635_reversal_555_0"/>
    <m/>
    <m/>
    <s v="AMD"/>
    <s v="0635_160091_AMD"/>
    <s v="0635_160091_AMD_160091"/>
    <b v="0"/>
    <s v="160091"/>
    <s v="click me"/>
    <n v="1656"/>
    <d v="1899-12-30T06:35:00"/>
    <s v="0635|12:58|SELL|AMD|Put|reversal"/>
    <e v="#VALUE!"/>
    <x v="0"/>
    <n v="2.57"/>
    <n v="160091"/>
    <s v="w"/>
    <s v="b"/>
    <n v="635"/>
    <s v="reversal"/>
    <n v="555"/>
    <n v="0"/>
    <m/>
    <m/>
  </r>
  <r>
    <s v="AMD Aug26'22 94 PUT"/>
    <s v="AMD   220826P00094000"/>
    <s v="OPT"/>
    <n v="20220826"/>
    <n v="94"/>
    <s v="Put"/>
    <s v="USD"/>
    <s v="SLD"/>
    <n v="1"/>
    <n v="2.41"/>
    <x v="29"/>
    <n v="20220824"/>
    <s v="CBOE2"/>
    <s v="Stocks"/>
    <s v="160391_w_s_0705_reversal_555_0"/>
    <m/>
    <m/>
    <s v="AMD"/>
    <s v="0705_160391_AMD"/>
    <s v="0705_160391_AMD_160391"/>
    <b v="0"/>
    <s v="160391"/>
    <s v="click me"/>
    <n v="241"/>
    <d v="1899-12-30T07:05:00"/>
    <s v="0705|12:58|SELL|AMD|Put|reversal"/>
    <e v="#VALUE!"/>
    <x v="0"/>
    <n v="0.64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s v="Put"/>
    <s v="USD"/>
    <s v="SLD"/>
    <n v="3"/>
    <n v="2.41"/>
    <x v="29"/>
    <n v="20220824"/>
    <s v="CBOE2"/>
    <s v="Stocks"/>
    <s v="160391_w_s_0705_reversal_555_0"/>
    <m/>
    <m/>
    <s v="AMD"/>
    <s v="0705_160391_AMD"/>
    <s v="0705_160391_AMD_160391"/>
    <b v="0"/>
    <s v="160391"/>
    <s v="click me"/>
    <n v="723"/>
    <d v="1899-12-30T07:05:00"/>
    <s v="0705|12:58|SELL|AMD|Put|reversal"/>
    <e v="#VALUE!"/>
    <x v="0"/>
    <n v="0.51"/>
    <n v="160391"/>
    <s v="w"/>
    <s v="b"/>
    <n v="705"/>
    <s v="reversal"/>
    <n v="555"/>
    <n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TSLA Aug26'22 900 PUT"/>
    <s v="TSLA  220826P00900000"/>
    <s v="OPT"/>
    <n v="20220826"/>
    <n v="900"/>
    <x v="0"/>
    <s v="USD"/>
    <s v="BOT"/>
    <n v="1"/>
    <n v="20.7"/>
    <d v="1899-12-30T06:33:51"/>
    <n v="20220824"/>
    <s v="PSE"/>
    <s v="Stocks"/>
    <s v="160067_w_b_0632_reversal_555_0"/>
    <m/>
    <m/>
    <s v="TSLA"/>
    <s v="0632_160067_TSLA"/>
    <s v="0632_160067_TSLA_160067"/>
    <b v="1"/>
    <s v="160067"/>
    <s v="click me"/>
    <n v="-2070"/>
    <d v="1899-12-30T06:32:00"/>
    <s v="0632|06:33|BUY|TSLA|Put|reversal"/>
    <e v="#VALUE!"/>
    <e v="#VALUE!"/>
    <n v="0.75"/>
    <n v="160067"/>
    <s v="w"/>
    <s v="b"/>
    <n v="632"/>
    <s v="reversal"/>
    <n v="555"/>
    <n v="0"/>
    <m/>
    <m/>
  </r>
  <r>
    <s v="MSFT Aug26'22 277.5 PUT"/>
    <s v="MSFT  220826P00277500"/>
    <s v="OPT"/>
    <n v="20220826"/>
    <n v="277.5"/>
    <x v="0"/>
    <s v="USD"/>
    <s v="BOT"/>
    <n v="7"/>
    <n v="3.4"/>
    <d v="1899-12-30T06:39:27"/>
    <n v="20220824"/>
    <s v="CBOE2"/>
    <s v="Stocks"/>
    <s v="160064_w_b_0632_reversal_555_0_ddd"/>
    <m/>
    <m/>
    <s v="MSFT"/>
    <s v="0632_160064_MSFT"/>
    <s v="0632_160064_MSFT_160064"/>
    <b v="1"/>
    <s v="160064"/>
    <s v="click me"/>
    <n v="-2380"/>
    <d v="1899-12-30T06:32:00"/>
    <s v="0632|06:39|BUY|MSFT|Put|reversal"/>
    <e v="#VALUE!"/>
    <e v="#VALUE!"/>
    <n v="1.95"/>
    <n v="160064"/>
    <s v="w"/>
    <s v="b"/>
    <n v="632"/>
    <s v="reversal"/>
    <n v="555"/>
    <n v="0"/>
    <s v="ddd"/>
    <m/>
  </r>
  <r>
    <s v="TSLA Aug26'22 900 PUT"/>
    <s v="TSLA  220826P00900000"/>
    <s v="OPT"/>
    <n v="20220826"/>
    <n v="900"/>
    <x v="0"/>
    <s v="USD"/>
    <s v="SLD"/>
    <n v="1"/>
    <n v="18.3"/>
    <d v="1899-12-30T06:41:23"/>
    <n v="20220824"/>
    <s v="PSE"/>
    <s v="Stocks"/>
    <s v="160067_w_s_0632_reversal_555_0"/>
    <m/>
    <m/>
    <s v="TSLA"/>
    <s v="0632_160067_TSLA"/>
    <s v="0632_160067_TSLA_160067"/>
    <b v="0"/>
    <s v="160067"/>
    <s v="click me"/>
    <n v="1830"/>
    <d v="1899-12-30T06:32:00"/>
    <s v="0632|06:41|SELL|TSLA|Put|reversal"/>
    <e v="#VALUE!"/>
    <e v="#VALUE!"/>
    <n v="0.79"/>
    <n v="160067"/>
    <s v="w"/>
    <s v="s"/>
    <n v="632"/>
    <s v="reversal"/>
    <n v="555"/>
    <n v="0"/>
    <m/>
    <m/>
  </r>
  <r>
    <s v="META Aug26'22 162.5 PUT"/>
    <s v="META  220826P00162500"/>
    <s v="OPT"/>
    <n v="20220826"/>
    <n v="162.5"/>
    <x v="0"/>
    <s v="USD"/>
    <s v="BOT"/>
    <n v="14"/>
    <n v="2.95"/>
    <d v="1899-12-30T06:51:55"/>
    <n v="20220824"/>
    <s v="CBOE2"/>
    <s v="Stocks"/>
    <s v="160065_w_b_0632_reversal_555_0"/>
    <m/>
    <m/>
    <s v="META"/>
    <s v="0632_160065_META"/>
    <s v="0632_160065_META_160065"/>
    <b v="1"/>
    <s v="160065"/>
    <s v="click me"/>
    <n v="-4130"/>
    <d v="1899-12-30T06:32:00"/>
    <s v="0632|06:51|BUY|META|Put|reversal"/>
    <e v="#VALUE!"/>
    <e v="#VALUE!"/>
    <n v="3.91"/>
    <n v="160065"/>
    <s v="w"/>
    <s v="b"/>
    <n v="632"/>
    <s v="reversal"/>
    <n v="555"/>
    <n v="0"/>
    <m/>
    <m/>
  </r>
  <r>
    <s v="NFLX Aug26'22 230 PUT"/>
    <s v="NFLX  220826P00230000"/>
    <s v="OPT"/>
    <n v="20220826"/>
    <n v="230"/>
    <x v="0"/>
    <s v="USD"/>
    <s v="BOT"/>
    <n v="6"/>
    <n v="4.7"/>
    <d v="1899-12-30T07:00:21"/>
    <n v="20220824"/>
    <s v="GEMINI"/>
    <s v="Stocks"/>
    <s v="160063_w_b_0632_reversal_555_0"/>
    <m/>
    <m/>
    <s v="NFLX"/>
    <s v="0632_160063_NFLX"/>
    <s v="0632_160063_NFLX_160063"/>
    <b v="1"/>
    <s v="160063"/>
    <s v="click me"/>
    <n v="-2820"/>
    <d v="1899-12-30T06:32:00"/>
    <s v="0632|07:00|BUY|NFLX|Put|reversal"/>
    <e v="#VALUE!"/>
    <e v="#VALUE!"/>
    <n v="2.39"/>
    <n v="160063"/>
    <s v="w"/>
    <s v="b"/>
    <n v="632"/>
    <s v="reversal"/>
    <n v="555"/>
    <n v="0"/>
    <m/>
    <m/>
  </r>
  <r>
    <s v="META Aug26'22 162.5 PUT"/>
    <s v="META  220826P00162500"/>
    <s v="OPT"/>
    <n v="20220826"/>
    <n v="162.5"/>
    <x v="0"/>
    <s v="USD"/>
    <s v="SLD"/>
    <n v="14"/>
    <n v="2.64"/>
    <d v="1899-12-30T07:00:46"/>
    <n v="20220824"/>
    <s v="CBOE2"/>
    <s v="Stocks"/>
    <s v="160065_w_s_0632_reversal_555_0"/>
    <m/>
    <m/>
    <s v="META"/>
    <s v="0632_160065_META"/>
    <s v="0632_160065_META_160065"/>
    <b v="0"/>
    <s v="160065"/>
    <s v="click me"/>
    <n v="3696"/>
    <d v="1899-12-30T06:32:00"/>
    <s v="0632|07:00|SELL|META|Put|reversal"/>
    <e v="#VALUE!"/>
    <e v="#VALUE!"/>
    <n v="4.0199999999999996"/>
    <n v="160065"/>
    <s v="w"/>
    <s v="s"/>
    <n v="632"/>
    <s v="reversal"/>
    <n v="555"/>
    <n v="0"/>
    <m/>
    <m/>
  </r>
  <r>
    <s v="NFLX Aug26'22 230 PUT"/>
    <s v="NFLX  220826P00230000"/>
    <s v="OPT"/>
    <n v="20220826"/>
    <n v="230"/>
    <x v="0"/>
    <s v="USD"/>
    <s v="SLD"/>
    <n v="1"/>
    <n v="4.05"/>
    <d v="1899-12-30T07:01:52"/>
    <n v="20220824"/>
    <s v="GEMINI"/>
    <s v="Stocks"/>
    <s v="160063_w_s_0632_reversal_555_0"/>
    <m/>
    <m/>
    <s v="NFLX"/>
    <s v="0632_160063_NFLX"/>
    <s v="0632_160063_NFLX_160063"/>
    <b v="0"/>
    <s v="160063"/>
    <s v="click me"/>
    <n v="405"/>
    <d v="1899-12-30T06:32:00"/>
    <s v="0632|07:01|SELL|NFLX|Put|reversal"/>
    <e v="#VALUE!"/>
    <e v="#VALUE!"/>
    <n v="0.76"/>
    <n v="160063"/>
    <s v="w"/>
    <s v="s"/>
    <n v="632"/>
    <s v="reversal"/>
    <n v="555"/>
    <n v="0"/>
    <m/>
    <m/>
  </r>
  <r>
    <s v="NFLX Aug26'22 230 PUT"/>
    <s v="NFLX  220826P00230000"/>
    <s v="OPT"/>
    <n v="20220826"/>
    <n v="230"/>
    <x v="0"/>
    <s v="USD"/>
    <s v="SLD"/>
    <n v="5"/>
    <n v="4.05"/>
    <d v="1899-12-30T07:01:54"/>
    <n v="20220824"/>
    <s v="GEMINI"/>
    <s v="Stocks"/>
    <s v="160063_w_s_0632_reversal_555_0"/>
    <m/>
    <m/>
    <s v="NFLX"/>
    <s v="0632_160063_NFLX"/>
    <s v="0632_160063_NFLX_160063"/>
    <b v="0"/>
    <s v="160063"/>
    <s v="click me"/>
    <n v="2025"/>
    <d v="1899-12-30T06:32:00"/>
    <s v="0632|07:01|SELL|NFLX|Put|reversal"/>
    <e v="#VALUE!"/>
    <e v="#VALUE!"/>
    <n v="1.7"/>
    <n v="160063"/>
    <s v="w"/>
    <s v="s"/>
    <n v="632"/>
    <s v="reversal"/>
    <n v="555"/>
    <n v="0"/>
    <m/>
    <m/>
  </r>
  <r>
    <s v="MSFT Aug26'22 277.5 PUT"/>
    <s v="MSFT  220826P00277500"/>
    <s v="OPT"/>
    <n v="20220826"/>
    <n v="277.5"/>
    <x v="0"/>
    <s v="USD"/>
    <s v="SLD"/>
    <n v="1"/>
    <n v="3.7"/>
    <d v="1899-12-30T07:08:18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e v="#VALUE!"/>
    <n v="0.64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x v="0"/>
    <s v="USD"/>
    <s v="SLD"/>
    <n v="1"/>
    <n v="3.7"/>
    <d v="1899-12-30T07:08:18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e v="#VALUE!"/>
    <n v="-0.06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x v="0"/>
    <s v="USD"/>
    <s v="SLD"/>
    <n v="1"/>
    <n v="3.7"/>
    <d v="1899-12-30T07:08:19"/>
    <n v="20220824"/>
    <s v="CBOE2"/>
    <s v="Stocks"/>
    <s v="160064_w_s_0632_None_MP_3"/>
    <m/>
    <m/>
    <s v="MSFT"/>
    <s v="0632_160064_MSFT"/>
    <s v="0632_160064_MSFT_160064"/>
    <b v="0"/>
    <s v="160064"/>
    <s v="click me"/>
    <n v="370"/>
    <d v="1899-12-30T06:32:00"/>
    <s v="0632|07:08|SELL|MSFT|Put|None"/>
    <e v="#VALUE!"/>
    <e v="#VALUE!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x v="0"/>
    <s v="USD"/>
    <s v="SLD"/>
    <n v="1"/>
    <n v="3.65"/>
    <d v="1899-12-30T07:08:33"/>
    <n v="20220824"/>
    <s v="CBOE2"/>
    <s v="Stocks"/>
    <s v="160064_w_s_0632_None_MP_3"/>
    <m/>
    <m/>
    <s v="MSFT"/>
    <s v="0632_160064_MSFT"/>
    <s v="0632_160064_MSFT_160064"/>
    <b v="0"/>
    <s v="160064"/>
    <s v="click me"/>
    <n v="365"/>
    <d v="1899-12-30T06:32:00"/>
    <s v="0632|07:08|SELL|MSFT|Put|None"/>
    <e v="#VALUE!"/>
    <e v="#VALUE!"/>
    <n v="0.28999999999999998"/>
    <n v="160064"/>
    <s v="w"/>
    <s v="s"/>
    <n v="632"/>
    <s v="None"/>
    <s v="MP"/>
    <n v="3"/>
    <m/>
    <m/>
  </r>
  <r>
    <s v="MSFT Aug26'22 277.5 PUT"/>
    <s v="MSFT  220826P00277500"/>
    <s v="OPT"/>
    <n v="20220826"/>
    <n v="277.5"/>
    <x v="0"/>
    <s v="USD"/>
    <s v="SLD"/>
    <n v="3"/>
    <n v="3.65"/>
    <d v="1899-12-30T07:08:34"/>
    <n v="20220824"/>
    <s v="CBOE2"/>
    <s v="Stocks"/>
    <s v="160064_w_s_0632_None_MP_3"/>
    <m/>
    <m/>
    <s v="MSFT"/>
    <s v="0632_160064_MSFT"/>
    <s v="0632_160064_MSFT_160064"/>
    <b v="0"/>
    <s v="160064"/>
    <s v="click me"/>
    <n v="1095"/>
    <d v="1899-12-30T06:32:00"/>
    <s v="0632|07:08|SELL|MSFT|Put|None"/>
    <e v="#VALUE!"/>
    <e v="#VALUE!"/>
    <n v="0.87"/>
    <n v="160064"/>
    <s v="w"/>
    <s v="s"/>
    <n v="632"/>
    <s v="None"/>
    <s v="MP"/>
    <n v="3"/>
    <m/>
    <m/>
  </r>
  <r>
    <s v="SPY Aug26'22 413 PUT"/>
    <s v="SPY   220826P00413000"/>
    <s v="OPT"/>
    <n v="20220826"/>
    <n v="413"/>
    <x v="0"/>
    <s v="USD"/>
    <s v="BOT"/>
    <n v="4"/>
    <n v="3.29"/>
    <d v="1899-12-30T07:19:05"/>
    <n v="20220824"/>
    <s v="PSE"/>
    <s v="Stocks"/>
    <s v="160068_w_b_0632_reversal_555_0_ddd"/>
    <m/>
    <m/>
    <s v="SPY"/>
    <s v="0632_160068_SPY"/>
    <s v="0632_160068_SPY_160068"/>
    <b v="1"/>
    <s v="160068"/>
    <s v="click me"/>
    <n v="-1316"/>
    <d v="1899-12-30T06:32:00"/>
    <s v="0632|07:19|BUY|SPY|Put|reversal"/>
    <e v="#VALUE!"/>
    <e v="#VALUE!"/>
    <n v="1.32"/>
    <n v="160068"/>
    <s v="w"/>
    <s v="b"/>
    <n v="632"/>
    <s v="reversal"/>
    <n v="555"/>
    <n v="0"/>
    <s v="ddd"/>
    <m/>
  </r>
  <r>
    <s v="SPY Aug26'22 413 PUT"/>
    <s v="SPY   220826P00413000"/>
    <s v="OPT"/>
    <n v="20220826"/>
    <n v="413"/>
    <x v="0"/>
    <s v="USD"/>
    <s v="BOT"/>
    <n v="10"/>
    <n v="3.29"/>
    <d v="1899-12-30T07:19:07"/>
    <n v="20220824"/>
    <s v="PSE"/>
    <s v="Stocks"/>
    <s v="160068_w_b_0632_reversal_555_0_ddd"/>
    <m/>
    <m/>
    <s v="SPY"/>
    <s v="0632_160068_SPY"/>
    <s v="0632_160068_SPY_160068"/>
    <b v="1"/>
    <s v="160068"/>
    <s v="click me"/>
    <n v="-3290"/>
    <d v="1899-12-30T06:32:00"/>
    <s v="0632|07:19|BUY|SPY|Put|reversal"/>
    <e v="#VALUE!"/>
    <e v="#VALUE!"/>
    <n v="3.29"/>
    <n v="160068"/>
    <s v="w"/>
    <s v="b"/>
    <n v="632"/>
    <s v="reversal"/>
    <n v="555"/>
    <n v="0"/>
    <s v="ddd"/>
    <m/>
  </r>
  <r>
    <s v="MSFT Aug26'22 277.5 PUT"/>
    <s v="MSFT  220826P00277500"/>
    <s v="OPT"/>
    <n v="20220826"/>
    <n v="277.5"/>
    <x v="0"/>
    <s v="USD"/>
    <s v="BOT"/>
    <n v="3"/>
    <n v="3.24"/>
    <d v="1899-12-30T07:20:0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972.00000000000011"/>
    <d v="1899-12-30T06:32:00"/>
    <s v="0632|07:20|BUY|MSFT|Put|reversal"/>
    <e v="#VALUE!"/>
    <e v="#VALUE!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x v="0"/>
    <s v="USD"/>
    <s v="BOT"/>
    <n v="3"/>
    <n v="3.24"/>
    <d v="1899-12-30T07:20:0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972.00000000000011"/>
    <d v="1899-12-30T06:32:00"/>
    <s v="0632|07:20|BUY|MSFT|Put|reversal"/>
    <e v="#VALUE!"/>
    <e v="#VALUE!"/>
    <n v="2.1"/>
    <n v="160064"/>
    <s v="w"/>
    <s v="b"/>
    <n v="632"/>
    <s v="reversal"/>
    <n v="555"/>
    <n v="0"/>
    <s v="ddd"/>
    <m/>
  </r>
  <r>
    <s v="MSFT Aug26'22 277.5 PUT"/>
    <s v="MSFT  220826P00277500"/>
    <s v="OPT"/>
    <n v="20220826"/>
    <n v="277.5"/>
    <x v="0"/>
    <s v="USD"/>
    <s v="BOT"/>
    <n v="1"/>
    <n v="3.24"/>
    <d v="1899-12-30T07:20:04"/>
    <n v="20220824"/>
    <s v="MERCURY"/>
    <s v="Stocks"/>
    <s v="160064_w_b_0632_reversal_555_0_ddd"/>
    <m/>
    <m/>
    <s v="MSFT"/>
    <s v="0632_160064_MSFT"/>
    <s v="0632_160064_MSFT_160064"/>
    <b v="1"/>
    <s v="160064"/>
    <s v="click me"/>
    <n v="-324"/>
    <d v="1899-12-30T06:32:00"/>
    <s v="0632|07:20|BUY|MSFT|Put|reversal"/>
    <e v="#VALUE!"/>
    <e v="#VALUE!"/>
    <n v="0.7"/>
    <n v="160064"/>
    <s v="w"/>
    <s v="b"/>
    <n v="632"/>
    <s v="reversal"/>
    <n v="555"/>
    <n v="0"/>
    <s v="ddd"/>
    <m/>
  </r>
  <r>
    <s v="SPY Aug26'22 413 PUT"/>
    <s v="SPY   220826P00413000"/>
    <s v="OPT"/>
    <n v="20220826"/>
    <n v="413"/>
    <x v="0"/>
    <s v="USD"/>
    <s v="SLD"/>
    <n v="13"/>
    <n v="3.01"/>
    <d v="1899-12-30T07:28:23"/>
    <n v="20220824"/>
    <s v="PSE"/>
    <s v="Stocks"/>
    <s v="160068_w_s_0632_reversal_555_0_ddd"/>
    <m/>
    <m/>
    <s v="SPY"/>
    <s v="0632_160068_SPY"/>
    <s v="0632_160068_SPY_160068"/>
    <b v="0"/>
    <s v="160068"/>
    <s v="click me"/>
    <n v="3912.9999999999995"/>
    <d v="1899-12-30T06:32:00"/>
    <s v="0632|07:28|SELL|SPY|Put|reversal"/>
    <e v="#VALUE!"/>
    <e v="#VALUE!"/>
    <n v="4.4000000000000004"/>
    <n v="160068"/>
    <s v="w"/>
    <s v="s"/>
    <n v="632"/>
    <s v="reversal"/>
    <n v="555"/>
    <n v="0"/>
    <s v="ddd"/>
    <m/>
  </r>
  <r>
    <s v="SPY Aug26'22 413 PUT"/>
    <s v="SPY   220826P00413000"/>
    <s v="OPT"/>
    <n v="20220826"/>
    <n v="413"/>
    <x v="0"/>
    <s v="USD"/>
    <s v="SLD"/>
    <n v="1"/>
    <n v="3.01"/>
    <d v="1899-12-30T07:28:23"/>
    <n v="20220824"/>
    <s v="PSE"/>
    <s v="Stocks"/>
    <s v="160068_w_s_0632_reversal_555_0_ddd"/>
    <m/>
    <m/>
    <s v="SPY"/>
    <s v="0632_160068_SPY"/>
    <s v="0632_160068_SPY_160068"/>
    <b v="0"/>
    <s v="160068"/>
    <s v="click me"/>
    <n v="301"/>
    <d v="1899-12-30T06:32:00"/>
    <s v="0632|07:28|SELL|SPY|Put|reversal"/>
    <e v="#VALUE!"/>
    <e v="#VALUE!"/>
    <n v="0.34"/>
    <n v="160068"/>
    <s v="w"/>
    <s v="s"/>
    <n v="632"/>
    <s v="reversal"/>
    <n v="555"/>
    <n v="0"/>
    <s v="ddd"/>
    <m/>
  </r>
  <r>
    <s v="MSFT Aug26'22 277.5 PUT"/>
    <s v="MSFT  220826P00277500"/>
    <s v="OPT"/>
    <n v="20220826"/>
    <n v="277.5"/>
    <x v="0"/>
    <s v="USD"/>
    <s v="SLD"/>
    <n v="3"/>
    <n v="3.76"/>
    <d v="1899-12-30T07:44:48"/>
    <n v="20220824"/>
    <s v="MERCURY"/>
    <s v="Stocks"/>
    <s v="160064_w_s_0632_None_MP_2"/>
    <m/>
    <m/>
    <s v="MSFT"/>
    <s v="0632_160064_MSFT"/>
    <s v="0632_160064_MSFT_160064"/>
    <b v="0"/>
    <s v="160064"/>
    <s v="click me"/>
    <n v="1128"/>
    <d v="1899-12-30T06:32:00"/>
    <s v="0632|07:44|SELL|MSFT|Put|None"/>
    <e v="#VALUE!"/>
    <e v="#VALUE!"/>
    <n v="2.13"/>
    <n v="160064"/>
    <s v="w"/>
    <s v="s"/>
    <n v="632"/>
    <s v="None"/>
    <s v="MP"/>
    <n v="2"/>
    <m/>
    <m/>
  </r>
  <r>
    <s v="MSFT Aug26'22 277.5 PUT"/>
    <s v="MSFT  220826P00277500"/>
    <s v="OPT"/>
    <n v="20220826"/>
    <n v="277.5"/>
    <x v="0"/>
    <s v="USD"/>
    <s v="SLD"/>
    <n v="4"/>
    <n v="3.76"/>
    <d v="1899-12-30T07:44:48"/>
    <n v="20220824"/>
    <s v="MERCURY"/>
    <s v="Stocks"/>
    <s v="160064_w_s_0632_None_MP_2"/>
    <m/>
    <m/>
    <s v="MSFT"/>
    <s v="0632_160064_MSFT"/>
    <s v="0632_160064_MSFT_160064"/>
    <b v="0"/>
    <s v="160064"/>
    <s v="click me"/>
    <n v="1504"/>
    <d v="1899-12-30T06:32:00"/>
    <s v="0632|07:44|SELL|MSFT|Put|None"/>
    <e v="#VALUE!"/>
    <e v="#VALUE!"/>
    <n v="2.84"/>
    <n v="160064"/>
    <s v="w"/>
    <s v="s"/>
    <n v="632"/>
    <s v="None"/>
    <s v="MP"/>
    <n v="2"/>
    <m/>
    <m/>
  </r>
  <r>
    <s v="NVDA Aug26'22 172.5 PUT"/>
    <s v="NVDA  220826P00172500"/>
    <s v="OPT"/>
    <n v="20220826"/>
    <n v="172.5"/>
    <x v="0"/>
    <s v="USD"/>
    <s v="BOT"/>
    <n v="4"/>
    <n v="5.45"/>
    <d v="1899-12-30T08:13:46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2180"/>
    <d v="1899-12-30T06:32:00"/>
    <s v="0632|08:13|BUY|NVDA|Put|reversal"/>
    <e v="#VALUE!"/>
    <e v="#VALUE!"/>
    <n v="1.1200000000000001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x v="0"/>
    <s v="USD"/>
    <s v="BOT"/>
    <n v="3"/>
    <n v="5.45"/>
    <d v="1899-12-30T08:13:46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1635"/>
    <d v="1899-12-30T06:32:00"/>
    <s v="0632|08:13|BUY|NVDA|Put|reversal"/>
    <e v="#VALUE!"/>
    <e v="#VALUE!"/>
    <n v="0.84"/>
    <n v="160069"/>
    <s v="w"/>
    <s v="b"/>
    <n v="632"/>
    <s v="reversal"/>
    <n v="555"/>
    <n v="0"/>
    <m/>
    <m/>
  </r>
  <r>
    <s v="NVDA Aug26'22 172.5 PUT"/>
    <s v="NVDA  220826P00172500"/>
    <s v="OPT"/>
    <n v="20220826"/>
    <n v="172.5"/>
    <x v="0"/>
    <s v="USD"/>
    <s v="BOT"/>
    <n v="5"/>
    <n v="5.45"/>
    <d v="1899-12-30T08:13:46"/>
    <n v="20220824"/>
    <s v="CBOE2"/>
    <s v="Stocks"/>
    <s v="160069_w_b_0632_reversal_555_0"/>
    <m/>
    <m/>
    <s v="NVDA"/>
    <s v="0632_160069_NVDA"/>
    <s v="0632_160069_NVDA_160069"/>
    <b v="1"/>
    <s v="160069"/>
    <s v="click me"/>
    <n v="-2725"/>
    <d v="1899-12-30T06:32:00"/>
    <s v="0632|08:13|BUY|NVDA|Put|reversal"/>
    <e v="#VALUE!"/>
    <e v="#VALUE!"/>
    <n v="1.4"/>
    <n v="160069"/>
    <s v="w"/>
    <s v="b"/>
    <n v="632"/>
    <s v="reversal"/>
    <n v="555"/>
    <n v="0"/>
    <m/>
    <m/>
  </r>
  <r>
    <s v="AMD Aug26'22 93 PUT"/>
    <s v="AMD   220826P00093000"/>
    <s v="OPT"/>
    <n v="20220826"/>
    <n v="93"/>
    <x v="0"/>
    <s v="USD"/>
    <s v="BOT"/>
    <n v="11"/>
    <n v="1.72"/>
    <d v="1899-12-30T08:14:34"/>
    <n v="20220824"/>
    <s v="CBOE2"/>
    <s v="Stocks"/>
    <s v="160091_w_b_0635_reversal_555_0"/>
    <m/>
    <m/>
    <s v="AMD"/>
    <s v="0635_160091_AMD"/>
    <s v="0635_160091_AMD_160091"/>
    <b v="1"/>
    <s v="160091"/>
    <s v="click me"/>
    <n v="-1892"/>
    <d v="1899-12-30T06:35:00"/>
    <s v="0635|08:14|BUY|AMD|Put|reversal"/>
    <e v="#VALUE!"/>
    <e v="#VALUE!"/>
    <n v="3.07"/>
    <n v="160091"/>
    <s v="w"/>
    <s v="b"/>
    <n v="635"/>
    <s v="reversal"/>
    <n v="555"/>
    <n v="0"/>
    <m/>
    <m/>
  </r>
  <r>
    <s v="NVDA Aug26'22 172.5 PUT"/>
    <s v="NVDA  220826P00172500"/>
    <s v="OPT"/>
    <n v="20220826"/>
    <n v="172.5"/>
    <x v="0"/>
    <s v="USD"/>
    <s v="SLD"/>
    <n v="1"/>
    <n v="5.15"/>
    <d v="1899-12-30T08:15:11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e v="#VALUE!"/>
    <n v="0.64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x v="0"/>
    <s v="USD"/>
    <s v="SLD"/>
    <n v="1"/>
    <n v="5.15"/>
    <d v="1899-12-30T08:15:11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e v="#VALUE!"/>
    <n v="-0.06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x v="0"/>
    <s v="USD"/>
    <s v="SLD"/>
    <n v="1"/>
    <n v="5.15"/>
    <d v="1899-12-30T08:15:11"/>
    <n v="20220824"/>
    <s v="CBOE2"/>
    <s v="Stocks"/>
    <s v="160069_w_s_0632_reversal_555_0"/>
    <m/>
    <m/>
    <s v="NVDA"/>
    <s v="0632_160069_NVDA"/>
    <s v="0632_160069_NVDA_160069"/>
    <b v="0"/>
    <s v="160069"/>
    <s v="click me"/>
    <n v="515"/>
    <d v="1899-12-30T06:32:00"/>
    <s v="0632|08:15|SELL|NVDA|Put|reversal"/>
    <e v="#VALUE!"/>
    <e v="#VALUE!"/>
    <n v="0.28999999999999998"/>
    <n v="160069"/>
    <s v="w"/>
    <s v="s"/>
    <n v="632"/>
    <s v="reversal"/>
    <n v="555"/>
    <n v="0"/>
    <m/>
    <m/>
  </r>
  <r>
    <s v="NVDA Aug26'22 172.5 PUT"/>
    <s v="NVDA  220826P00172500"/>
    <s v="OPT"/>
    <n v="20220826"/>
    <n v="172.5"/>
    <x v="0"/>
    <s v="USD"/>
    <s v="SLD"/>
    <n v="9"/>
    <n v="5.15"/>
    <d v="1899-12-30T08:15:11"/>
    <n v="20220824"/>
    <s v="CBOE2"/>
    <s v="Stocks"/>
    <s v="160069_w_s_0632_reversal_555_0"/>
    <m/>
    <m/>
    <s v="NVDA"/>
    <s v="0632_160069_NVDA"/>
    <s v="0632_160069_NVDA_160069"/>
    <b v="0"/>
    <s v="160069"/>
    <s v="click me"/>
    <n v="4635"/>
    <d v="1899-12-30T06:32:00"/>
    <s v="0632|08:15|SELL|NVDA|Put|reversal"/>
    <e v="#VALUE!"/>
    <e v="#VALUE!"/>
    <n v="2.64"/>
    <n v="160069"/>
    <s v="w"/>
    <s v="s"/>
    <n v="632"/>
    <s v="reversal"/>
    <n v="555"/>
    <n v="0"/>
    <m/>
    <m/>
  </r>
  <r>
    <s v="AMD Aug26'22 94 PUT"/>
    <s v="AMD   220826P00094000"/>
    <s v="OPT"/>
    <n v="20220826"/>
    <n v="94"/>
    <x v="0"/>
    <s v="USD"/>
    <s v="BOT"/>
    <n v="2"/>
    <n v="2.16"/>
    <d v="1899-12-30T08:16:52"/>
    <n v="20220824"/>
    <s v="CBOE2"/>
    <s v="Stocks"/>
    <s v="160062_w_b_0632_reversal_555_0"/>
    <m/>
    <m/>
    <s v="AMD"/>
    <s v="0632_160062_AMD"/>
    <s v="0632_160062_AMD_160062"/>
    <b v="1"/>
    <s v="160062"/>
    <s v="click me"/>
    <n v="-432"/>
    <d v="1899-12-30T06:32:00"/>
    <s v="0632|08:16|BUY|AMD|Put|reversal"/>
    <e v="#VALUE!"/>
    <e v="#VALUE!"/>
    <n v="0.5600000000000000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x v="0"/>
    <s v="USD"/>
    <s v="BOT"/>
    <n v="12"/>
    <n v="2.16"/>
    <d v="1899-12-30T08:16:57"/>
    <n v="20220824"/>
    <s v="CBOE2"/>
    <s v="Stocks"/>
    <s v="160062_w_b_0632_reversal_555_0"/>
    <m/>
    <m/>
    <s v="AMD"/>
    <s v="0632_160062_AMD"/>
    <s v="0632_160062_AMD_160062"/>
    <b v="1"/>
    <s v="160062"/>
    <s v="click me"/>
    <n v="-2592"/>
    <d v="1899-12-30T06:32:00"/>
    <s v="0632|08:16|BUY|AMD|Put|reversal"/>
    <e v="#VALUE!"/>
    <e v="#VALUE!"/>
    <n v="3.35"/>
    <n v="160062"/>
    <s v="w"/>
    <s v="b"/>
    <n v="632"/>
    <s v="reversal"/>
    <n v="555"/>
    <n v="0"/>
    <m/>
    <m/>
  </r>
  <r>
    <s v="AMD Aug26'22 94 PUT"/>
    <s v="AMD   220826P00094000"/>
    <s v="OPT"/>
    <n v="20220826"/>
    <n v="94"/>
    <x v="0"/>
    <s v="USD"/>
    <s v="BOT"/>
    <n v="4"/>
    <n v="2.16"/>
    <d v="1899-12-30T08:16:57"/>
    <n v="20220824"/>
    <s v="CBOE2"/>
    <s v="Stocks"/>
    <s v="160391_w_b_0705_reversal_555_0"/>
    <m/>
    <m/>
    <s v="AMD"/>
    <s v="0705_160391_AMD"/>
    <s v="0705_160391_AMD_160391"/>
    <b v="1"/>
    <s v="160391"/>
    <s v="click me"/>
    <n v="-864"/>
    <d v="1899-12-30T07:05:00"/>
    <s v="0705|08:16|BUY|AMD|Put|reversal"/>
    <e v="#VALUE!"/>
    <e v="#VALUE!"/>
    <n v="1.1200000000000001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x v="0"/>
    <s v="USD"/>
    <s v="SLD"/>
    <n v="14"/>
    <n v="2.36"/>
    <d v="1899-12-30T09:43:57"/>
    <n v="20220824"/>
    <s v="CBOE2"/>
    <s v="Stocks"/>
    <s v="160062_w_s_0632_reversal_555_0"/>
    <m/>
    <m/>
    <s v="AMD"/>
    <s v="0632_160062_AMD"/>
    <s v="0632_160062_AMD_160062"/>
    <b v="0"/>
    <s v="160062"/>
    <s v="click me"/>
    <n v="3304"/>
    <d v="1899-12-30T06:32:00"/>
    <s v="0632|09:43|SELL|AMD|Put|reversal"/>
    <e v="#VALUE!"/>
    <e v="#VALUE!"/>
    <n v="4.01"/>
    <n v="160062"/>
    <s v="w"/>
    <s v="s"/>
    <n v="632"/>
    <s v="reversal"/>
    <n v="555"/>
    <n v="0"/>
    <m/>
    <m/>
  </r>
  <r>
    <s v="AMD Aug26'22 93 PUT"/>
    <s v="AMD   220826P00093000"/>
    <s v="OPT"/>
    <n v="20220826"/>
    <n v="93"/>
    <x v="0"/>
    <s v="USD"/>
    <s v="SLD"/>
    <n v="11"/>
    <n v="2.02"/>
    <d v="1899-12-30T10:24:33"/>
    <n v="20220824"/>
    <s v="CBOE2"/>
    <s v="Stocks"/>
    <s v="160091_w_s_0635_reversal_555_0"/>
    <m/>
    <m/>
    <s v="AMD"/>
    <s v="0635_160091_AMD"/>
    <s v="0635_160091_AMD_160091"/>
    <b v="0"/>
    <s v="160091"/>
    <s v="click me"/>
    <n v="2222"/>
    <d v="1899-12-30T06:35:00"/>
    <s v="0635|10:24|SELL|AMD|Put|reversal"/>
    <e v="#VALUE!"/>
    <e v="#VALUE!"/>
    <n v="3.15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x v="0"/>
    <s v="USD"/>
    <s v="SLD"/>
    <n v="1"/>
    <n v="2.02"/>
    <d v="1899-12-30T10:24:33"/>
    <n v="20220824"/>
    <s v="CBOE2"/>
    <s v="Stocks"/>
    <s v="160091_w_s_0635_reversal_555_0"/>
    <m/>
    <m/>
    <s v="AMD"/>
    <s v="0635_160091_AMD"/>
    <s v="0635_160091_AMD_160091"/>
    <b v="0"/>
    <s v="160091"/>
    <s v="click me"/>
    <n v="202"/>
    <d v="1899-12-30T06:35:00"/>
    <s v="0635|10:24|SELL|AMD|Put|reversal"/>
    <e v="#VALUE!"/>
    <e v="#VALUE!"/>
    <n v="0.28999999999999998"/>
    <n v="160091"/>
    <s v="w"/>
    <s v="s"/>
    <n v="635"/>
    <s v="reversal"/>
    <n v="555"/>
    <n v="0"/>
    <m/>
    <m/>
  </r>
  <r>
    <s v="AMD Aug26'22 93 PUT"/>
    <s v="AMD   220826P00093000"/>
    <s v="OPT"/>
    <n v="20220826"/>
    <n v="93"/>
    <x v="0"/>
    <s v="USD"/>
    <s v="BOT"/>
    <n v="11"/>
    <n v="1.69"/>
    <d v="1899-12-30T12:31:08"/>
    <n v="20220824"/>
    <s v="CBOE2"/>
    <s v="Stocks"/>
    <s v="160091_w_b_0635_reversal_555_0"/>
    <m/>
    <m/>
    <s v="AMD"/>
    <s v="0635_160091_AMD"/>
    <s v="0635_160091_AMD_160091"/>
    <b v="1"/>
    <s v="160091"/>
    <s v="click me"/>
    <n v="-1859"/>
    <d v="1899-12-30T06:35:00"/>
    <s v="0635|12:31|BUY|AMD|Put|reversal"/>
    <e v="#VALUE!"/>
    <e v="#VALUE!"/>
    <n v="3.07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x v="0"/>
    <s v="USD"/>
    <s v="BOT"/>
    <n v="1"/>
    <n v="1.69"/>
    <d v="1899-12-30T12:31:08"/>
    <n v="20220824"/>
    <s v="CBOE2"/>
    <s v="Stocks"/>
    <s v="160091_w_b_0635_reversal_555_0"/>
    <m/>
    <m/>
    <s v="AMD"/>
    <s v="0635_160091_AMD"/>
    <s v="0635_160091_AMD_160091"/>
    <b v="1"/>
    <s v="160091"/>
    <s v="click me"/>
    <n v="-169"/>
    <d v="1899-12-30T06:35:00"/>
    <s v="0635|12:31|BUY|AMD|Put|reversal"/>
    <e v="#VALUE!"/>
    <e v="#VALUE!"/>
    <n v="0.28000000000000003"/>
    <n v="160091"/>
    <s v="w"/>
    <s v="b"/>
    <n v="635"/>
    <s v="reversal"/>
    <n v="555"/>
    <n v="0"/>
    <m/>
    <m/>
  </r>
  <r>
    <s v="MSFT Aug26'22 277.5 PUT"/>
    <s v="MSFT  220826P00277500"/>
    <s v="OPT"/>
    <n v="20220826"/>
    <n v="277.5"/>
    <x v="0"/>
    <s v="USD"/>
    <s v="BOT"/>
    <n v="2"/>
    <n v="2.83"/>
    <d v="1899-12-30T12:39:32"/>
    <n v="20220824"/>
    <s v="CBOE2"/>
    <s v="Stocks"/>
    <s v="161785_w_b_0924_reversal_555_0_ddd"/>
    <m/>
    <m/>
    <s v="MSFT"/>
    <s v="0924_161785_MSFT"/>
    <s v="0924_161785_MSFT_161785"/>
    <b v="1"/>
    <s v="161785"/>
    <s v="click me"/>
    <n v="-566"/>
    <d v="1899-12-30T09:24:00"/>
    <s v="0924|12:39|BUY|MSFT|Put|reversal"/>
    <e v="#VALUE!"/>
    <e v="#VALUE!"/>
    <n v="0.56000000000000005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x v="0"/>
    <s v="USD"/>
    <s v="BOT"/>
    <n v="20"/>
    <n v="2.83"/>
    <d v="1899-12-30T12:39:32"/>
    <n v="20220824"/>
    <s v="CBOE2"/>
    <s v="Stocks"/>
    <s v="161785_w_b_0924_reversal_555_0_ddd"/>
    <m/>
    <m/>
    <s v="MSFT"/>
    <s v="0924_161785_MSFT"/>
    <s v="0924_161785_MSFT_161785"/>
    <b v="1"/>
    <s v="161785"/>
    <s v="click me"/>
    <n v="-5660"/>
    <d v="1899-12-30T09:24:00"/>
    <s v="0924|12:39|BUY|MSFT|Put|reversal"/>
    <e v="#VALUE!"/>
    <e v="#VALUE!"/>
    <n v="5.58"/>
    <n v="161785"/>
    <s v="w"/>
    <s v="b"/>
    <n v="924"/>
    <s v="reversal"/>
    <n v="555"/>
    <n v="0"/>
    <s v="ddd"/>
    <m/>
  </r>
  <r>
    <s v="MSFT Aug26'22 277.5 PUT"/>
    <s v="MSFT  220826P00277500"/>
    <s v="OPT"/>
    <n v="20220826"/>
    <n v="277.5"/>
    <x v="0"/>
    <s v="USD"/>
    <s v="SLD"/>
    <n v="1"/>
    <n v="3.3"/>
    <d v="1899-12-30T12:58:04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330"/>
    <d v="1899-12-30T09:24:00"/>
    <s v="0924|12:58|SELL|MSFT|Put|reversal"/>
    <e v="#VALUE!"/>
    <e v="#VALUE!"/>
    <n v="0.64"/>
    <n v="161785"/>
    <s v="w"/>
    <s v="b"/>
    <n v="924"/>
    <s v="reversal"/>
    <n v="555"/>
    <n v="0"/>
    <s v="ddd"/>
    <m/>
  </r>
  <r>
    <s v="AMD Aug26'22 93 PUT"/>
    <s v="AMD   220826P00093000"/>
    <s v="OPT"/>
    <n v="20220826"/>
    <n v="93"/>
    <x v="0"/>
    <s v="USD"/>
    <s v="SLD"/>
    <n v="1"/>
    <n v="1.84"/>
    <d v="1899-12-30T12:58:07"/>
    <n v="20220824"/>
    <s v="CBOE2"/>
    <s v="Stocks"/>
    <s v="160091_w_s_0635_reversal_555_0"/>
    <m/>
    <m/>
    <s v="AMD"/>
    <s v="0635_160091_AMD"/>
    <s v="0635_160091_AMD_160091"/>
    <b v="0"/>
    <s v="160091"/>
    <s v="click me"/>
    <n v="184"/>
    <d v="1899-12-30T06:35:00"/>
    <s v="0635|12:58|SELL|AMD|Put|reversal"/>
    <e v="#VALUE!"/>
    <e v="#VALUE!"/>
    <n v="0.64"/>
    <n v="160091"/>
    <s v="w"/>
    <s v="s"/>
    <n v="635"/>
    <s v="reversal"/>
    <n v="555"/>
    <n v="0"/>
    <m/>
    <m/>
  </r>
  <r>
    <s v="MSFT Aug26'22 277.5 PUT"/>
    <s v="MSFT  220826P00277500"/>
    <s v="OPT"/>
    <n v="20220826"/>
    <n v="277.5"/>
    <x v="0"/>
    <s v="USD"/>
    <s v="SLD"/>
    <n v="2"/>
    <n v="3.3"/>
    <d v="1899-12-30T12:58:0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660"/>
    <d v="1899-12-30T09:24:00"/>
    <s v="0924|12:58|SELL|MSFT|Put|reversal"/>
    <e v="#VALUE!"/>
    <e v="#VALUE!"/>
    <n v="0.23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x v="0"/>
    <s v="USD"/>
    <s v="SLD"/>
    <n v="1"/>
    <n v="3.3"/>
    <d v="1899-12-30T12:58:0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330"/>
    <d v="1899-12-30T09:24:00"/>
    <s v="0924|12:58|SELL|MSFT|Put|reversal"/>
    <e v="#VALUE!"/>
    <e v="#VALUE!"/>
    <n v="0.28999999999999998"/>
    <n v="161785"/>
    <s v="w"/>
    <s v="s"/>
    <n v="924"/>
    <s v="reversal"/>
    <n v="555"/>
    <n v="0"/>
    <s v="ddd"/>
    <m/>
  </r>
  <r>
    <s v="MSFT Aug26'22 277.5 PUT"/>
    <s v="MSFT  220826P00277500"/>
    <s v="OPT"/>
    <n v="20220826"/>
    <n v="277.5"/>
    <x v="0"/>
    <s v="USD"/>
    <s v="SLD"/>
    <n v="18"/>
    <n v="3.3"/>
    <d v="1899-12-30T12:58:07"/>
    <n v="20220824"/>
    <s v="CBOE2"/>
    <s v="Stocks"/>
    <s v="161785_w_s_0924_reversal_555_0_ddd"/>
    <m/>
    <m/>
    <s v="MSFT"/>
    <s v="0924_161785_MSFT"/>
    <s v="0924_161785_MSFT_161785"/>
    <b v="0"/>
    <s v="161785"/>
    <s v="click me"/>
    <n v="5940"/>
    <d v="1899-12-30T09:24:00"/>
    <s v="0924|12:58|SELL|MSFT|Put|reversal"/>
    <e v="#VALUE!"/>
    <e v="#VALUE!"/>
    <n v="5.2"/>
    <n v="161785"/>
    <s v="w"/>
    <s v="s"/>
    <n v="924"/>
    <s v="reversal"/>
    <n v="555"/>
    <n v="0"/>
    <s v="ddd"/>
    <m/>
  </r>
  <r>
    <s v="AMD Aug26'22 93 PUT"/>
    <s v="AMD   220826P00093000"/>
    <s v="OPT"/>
    <n v="20220826"/>
    <n v="93"/>
    <x v="0"/>
    <s v="USD"/>
    <s v="SLD"/>
    <n v="1"/>
    <n v="1.84"/>
    <d v="1899-12-30T12:58:09"/>
    <n v="20220824"/>
    <s v="CBOE2"/>
    <s v="Stocks"/>
    <s v="160091_w_s_0635_reversal_555_0"/>
    <m/>
    <m/>
    <s v="AMD"/>
    <s v="0635_160091_AMD"/>
    <s v="0635_160091_AMD_160091"/>
    <b v="0"/>
    <s v="160091"/>
    <s v="click me"/>
    <n v="184"/>
    <d v="1899-12-30T06:35:00"/>
    <s v="0635|12:58|SELL|AMD|Put|reversal"/>
    <e v="#VALUE!"/>
    <e v="#VALUE!"/>
    <n v="-0.06"/>
    <n v="160091"/>
    <s v="w"/>
    <s v="b"/>
    <n v="635"/>
    <s v="reversal"/>
    <n v="555"/>
    <n v="0"/>
    <m/>
    <m/>
  </r>
  <r>
    <s v="AMD Aug26'22 93 PUT"/>
    <s v="AMD   220826P00093000"/>
    <s v="OPT"/>
    <n v="20220826"/>
    <n v="93"/>
    <x v="0"/>
    <s v="USD"/>
    <s v="SLD"/>
    <n v="9"/>
    <n v="1.84"/>
    <d v="1899-12-30T12:58:09"/>
    <n v="20220824"/>
    <s v="CBOE2"/>
    <s v="Stocks"/>
    <s v="160091_w_s_0635_reversal_555_0"/>
    <m/>
    <m/>
    <s v="AMD"/>
    <s v="0635_160091_AMD"/>
    <s v="0635_160091_AMD_160091"/>
    <b v="0"/>
    <s v="160091"/>
    <s v="click me"/>
    <n v="1656"/>
    <d v="1899-12-30T06:35:00"/>
    <s v="0635|12:58|SELL|AMD|Put|reversal"/>
    <e v="#VALUE!"/>
    <e v="#VALUE!"/>
    <n v="2.57"/>
    <n v="160091"/>
    <s v="w"/>
    <s v="b"/>
    <n v="635"/>
    <s v="reversal"/>
    <n v="555"/>
    <n v="0"/>
    <m/>
    <m/>
  </r>
  <r>
    <s v="AMD Aug26'22 94 PUT"/>
    <s v="AMD   220826P00094000"/>
    <s v="OPT"/>
    <n v="20220826"/>
    <n v="94"/>
    <x v="0"/>
    <s v="USD"/>
    <s v="SLD"/>
    <n v="1"/>
    <n v="2.41"/>
    <d v="1899-12-30T12:58:17"/>
    <n v="20220824"/>
    <s v="CBOE2"/>
    <s v="Stocks"/>
    <s v="160391_w_s_0705_reversal_555_0"/>
    <m/>
    <m/>
    <s v="AMD"/>
    <s v="0705_160391_AMD"/>
    <s v="0705_160391_AMD_160391"/>
    <b v="0"/>
    <s v="160391"/>
    <s v="click me"/>
    <n v="241"/>
    <d v="1899-12-30T07:05:00"/>
    <s v="0705|12:58|SELL|AMD|Put|reversal"/>
    <e v="#VALUE!"/>
    <e v="#VALUE!"/>
    <n v="0.64"/>
    <n v="160391"/>
    <s v="w"/>
    <s v="b"/>
    <n v="705"/>
    <s v="reversal"/>
    <n v="555"/>
    <n v="0"/>
    <m/>
    <m/>
  </r>
  <r>
    <s v="AMD Aug26'22 94 PUT"/>
    <s v="AMD   220826P00094000"/>
    <s v="OPT"/>
    <n v="20220826"/>
    <n v="94"/>
    <x v="0"/>
    <s v="USD"/>
    <s v="SLD"/>
    <n v="3"/>
    <n v="2.41"/>
    <d v="1899-12-30T12:58:17"/>
    <n v="20220824"/>
    <s v="CBOE2"/>
    <s v="Stocks"/>
    <s v="160391_w_s_0705_reversal_555_0"/>
    <m/>
    <m/>
    <s v="AMD"/>
    <s v="0705_160391_AMD"/>
    <s v="0705_160391_AMD_160391"/>
    <b v="0"/>
    <s v="160391"/>
    <s v="click me"/>
    <n v="723"/>
    <d v="1899-12-30T07:05:00"/>
    <s v="0705|12:58|SELL|AMD|Put|reversal"/>
    <e v="#VALUE!"/>
    <e v="#VALUE!"/>
    <n v="0.51"/>
    <n v="160391"/>
    <s v="w"/>
    <s v="b"/>
    <n v="705"/>
    <s v="reversal"/>
    <n v="555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GOOGL Sep30'22 100 PUT"/>
    <s v="GOOGL 220930P00100000"/>
    <s v="OPT"/>
    <n v="20220930"/>
    <n v="100"/>
    <s v="Put"/>
    <s v="USD"/>
    <s v="BOT"/>
    <n v="1"/>
    <n v="2.4700000000000002"/>
    <x v="0"/>
    <n v="20220929"/>
    <s v="NASDAQBX"/>
    <s v="DU3582809"/>
    <s v="264300_w_b_0630_reversal_555_-13_ddd"/>
    <m/>
    <m/>
    <s v="GOOGL"/>
    <x v="0"/>
    <x v="0"/>
    <x v="0"/>
    <x v="0"/>
    <s v="click me"/>
    <n v="-247.00000000000003"/>
    <d v="1899-12-30T06:30:00"/>
    <x v="0"/>
    <e v="#VALUE!"/>
    <e v="#VALUE!"/>
    <n v="1.95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2"/>
    <n v="2.4700000000000002"/>
    <x v="0"/>
    <n v="20220929"/>
    <s v="NASDAQBX"/>
    <s v="DU3582809"/>
    <s v="264300_w_b_0630_reversal_555_-13_ddd"/>
    <m/>
    <m/>
    <s v="GOOGL"/>
    <x v="0"/>
    <x v="0"/>
    <x v="0"/>
    <x v="0"/>
    <s v="click me"/>
    <n v="-494.00000000000006"/>
    <d v="1899-12-30T06:30:00"/>
    <x v="0"/>
    <e v="#VALUE!"/>
    <e v="#VALUE!"/>
    <n v="0.79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1"/>
    <n v="2.4700000000000002"/>
    <x v="0"/>
    <n v="20220929"/>
    <s v="NASDAQBX"/>
    <s v="DU3582809"/>
    <s v="264300_w_b_0630_reversal_555_-13_ddd"/>
    <m/>
    <m/>
    <s v="GOOGL"/>
    <x v="0"/>
    <x v="0"/>
    <x v="0"/>
    <x v="0"/>
    <s v="click me"/>
    <n v="-247.00000000000003"/>
    <d v="1899-12-30T06:30:00"/>
    <x v="0"/>
    <e v="#VALUE!"/>
    <e v="#VALUE!"/>
    <n v="3.91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2"/>
    <n v="2.4700000000000002"/>
    <x v="1"/>
    <n v="20220929"/>
    <s v="NASDAQBX"/>
    <s v="DU3582809"/>
    <s v="264300_w_b_0630_reversal_555_-13_ddd"/>
    <m/>
    <m/>
    <s v="GOOGL"/>
    <x v="0"/>
    <x v="0"/>
    <x v="0"/>
    <x v="0"/>
    <s v="click me"/>
    <n v="-494.00000000000006"/>
    <d v="1899-12-30T06:30:00"/>
    <x v="0"/>
    <e v="#VALUE!"/>
    <e v="#VALUE!"/>
    <n v="2.39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1"/>
    <n v="2.4700000000000002"/>
    <x v="1"/>
    <n v="20220929"/>
    <s v="NASDAQBX"/>
    <s v="DU3582809"/>
    <s v="264300_w_b_0630_reversal_555_-13_ddd"/>
    <m/>
    <m/>
    <s v="GOOGL"/>
    <x v="0"/>
    <x v="0"/>
    <x v="0"/>
    <x v="0"/>
    <s v="click me"/>
    <n v="-247.00000000000003"/>
    <d v="1899-12-30T06:30:00"/>
    <x v="0"/>
    <e v="#VALUE!"/>
    <e v="#VALUE!"/>
    <n v="4.0199999999999996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2"/>
    <n v="2.4700000000000002"/>
    <x v="1"/>
    <n v="20220929"/>
    <s v="NASDAQBX"/>
    <s v="DU3582809"/>
    <s v="264300_w_b_0630_reversal_555_-13_ddd"/>
    <m/>
    <m/>
    <s v="GOOGL"/>
    <x v="0"/>
    <x v="0"/>
    <x v="0"/>
    <x v="0"/>
    <s v="click me"/>
    <n v="-494.00000000000006"/>
    <d v="1899-12-30T06:30:00"/>
    <x v="0"/>
    <e v="#VALUE!"/>
    <e v="#VALUE!"/>
    <n v="0.76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1"/>
    <n v="2.4700000000000002"/>
    <x v="1"/>
    <n v="20220929"/>
    <s v="NASDAQBX"/>
    <s v="DU3582809"/>
    <s v="264300_w_b_0630_reversal_555_-13_ddd"/>
    <m/>
    <m/>
    <s v="GOOGL"/>
    <x v="0"/>
    <x v="0"/>
    <x v="0"/>
    <x v="0"/>
    <s v="click me"/>
    <n v="-247.00000000000003"/>
    <d v="1899-12-30T06:30:00"/>
    <x v="0"/>
    <e v="#VALUE!"/>
    <e v="#VALUE!"/>
    <n v="1.7"/>
    <n v="264300"/>
    <s v="w"/>
    <s v="b"/>
    <n v="630"/>
    <x v="0"/>
    <n v="555"/>
    <n v="-13"/>
    <x v="0"/>
    <m/>
    <m/>
  </r>
  <r>
    <s v="GOOGL Sep30'22 100 PUT"/>
    <s v="GOOGL 220930P00100000"/>
    <s v="OPT"/>
    <n v="20220930"/>
    <n v="100"/>
    <s v="Put"/>
    <s v="USD"/>
    <s v="BOT"/>
    <n v="1"/>
    <n v="2.4700000000000002"/>
    <x v="1"/>
    <n v="20220929"/>
    <s v="NASDAQBX"/>
    <s v="DU3582809"/>
    <s v="264300_w_b_0630_reversal_555_-13_ddd"/>
    <m/>
    <m/>
    <s v="GOOGL"/>
    <x v="0"/>
    <x v="0"/>
    <x v="0"/>
    <x v="0"/>
    <s v="click me"/>
    <n v="-247.00000000000003"/>
    <d v="1899-12-30T06:30:00"/>
    <x v="0"/>
    <e v="#VALUE!"/>
    <e v="#VALUE!"/>
    <n v="0.64"/>
    <n v="264300"/>
    <s v="w"/>
    <s v="b"/>
    <n v="630"/>
    <x v="0"/>
    <n v="555"/>
    <n v="-13"/>
    <x v="0"/>
    <m/>
    <m/>
  </r>
  <r>
    <s v="NVDA Sep30'22 126 PUT"/>
    <s v="NVDA  220930P00126000"/>
    <s v="OPT"/>
    <n v="20220930"/>
    <n v="126"/>
    <s v="Put"/>
    <s v="USD"/>
    <s v="BOT"/>
    <n v="1"/>
    <n v="3.5"/>
    <x v="2"/>
    <n v="20220929"/>
    <s v="EDGX"/>
    <s v="DU3582809"/>
    <s v="264328_w_b_0632_reversal_555_-50_ddd"/>
    <m/>
    <m/>
    <s v="NVDA"/>
    <x v="1"/>
    <x v="1"/>
    <x v="0"/>
    <x v="1"/>
    <s v="click me"/>
    <n v="-350"/>
    <d v="1899-12-30T06:32:00"/>
    <x v="1"/>
    <e v="#VALUE!"/>
    <e v="#VALUE!"/>
    <n v="-0.06"/>
    <n v="264328"/>
    <s v="w"/>
    <s v="b"/>
    <n v="632"/>
    <x v="0"/>
    <n v="555"/>
    <n v="-50"/>
    <x v="0"/>
    <m/>
    <m/>
  </r>
  <r>
    <s v="NVDA Sep30'22 126 PUT"/>
    <s v="NVDA  220930P00126000"/>
    <s v="OPT"/>
    <n v="20220930"/>
    <n v="126"/>
    <s v="Put"/>
    <s v="USD"/>
    <s v="BOT"/>
    <n v="8"/>
    <n v="3.5"/>
    <x v="2"/>
    <n v="20220929"/>
    <s v="EDGX"/>
    <s v="DU3582809"/>
    <s v="264328_w_b_0632_reversal_555_-50_ddd"/>
    <m/>
    <m/>
    <s v="NVDA"/>
    <x v="1"/>
    <x v="1"/>
    <x v="0"/>
    <x v="1"/>
    <s v="click me"/>
    <n v="-2800"/>
    <d v="1899-12-30T06:32:00"/>
    <x v="1"/>
    <e v="#VALUE!"/>
    <e v="#VALUE!"/>
    <n v="0.28999999999999998"/>
    <n v="264328"/>
    <s v="w"/>
    <s v="b"/>
    <n v="632"/>
    <x v="0"/>
    <n v="555"/>
    <n v="-50"/>
    <x v="0"/>
    <m/>
    <m/>
  </r>
  <r>
    <s v="NVDA Sep30'22 126 PUT"/>
    <s v="NVDA  220930P00126000"/>
    <s v="OPT"/>
    <n v="20220930"/>
    <n v="126"/>
    <s v="Put"/>
    <s v="USD"/>
    <s v="BOT"/>
    <n v="3"/>
    <n v="3.5"/>
    <x v="2"/>
    <n v="20220929"/>
    <s v="EDGX"/>
    <s v="DU3582809"/>
    <s v="264328_w_b_0632_reversal_555_-50_ddd"/>
    <m/>
    <m/>
    <s v="NVDA"/>
    <x v="1"/>
    <x v="1"/>
    <x v="0"/>
    <x v="1"/>
    <s v="click me"/>
    <n v="-1050"/>
    <d v="1899-12-30T06:32:00"/>
    <x v="1"/>
    <e v="#VALUE!"/>
    <e v="#VALUE!"/>
    <n v="0.28999999999999998"/>
    <n v="264328"/>
    <s v="w"/>
    <s v="b"/>
    <n v="632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5"/>
    <n v="2.75"/>
    <x v="3"/>
    <n v="20220929"/>
    <s v="EDGX"/>
    <s v="DU3582809"/>
    <s v="264302_w_b_0630_reversal_555_-50_ddd"/>
    <m/>
    <m/>
    <s v="NVDA"/>
    <x v="2"/>
    <x v="2"/>
    <x v="0"/>
    <x v="2"/>
    <s v="click me"/>
    <n v="-13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3"/>
    <n v="2.75"/>
    <x v="3"/>
    <n v="20220929"/>
    <s v="EDGX"/>
    <s v="DU3582809"/>
    <s v="264302_w_b_0630_reversal_555_-50_ddd"/>
    <m/>
    <m/>
    <s v="NVDA"/>
    <x v="2"/>
    <x v="2"/>
    <x v="0"/>
    <x v="2"/>
    <s v="click me"/>
    <n v="-82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5"/>
    <x v="4"/>
    <n v="20220929"/>
    <s v="EDGX"/>
    <s v="DU3582809"/>
    <s v="264302_w_b_0630_reversal_555_-50_ddd"/>
    <m/>
    <m/>
    <s v="NVDA"/>
    <x v="2"/>
    <x v="2"/>
    <x v="0"/>
    <x v="2"/>
    <s v="click me"/>
    <n v="-2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5"/>
    <x v="4"/>
    <n v="20220929"/>
    <s v="EDGX"/>
    <s v="DU3582809"/>
    <s v="264302_w_b_0630_reversal_555_-50_ddd"/>
    <m/>
    <m/>
    <s v="NVDA"/>
    <x v="2"/>
    <x v="2"/>
    <x v="0"/>
    <x v="2"/>
    <s v="click me"/>
    <n v="-2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5"/>
    <x v="4"/>
    <n v="20220929"/>
    <s v="EDGX"/>
    <s v="DU3582809"/>
    <s v="264302_w_b_0630_reversal_555_-50_ddd"/>
    <m/>
    <m/>
    <s v="NVDA"/>
    <x v="2"/>
    <x v="2"/>
    <x v="0"/>
    <x v="2"/>
    <s v="click me"/>
    <n v="-2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5"/>
    <x v="5"/>
    <n v="20220929"/>
    <s v="EDGX"/>
    <s v="DU3582809"/>
    <s v="264302_w_b_0630_reversal_555_-50_ddd"/>
    <m/>
    <m/>
    <s v="NVDA"/>
    <x v="2"/>
    <x v="2"/>
    <x v="0"/>
    <x v="2"/>
    <s v="click me"/>
    <n v="-2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2"/>
    <n v="2.75"/>
    <x v="5"/>
    <n v="20220929"/>
    <s v="EDGX"/>
    <s v="DU3582809"/>
    <s v="264302_w_b_0630_reversal_555_-50_ddd"/>
    <m/>
    <m/>
    <s v="NVDA"/>
    <x v="2"/>
    <x v="2"/>
    <x v="0"/>
    <x v="2"/>
    <s v="click me"/>
    <n v="-550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5"/>
    <x v="5"/>
    <n v="20220929"/>
    <s v="EDGX"/>
    <s v="DU3582809"/>
    <s v="264302_w_b_0630_reversal_555_-50_ddd"/>
    <m/>
    <m/>
    <s v="NVDA"/>
    <x v="2"/>
    <x v="2"/>
    <x v="0"/>
    <x v="2"/>
    <s v="click me"/>
    <n v="-275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2"/>
    <n v="2.75"/>
    <x v="5"/>
    <n v="20220929"/>
    <s v="EDGX"/>
    <s v="DU3582809"/>
    <s v="264302_w_b_0630_reversal_555_-50_ddd"/>
    <m/>
    <m/>
    <s v="NVDA"/>
    <x v="2"/>
    <x v="2"/>
    <x v="0"/>
    <x v="2"/>
    <s v="click me"/>
    <n v="-550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4"/>
    <x v="6"/>
    <n v="20220929"/>
    <s v="NASDAQBX"/>
    <s v="DU3582809"/>
    <s v="264302_w_b_0630_reversal_555_-50_ddd"/>
    <m/>
    <m/>
    <s v="NVDA"/>
    <x v="2"/>
    <x v="2"/>
    <x v="0"/>
    <x v="2"/>
    <s v="click me"/>
    <n v="-274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4"/>
    <x v="6"/>
    <n v="20220929"/>
    <s v="EDGX"/>
    <s v="DU3582809"/>
    <s v="264302_w_b_0630_reversal_555_-50_ddd"/>
    <m/>
    <m/>
    <s v="NVDA"/>
    <x v="2"/>
    <x v="2"/>
    <x v="0"/>
    <x v="2"/>
    <s v="click me"/>
    <n v="-274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2"/>
    <n v="2.72"/>
    <x v="7"/>
    <n v="20220929"/>
    <s v="EDGX"/>
    <s v="DU3582809"/>
    <s v="264302_w_b_0630_reversal_555_-50_ddd"/>
    <m/>
    <m/>
    <s v="NVDA"/>
    <x v="2"/>
    <x v="2"/>
    <x v="0"/>
    <x v="2"/>
    <s v="click me"/>
    <n v="-544"/>
    <d v="1899-12-30T06:30:00"/>
    <x v="2"/>
    <e v="#VALUE!"/>
    <e v="#VALUE!"/>
    <m/>
    <n v="264302"/>
    <s v="w"/>
    <s v="b"/>
    <n v="630"/>
    <x v="0"/>
    <n v="555"/>
    <n v="-50"/>
    <x v="0"/>
    <m/>
    <m/>
  </r>
  <r>
    <s v="NVDA Sep30'22 124 PUT"/>
    <s v="NVDA  220930P00124000"/>
    <s v="OPT"/>
    <n v="20220930"/>
    <n v="124"/>
    <s v="Put"/>
    <s v="USD"/>
    <s v="BOT"/>
    <n v="1"/>
    <n v="2.74"/>
    <x v="8"/>
    <n v="20220929"/>
    <s v="EDGX"/>
    <s v="DU3582809"/>
    <s v="264302_w_b_0630_reversal_555_-50_ddd"/>
    <m/>
    <m/>
    <s v="NVDA"/>
    <x v="2"/>
    <x v="2"/>
    <x v="0"/>
    <x v="2"/>
    <s v="click me"/>
    <n v="-274"/>
    <d v="1899-12-30T06:30:00"/>
    <x v="2"/>
    <e v="#VALUE!"/>
    <e v="#VALUE!"/>
    <m/>
    <n v="264302"/>
    <s v="w"/>
    <s v="b"/>
    <n v="630"/>
    <x v="0"/>
    <n v="555"/>
    <n v="-50"/>
    <x v="0"/>
    <m/>
    <m/>
  </r>
  <r>
    <s v="AMZN Sep30'22 117 PUT"/>
    <s v="AMZN  220930P00117000"/>
    <s v="OPT"/>
    <n v="20220930"/>
    <n v="117"/>
    <s v="Put"/>
    <s v="USD"/>
    <s v="BOT"/>
    <n v="1"/>
    <n v="2.73"/>
    <x v="9"/>
    <n v="20220929"/>
    <s v="NASDAQBX"/>
    <s v="DU3582809"/>
    <s v="264296_w_b_0630_reversal_555_0_ddd"/>
    <m/>
    <m/>
    <s v="AMZN"/>
    <x v="3"/>
    <x v="3"/>
    <x v="0"/>
    <x v="3"/>
    <s v="click me"/>
    <n v="-273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7 PUT"/>
    <s v="AMZN  220930P00117000"/>
    <s v="OPT"/>
    <n v="20220930"/>
    <n v="117"/>
    <s v="Put"/>
    <s v="USD"/>
    <s v="BOT"/>
    <n v="1"/>
    <n v="2.73"/>
    <x v="9"/>
    <n v="20220929"/>
    <s v="GEMINI"/>
    <s v="DU3582809"/>
    <s v="264296_w_b_0630_reversal_555_0_ddd"/>
    <m/>
    <m/>
    <s v="AMZN"/>
    <x v="3"/>
    <x v="3"/>
    <x v="0"/>
    <x v="3"/>
    <s v="click me"/>
    <n v="-273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7 PUT"/>
    <s v="AMZN  220930P00117000"/>
    <s v="OPT"/>
    <n v="20220930"/>
    <n v="117"/>
    <s v="Put"/>
    <s v="USD"/>
    <s v="BOT"/>
    <n v="4"/>
    <n v="2.73"/>
    <x v="9"/>
    <n v="20220929"/>
    <s v="PSE"/>
    <s v="DU3582809"/>
    <s v="264296_w_b_0630_reversal_555_0_ddd"/>
    <m/>
    <m/>
    <s v="AMZN"/>
    <x v="3"/>
    <x v="3"/>
    <x v="0"/>
    <x v="3"/>
    <s v="click me"/>
    <n v="-1092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7 PUT"/>
    <s v="AMZN  220930P00117000"/>
    <s v="OPT"/>
    <n v="20220930"/>
    <n v="117"/>
    <s v="Put"/>
    <s v="USD"/>
    <s v="BOT"/>
    <n v="2"/>
    <n v="2.73"/>
    <x v="9"/>
    <n v="20220929"/>
    <s v="BATS"/>
    <s v="DU3582809"/>
    <s v="264296_w_b_0630_reversal_555_0_ddd"/>
    <m/>
    <m/>
    <s v="AMZN"/>
    <x v="3"/>
    <x v="3"/>
    <x v="0"/>
    <x v="3"/>
    <s v="click me"/>
    <n v="-546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7 PUT"/>
    <s v="AMZN  220930P00117000"/>
    <s v="OPT"/>
    <n v="20220930"/>
    <n v="117"/>
    <s v="Put"/>
    <s v="USD"/>
    <s v="BOT"/>
    <n v="8"/>
    <n v="2.73"/>
    <x v="9"/>
    <n v="20220929"/>
    <s v="NASDAQOM"/>
    <s v="DU3582809"/>
    <s v="264296_w_b_0630_reversal_555_0_ddd"/>
    <m/>
    <m/>
    <s v="AMZN"/>
    <x v="3"/>
    <x v="3"/>
    <x v="0"/>
    <x v="3"/>
    <s v="click me"/>
    <n v="-2184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7 PUT"/>
    <s v="AMZN  220930P00117000"/>
    <s v="OPT"/>
    <n v="20220930"/>
    <n v="117"/>
    <s v="Put"/>
    <s v="USD"/>
    <s v="BOT"/>
    <n v="1"/>
    <n v="2.72"/>
    <x v="10"/>
    <n v="20220929"/>
    <s v="NASDAQBX"/>
    <s v="DU3582809"/>
    <s v="264296_w_b_0630_reversal_555_0_ddd"/>
    <m/>
    <m/>
    <s v="AMZN"/>
    <x v="3"/>
    <x v="3"/>
    <x v="0"/>
    <x v="3"/>
    <s v="click me"/>
    <n v="-272"/>
    <d v="1899-12-30T06:30:00"/>
    <x v="3"/>
    <e v="#VALUE!"/>
    <e v="#VALUE!"/>
    <m/>
    <n v="264296"/>
    <s v="w"/>
    <s v="b"/>
    <n v="630"/>
    <x v="0"/>
    <n v="555"/>
    <n v="0"/>
    <x v="0"/>
    <m/>
    <m/>
  </r>
  <r>
    <s v="AMZN Sep30'22 115 CALL"/>
    <s v="AMZN  220930C00115000"/>
    <s v="OPT"/>
    <n v="20220930"/>
    <n v="115"/>
    <s v="Call"/>
    <s v="USD"/>
    <s v="BOT"/>
    <n v="6"/>
    <n v="1.91"/>
    <x v="11"/>
    <n v="20220929"/>
    <s v="PEARL"/>
    <s v="DU3582809"/>
    <s v="264296_w_b_0630_continuation_555_0_ddd"/>
    <m/>
    <m/>
    <s v="AMZN"/>
    <x v="3"/>
    <x v="3"/>
    <x v="0"/>
    <x v="3"/>
    <s v="click me"/>
    <n v="-1146"/>
    <d v="1899-12-30T06:30:00"/>
    <x v="4"/>
    <e v="#VALUE!"/>
    <e v="#VALUE!"/>
    <m/>
    <n v="264296"/>
    <s v="w"/>
    <s v="b"/>
    <n v="630"/>
    <x v="1"/>
    <n v="555"/>
    <n v="0"/>
    <x v="0"/>
    <m/>
    <m/>
  </r>
  <r>
    <s v="AMZN Sep30'22 115 CALL"/>
    <s v="AMZN  220930C00115000"/>
    <s v="OPT"/>
    <n v="20220930"/>
    <n v="115"/>
    <s v="Call"/>
    <s v="USD"/>
    <s v="BOT"/>
    <n v="5"/>
    <n v="1.9"/>
    <x v="12"/>
    <n v="20220929"/>
    <s v="BATS"/>
    <s v="DU3582809"/>
    <s v="264296_w_b_0630_continuation_555_0_ddd"/>
    <m/>
    <m/>
    <s v="AMZN"/>
    <x v="3"/>
    <x v="3"/>
    <x v="0"/>
    <x v="3"/>
    <s v="click me"/>
    <n v="-950"/>
    <d v="1899-12-30T06:30:00"/>
    <x v="4"/>
    <e v="#VALUE!"/>
    <e v="#VALUE!"/>
    <m/>
    <n v="264296"/>
    <s v="w"/>
    <s v="b"/>
    <n v="630"/>
    <x v="1"/>
    <n v="555"/>
    <n v="0"/>
    <x v="0"/>
    <m/>
    <m/>
  </r>
  <r>
    <s v="NVDA Sep30'22 125 PUT"/>
    <s v="NVDA  220930P00125000"/>
    <s v="OPT"/>
    <n v="20220930"/>
    <n v="125"/>
    <s v="Put"/>
    <s v="USD"/>
    <s v="BOT"/>
    <n v="6"/>
    <n v="3.35"/>
    <x v="13"/>
    <n v="20220929"/>
    <s v="PSE"/>
    <s v="DU3582809"/>
    <s v="264311_w_b_0630_reversal_555_-50_ddd"/>
    <m/>
    <m/>
    <s v="NVDA"/>
    <x v="4"/>
    <x v="4"/>
    <x v="0"/>
    <x v="4"/>
    <s v="click me"/>
    <n v="-2010"/>
    <d v="1899-12-30T06:30:00"/>
    <x v="5"/>
    <e v="#VALUE!"/>
    <e v="#VALUE!"/>
    <m/>
    <n v="264311"/>
    <s v="w"/>
    <s v="b"/>
    <n v="630"/>
    <x v="0"/>
    <n v="555"/>
    <n v="-50"/>
    <x v="0"/>
    <m/>
    <m/>
  </r>
  <r>
    <s v="NVDA Sep30'22 125 PUT"/>
    <s v="NVDA  220930P00125000"/>
    <s v="OPT"/>
    <n v="20220930"/>
    <n v="125"/>
    <s v="Put"/>
    <s v="USD"/>
    <s v="BOT"/>
    <n v="2"/>
    <n v="3.35"/>
    <x v="13"/>
    <n v="20220929"/>
    <s v="NASDAQBX"/>
    <s v="DU3582809"/>
    <s v="264311_w_b_0630_reversal_555_-50_ddd"/>
    <m/>
    <m/>
    <s v="NVDA"/>
    <x v="4"/>
    <x v="4"/>
    <x v="0"/>
    <x v="4"/>
    <s v="click me"/>
    <n v="-670"/>
    <d v="1899-12-30T06:30:00"/>
    <x v="5"/>
    <e v="#VALUE!"/>
    <e v="#VALUE!"/>
    <m/>
    <n v="264311"/>
    <s v="w"/>
    <s v="b"/>
    <n v="630"/>
    <x v="0"/>
    <n v="555"/>
    <n v="-50"/>
    <x v="0"/>
    <m/>
    <m/>
  </r>
  <r>
    <s v="NVDA Sep30'22 125 PUT"/>
    <s v="NVDA  220930P00125000"/>
    <s v="OPT"/>
    <n v="20220930"/>
    <n v="125"/>
    <s v="Put"/>
    <s v="USD"/>
    <s v="BOT"/>
    <n v="4"/>
    <n v="3.35"/>
    <x v="13"/>
    <n v="20220929"/>
    <s v="PEARL"/>
    <s v="DU3582809"/>
    <s v="264311_w_b_0630_reversal_555_-50_ddd"/>
    <m/>
    <m/>
    <s v="NVDA"/>
    <x v="4"/>
    <x v="4"/>
    <x v="0"/>
    <x v="4"/>
    <s v="click me"/>
    <n v="-1340"/>
    <d v="1899-12-30T06:30:00"/>
    <x v="5"/>
    <e v="#VALUE!"/>
    <e v="#VALUE!"/>
    <m/>
    <n v="264311"/>
    <s v="w"/>
    <s v="b"/>
    <n v="630"/>
    <x v="0"/>
    <n v="555"/>
    <n v="-50"/>
    <x v="0"/>
    <m/>
    <m/>
  </r>
  <r>
    <s v="NVDA Sep30'22 125 PUT"/>
    <s v="NVDA  220930P00125000"/>
    <s v="OPT"/>
    <n v="20220930"/>
    <n v="125"/>
    <s v="Put"/>
    <s v="USD"/>
    <s v="BOT"/>
    <n v="7"/>
    <n v="3.35"/>
    <x v="14"/>
    <n v="20220929"/>
    <s v="NASDAQBX"/>
    <s v="DU3582809"/>
    <s v="264311_w_b_0630_reversal_555_-50_ddd"/>
    <m/>
    <m/>
    <s v="NVDA"/>
    <x v="4"/>
    <x v="4"/>
    <x v="0"/>
    <x v="4"/>
    <s v="click me"/>
    <n v="-2345"/>
    <d v="1899-12-30T06:30:00"/>
    <x v="5"/>
    <e v="#VALUE!"/>
    <e v="#VALUE!"/>
    <m/>
    <n v="264311"/>
    <s v="w"/>
    <s v="b"/>
    <n v="630"/>
    <x v="0"/>
    <n v="555"/>
    <n v="-50"/>
    <x v="0"/>
    <m/>
    <m/>
  </r>
  <r>
    <s v="NVDA Sep30'22 125 PUT"/>
    <s v="NVDA  220930P00125000"/>
    <s v="OPT"/>
    <n v="20220930"/>
    <n v="125"/>
    <s v="Put"/>
    <s v="USD"/>
    <s v="BOT"/>
    <n v="3"/>
    <n v="3.35"/>
    <x v="14"/>
    <n v="20220929"/>
    <s v="NASDAQBX"/>
    <s v="DU3582809"/>
    <s v="264311_w_b_0630_reversal_555_-50_ddd"/>
    <m/>
    <m/>
    <s v="NVDA"/>
    <x v="4"/>
    <x v="4"/>
    <x v="0"/>
    <x v="4"/>
    <s v="click me"/>
    <n v="-1005"/>
    <d v="1899-12-30T06:30:00"/>
    <x v="5"/>
    <e v="#VALUE!"/>
    <e v="#VALUE!"/>
    <m/>
    <n v="264311"/>
    <s v="w"/>
    <s v="b"/>
    <n v="630"/>
    <x v="0"/>
    <n v="555"/>
    <n v="-50"/>
    <x v="0"/>
    <m/>
    <m/>
  </r>
  <r>
    <s v="AAPL Sep30'22 148 PUT"/>
    <s v="AAPL  220930P00148000"/>
    <s v="OPT"/>
    <n v="20220930"/>
    <n v="148"/>
    <s v="Put"/>
    <s v="USD"/>
    <s v="BOT"/>
    <n v="10"/>
    <n v="3.65"/>
    <x v="15"/>
    <n v="20220929"/>
    <s v="PSE"/>
    <s v="DU3582809"/>
    <s v="264295_w_b_0630_reversal_555_-34_ddd"/>
    <m/>
    <m/>
    <s v="AAPL"/>
    <x v="5"/>
    <x v="5"/>
    <x v="0"/>
    <x v="5"/>
    <s v="click me"/>
    <n v="-3650"/>
    <d v="1899-12-30T06:30:00"/>
    <x v="6"/>
    <e v="#VALUE!"/>
    <e v="#VALUE!"/>
    <m/>
    <n v="264295"/>
    <s v="w"/>
    <s v="b"/>
    <n v="630"/>
    <x v="0"/>
    <n v="555"/>
    <n v="-34"/>
    <x v="0"/>
    <m/>
    <m/>
  </r>
  <r>
    <s v="AAPL Sep30'22 148 PUT"/>
    <s v="AAPL  220930P00148000"/>
    <s v="OPT"/>
    <n v="20220930"/>
    <n v="148"/>
    <s v="Put"/>
    <s v="USD"/>
    <s v="BOT"/>
    <n v="7"/>
    <n v="3.65"/>
    <x v="16"/>
    <n v="20220929"/>
    <s v="EDGX"/>
    <s v="DU3582809"/>
    <s v="264295_w_b_0630_reversal_555_-34_ddd"/>
    <m/>
    <m/>
    <s v="AAPL"/>
    <x v="5"/>
    <x v="5"/>
    <x v="0"/>
    <x v="5"/>
    <s v="click me"/>
    <n v="-2555"/>
    <d v="1899-12-30T06:30:00"/>
    <x v="6"/>
    <e v="#VALUE!"/>
    <e v="#VALUE!"/>
    <m/>
    <n v="264295"/>
    <s v="w"/>
    <s v="b"/>
    <n v="630"/>
    <x v="0"/>
    <n v="555"/>
    <n v="-34"/>
    <x v="0"/>
    <m/>
    <m/>
  </r>
  <r>
    <s v="SPY Sep30'22 364 PUT"/>
    <s v="SPY   220930P00364000"/>
    <s v="OPT"/>
    <n v="20220930"/>
    <n v="364"/>
    <s v="Put"/>
    <s v="USD"/>
    <s v="BOT"/>
    <n v="5"/>
    <n v="4.13"/>
    <x v="17"/>
    <n v="20220929"/>
    <s v="NASDAQOM"/>
    <s v="DU3582809"/>
    <s v="264301_w_b_0630_reversal_555_-50_ddd"/>
    <m/>
    <m/>
    <s v="SPY"/>
    <x v="6"/>
    <x v="6"/>
    <x v="0"/>
    <x v="6"/>
    <s v="click me"/>
    <n v="-2065"/>
    <d v="1899-12-30T06:30:00"/>
    <x v="7"/>
    <e v="#VALUE!"/>
    <e v="#VALUE!"/>
    <m/>
    <n v="264301"/>
    <s v="w"/>
    <s v="b"/>
    <n v="630"/>
    <x v="0"/>
    <n v="555"/>
    <n v="-50"/>
    <x v="0"/>
    <m/>
    <m/>
  </r>
  <r>
    <s v="SPY Sep30'22 364 PUT"/>
    <s v="SPY   220930P00364000"/>
    <s v="OPT"/>
    <n v="20220930"/>
    <n v="364"/>
    <s v="Put"/>
    <s v="USD"/>
    <s v="BOT"/>
    <n v="1"/>
    <n v="4.13"/>
    <x v="18"/>
    <n v="20220929"/>
    <s v="NASDAQOM"/>
    <s v="DU3582809"/>
    <s v="264301_w_b_0630_reversal_555_-50_ddd"/>
    <m/>
    <m/>
    <s v="SPY"/>
    <x v="6"/>
    <x v="6"/>
    <x v="0"/>
    <x v="6"/>
    <s v="click me"/>
    <n v="-413"/>
    <d v="1899-12-30T06:30:00"/>
    <x v="7"/>
    <e v="#VALUE!"/>
    <e v="#VALUE!"/>
    <m/>
    <n v="264301"/>
    <s v="w"/>
    <s v="b"/>
    <n v="630"/>
    <x v="0"/>
    <n v="555"/>
    <n v="-50"/>
    <x v="0"/>
    <m/>
    <m/>
  </r>
  <r>
    <s v="SPY Sep30'22 364 PUT"/>
    <s v="SPY   220930P00364000"/>
    <s v="OPT"/>
    <n v="20220930"/>
    <n v="364"/>
    <s v="Put"/>
    <s v="USD"/>
    <s v="BOT"/>
    <n v="1"/>
    <n v="4.13"/>
    <x v="19"/>
    <n v="20220929"/>
    <s v="NASDAQOM"/>
    <s v="DU3582809"/>
    <s v="264301_w_b_0630_reversal_555_-50_ddd"/>
    <m/>
    <m/>
    <s v="SPY"/>
    <x v="6"/>
    <x v="6"/>
    <x v="0"/>
    <x v="6"/>
    <s v="click me"/>
    <n v="-413"/>
    <d v="1899-12-30T06:30:00"/>
    <x v="7"/>
    <e v="#VALUE!"/>
    <e v="#VALUE!"/>
    <m/>
    <n v="264301"/>
    <s v="w"/>
    <s v="b"/>
    <n v="630"/>
    <x v="0"/>
    <n v="555"/>
    <n v="-50"/>
    <x v="0"/>
    <m/>
    <m/>
  </r>
  <r>
    <s v="SPY Sep30'22 364 PUT"/>
    <s v="SPY   220930P00364000"/>
    <s v="OPT"/>
    <n v="20220930"/>
    <n v="364"/>
    <s v="Put"/>
    <s v="USD"/>
    <s v="BOT"/>
    <n v="1"/>
    <n v="4.13"/>
    <x v="19"/>
    <n v="20220929"/>
    <s v="CBOE"/>
    <s v="DU3582809"/>
    <s v="264301_w_b_0630_reversal_555_-50_ddd"/>
    <m/>
    <m/>
    <s v="SPY"/>
    <x v="6"/>
    <x v="6"/>
    <x v="0"/>
    <x v="6"/>
    <s v="click me"/>
    <n v="-413"/>
    <d v="1899-12-30T06:30:00"/>
    <x v="7"/>
    <e v="#VALUE!"/>
    <e v="#VALUE!"/>
    <m/>
    <n v="264301"/>
    <s v="w"/>
    <s v="b"/>
    <n v="630"/>
    <x v="0"/>
    <n v="555"/>
    <n v="-50"/>
    <x v="0"/>
    <m/>
    <m/>
  </r>
  <r>
    <s v="SPY Sep30'22 364 PUT"/>
    <s v="SPY   220930P00364000"/>
    <s v="OPT"/>
    <n v="20220930"/>
    <n v="364"/>
    <s v="Put"/>
    <s v="USD"/>
    <s v="BOT"/>
    <n v="1"/>
    <n v="4.13"/>
    <x v="19"/>
    <n v="20220929"/>
    <s v="CBOE"/>
    <s v="DU3582809"/>
    <s v="264301_w_b_0630_reversal_555_-50_ddd"/>
    <m/>
    <m/>
    <s v="SPY"/>
    <x v="6"/>
    <x v="6"/>
    <x v="0"/>
    <x v="6"/>
    <s v="click me"/>
    <n v="-413"/>
    <d v="1899-12-30T06:30:00"/>
    <x v="7"/>
    <e v="#VALUE!"/>
    <e v="#VALUE!"/>
    <m/>
    <n v="264301"/>
    <s v="w"/>
    <s v="b"/>
    <n v="630"/>
    <x v="0"/>
    <n v="555"/>
    <n v="-50"/>
    <x v="0"/>
    <m/>
    <m/>
  </r>
  <r>
    <s v="SPY Sep30'22 364 PUT"/>
    <s v="SPY   220930P00364000"/>
    <s v="OPT"/>
    <n v="20220930"/>
    <n v="364"/>
    <s v="Put"/>
    <s v="USD"/>
    <s v="BOT"/>
    <n v="4"/>
    <n v="4.13"/>
    <x v="19"/>
    <n v="20220929"/>
    <s v="CBOE"/>
    <s v="DU3582809"/>
    <s v="264301_w_b_0630_reversal_555_-50_ddd"/>
    <m/>
    <m/>
    <s v="SPY"/>
    <x v="6"/>
    <x v="6"/>
    <x v="0"/>
    <x v="6"/>
    <s v="click me"/>
    <n v="-1652"/>
    <d v="1899-12-30T06:30:00"/>
    <x v="7"/>
    <e v="#VALUE!"/>
    <e v="#VALUE!"/>
    <m/>
    <n v="264301"/>
    <s v="w"/>
    <s v="b"/>
    <n v="630"/>
    <x v="0"/>
    <n v="555"/>
    <n v="-50"/>
    <x v="0"/>
    <m/>
    <m/>
  </r>
  <r>
    <s v="NFLX Sep30'22 242.5 PUT"/>
    <s v="NFLX  220930P00242500"/>
    <s v="OPT"/>
    <n v="20220930"/>
    <n v="242.5"/>
    <s v="Put"/>
    <s v="USD"/>
    <s v="BOT"/>
    <n v="1"/>
    <n v="5.8"/>
    <x v="20"/>
    <n v="20220929"/>
    <s v="GEMINI"/>
    <s v="DU3582809"/>
    <s v="264303_w_b_0630_reversal_555_-144_ddd"/>
    <m/>
    <m/>
    <s v="NFLX"/>
    <x v="7"/>
    <x v="7"/>
    <x v="0"/>
    <x v="7"/>
    <s v="click me"/>
    <n v="-58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1"/>
    <n v="5.8"/>
    <x v="21"/>
    <n v="20220929"/>
    <s v="GEMINI"/>
    <s v="DU3582809"/>
    <s v="264303_w_b_0630_reversal_555_-144_ddd"/>
    <m/>
    <m/>
    <s v="NFLX"/>
    <x v="7"/>
    <x v="7"/>
    <x v="0"/>
    <x v="7"/>
    <s v="click me"/>
    <n v="-58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1"/>
    <n v="5.8"/>
    <x v="22"/>
    <n v="20220929"/>
    <s v="GEMINI"/>
    <s v="DU3582809"/>
    <s v="264303_w_b_0630_reversal_555_-144_ddd"/>
    <m/>
    <m/>
    <s v="NFLX"/>
    <x v="7"/>
    <x v="7"/>
    <x v="0"/>
    <x v="7"/>
    <s v="click me"/>
    <n v="-580"/>
    <d v="1899-12-30T06:30:00"/>
    <x v="8"/>
    <e v="#VALUE!"/>
    <e v="#VALUE!"/>
    <m/>
    <n v="264303"/>
    <s v="w"/>
    <s v="b"/>
    <n v="630"/>
    <x v="0"/>
    <n v="555"/>
    <n v="-144"/>
    <x v="0"/>
    <m/>
    <m/>
  </r>
  <r>
    <s v="AMZN Sep30'22 115 CALL"/>
    <s v="AMZN  220930C00115000"/>
    <s v="OPT"/>
    <n v="20220930"/>
    <n v="115"/>
    <s v="Call"/>
    <s v="USD"/>
    <s v="SLD"/>
    <n v="7"/>
    <n v="1.59"/>
    <x v="23"/>
    <n v="20220929"/>
    <s v="CBOE2"/>
    <s v="DU3582809"/>
    <s v="264296_w_s_0630_continuation_555_0_ddd"/>
    <m/>
    <m/>
    <s v="AMZN"/>
    <x v="3"/>
    <x v="3"/>
    <x v="1"/>
    <x v="3"/>
    <s v="click me"/>
    <n v="1113"/>
    <d v="1899-12-30T06:30:00"/>
    <x v="9"/>
    <e v="#VALUE!"/>
    <e v="#VALUE!"/>
    <m/>
    <n v="264296"/>
    <s v="w"/>
    <s v="s"/>
    <n v="630"/>
    <x v="1"/>
    <n v="555"/>
    <n v="0"/>
    <x v="0"/>
    <m/>
    <m/>
  </r>
  <r>
    <s v="AMZN Sep30'22 115 CALL"/>
    <s v="AMZN  220930C00115000"/>
    <s v="OPT"/>
    <n v="20220930"/>
    <n v="115"/>
    <s v="Call"/>
    <s v="USD"/>
    <s v="SLD"/>
    <n v="4"/>
    <n v="1.59"/>
    <x v="24"/>
    <n v="20220929"/>
    <s v="CBOE2"/>
    <s v="DU3582809"/>
    <s v="264296_w_s_0630_continuation_555_0_ddd"/>
    <m/>
    <m/>
    <s v="AMZN"/>
    <x v="3"/>
    <x v="3"/>
    <x v="1"/>
    <x v="3"/>
    <s v="click me"/>
    <n v="636"/>
    <d v="1899-12-30T06:30:00"/>
    <x v="9"/>
    <e v="#VALUE!"/>
    <e v="#VALUE!"/>
    <m/>
    <n v="264296"/>
    <s v="w"/>
    <s v="s"/>
    <n v="630"/>
    <x v="1"/>
    <n v="555"/>
    <n v="0"/>
    <x v="0"/>
    <m/>
    <m/>
  </r>
  <r>
    <s v="NFLX Sep30'22 240 PUT"/>
    <s v="NFLX  220930P00240000"/>
    <s v="OPT"/>
    <n v="20220930"/>
    <n v="240"/>
    <s v="Put"/>
    <s v="USD"/>
    <s v="BOT"/>
    <n v="1"/>
    <n v="5"/>
    <x v="25"/>
    <n v="20220929"/>
    <s v="PSE"/>
    <s v="DU3582809"/>
    <s v="264307_w_b_0630_reversal_555_-144_ddd"/>
    <m/>
    <m/>
    <s v="NFLX"/>
    <x v="8"/>
    <x v="8"/>
    <x v="0"/>
    <x v="8"/>
    <s v="click me"/>
    <n v="-500"/>
    <d v="1899-12-30T06:30:00"/>
    <x v="8"/>
    <e v="#VALUE!"/>
    <e v="#VALUE!"/>
    <m/>
    <n v="264307"/>
    <s v="w"/>
    <s v="b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BOT"/>
    <n v="3"/>
    <n v="4.95"/>
    <x v="26"/>
    <n v="20220929"/>
    <s v="PSE"/>
    <s v="DU3582809"/>
    <s v="264307_w_b_0630_reversal_555_-144_ddd"/>
    <m/>
    <m/>
    <s v="NFLX"/>
    <x v="8"/>
    <x v="8"/>
    <x v="0"/>
    <x v="8"/>
    <s v="click me"/>
    <n v="-1485"/>
    <d v="1899-12-30T06:30:00"/>
    <x v="8"/>
    <e v="#VALUE!"/>
    <e v="#VALUE!"/>
    <m/>
    <n v="264307"/>
    <s v="w"/>
    <s v="b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BOT"/>
    <n v="1"/>
    <n v="4.95"/>
    <x v="26"/>
    <n v="20220929"/>
    <s v="PSE"/>
    <s v="DU3582809"/>
    <s v="264307_w_b_0630_reversal_555_-144_ddd"/>
    <m/>
    <m/>
    <s v="NFLX"/>
    <x v="8"/>
    <x v="8"/>
    <x v="0"/>
    <x v="8"/>
    <s v="click me"/>
    <n v="-495"/>
    <d v="1899-12-30T06:30:00"/>
    <x v="8"/>
    <e v="#VALUE!"/>
    <e v="#VALUE!"/>
    <m/>
    <n v="264307"/>
    <s v="w"/>
    <s v="b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BOT"/>
    <n v="13"/>
    <n v="4.95"/>
    <x v="26"/>
    <n v="20220929"/>
    <s v="PSE"/>
    <s v="DU3582809"/>
    <s v="264307_w_b_0630_reversal_555_-144_ddd"/>
    <m/>
    <m/>
    <s v="NFLX"/>
    <x v="8"/>
    <x v="8"/>
    <x v="0"/>
    <x v="8"/>
    <s v="click me"/>
    <n v="-6435"/>
    <d v="1899-12-30T06:30:00"/>
    <x v="8"/>
    <e v="#VALUE!"/>
    <e v="#VALUE!"/>
    <m/>
    <n v="264307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1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62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2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124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4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248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2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124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4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2480"/>
    <d v="1899-12-30T06:30:00"/>
    <x v="8"/>
    <e v="#VALUE!"/>
    <e v="#VALUE!"/>
    <m/>
    <n v="264303"/>
    <s v="w"/>
    <s v="b"/>
    <n v="630"/>
    <x v="0"/>
    <n v="555"/>
    <n v="-144"/>
    <x v="0"/>
    <m/>
    <m/>
  </r>
  <r>
    <s v="NFLX Sep30'22 242.5 PUT"/>
    <s v="NFLX  220930P00242500"/>
    <s v="OPT"/>
    <n v="20220930"/>
    <n v="242.5"/>
    <s v="Put"/>
    <s v="USD"/>
    <s v="BOT"/>
    <n v="1"/>
    <n v="6.2"/>
    <x v="27"/>
    <n v="20220929"/>
    <s v="GEMINI"/>
    <s v="DU3582809"/>
    <s v="264303_w_b_0630_reversal_555_-144_ddd"/>
    <m/>
    <m/>
    <s v="NFLX"/>
    <x v="7"/>
    <x v="7"/>
    <x v="0"/>
    <x v="7"/>
    <s v="click me"/>
    <n v="-620"/>
    <d v="1899-12-30T06:30:00"/>
    <x v="8"/>
    <e v="#VALUE!"/>
    <e v="#VALUE!"/>
    <m/>
    <n v="264303"/>
    <s v="w"/>
    <s v="b"/>
    <n v="630"/>
    <x v="0"/>
    <n v="555"/>
    <n v="-144"/>
    <x v="0"/>
    <m/>
    <m/>
  </r>
  <r>
    <s v="NVDA Sep30'22 125 PUT"/>
    <s v="NVDA  220930P00125000"/>
    <s v="OPT"/>
    <n v="20220930"/>
    <n v="125"/>
    <s v="Put"/>
    <s v="USD"/>
    <s v="SLD"/>
    <n v="15"/>
    <n v="3.65"/>
    <x v="27"/>
    <n v="20220929"/>
    <s v="NASDAQBX"/>
    <s v="DU3582809"/>
    <s v="264311_w_s_0630_reversal_555_-50_ddd_MP_2"/>
    <m/>
    <m/>
    <s v="NVDA"/>
    <x v="4"/>
    <x v="4"/>
    <x v="1"/>
    <x v="4"/>
    <s v="click me"/>
    <n v="5475"/>
    <d v="1899-12-30T06:30:00"/>
    <x v="10"/>
    <e v="#VALUE!"/>
    <e v="#VALUE!"/>
    <m/>
    <n v="264311"/>
    <s v="w"/>
    <s v="s"/>
    <n v="630"/>
    <x v="0"/>
    <n v="555"/>
    <n v="-50"/>
    <x v="0"/>
    <s v="MP"/>
    <n v="2"/>
  </r>
  <r>
    <s v="NVDA Sep30'22 125 PUT"/>
    <s v="NVDA  220930P00125000"/>
    <s v="OPT"/>
    <n v="20220930"/>
    <n v="125"/>
    <s v="Put"/>
    <s v="USD"/>
    <s v="SLD"/>
    <n v="5"/>
    <n v="3.65"/>
    <x v="27"/>
    <n v="20220929"/>
    <s v="NASDAQBX"/>
    <s v="DU3582809"/>
    <s v="264311_w_s_0630_reversal_555_-50_ddd_MP_2"/>
    <m/>
    <m/>
    <s v="NVDA"/>
    <x v="4"/>
    <x v="4"/>
    <x v="1"/>
    <x v="4"/>
    <s v="click me"/>
    <n v="1825"/>
    <d v="1899-12-30T06:30:00"/>
    <x v="10"/>
    <e v="#VALUE!"/>
    <e v="#VALUE!"/>
    <m/>
    <n v="264311"/>
    <s v="w"/>
    <s v="s"/>
    <n v="630"/>
    <x v="0"/>
    <n v="555"/>
    <n v="-50"/>
    <x v="0"/>
    <s v="MP"/>
    <n v="2"/>
  </r>
  <r>
    <s v="NVDA Sep30'22 124 PUT"/>
    <s v="NVDA  220930P00124000"/>
    <s v="OPT"/>
    <n v="20220930"/>
    <n v="124"/>
    <s v="Put"/>
    <s v="USD"/>
    <s v="SLD"/>
    <n v="1"/>
    <n v="3.05"/>
    <x v="28"/>
    <n v="20220929"/>
    <s v="NASDAQOM"/>
    <s v="DU3582809"/>
    <s v="264302_w_s_0630_reversal_555_-50_ddd_MP_1"/>
    <m/>
    <m/>
    <s v="NVDA"/>
    <x v="2"/>
    <x v="2"/>
    <x v="1"/>
    <x v="2"/>
    <s v="click me"/>
    <n v="305"/>
    <d v="1899-12-30T06:30:00"/>
    <x v="10"/>
    <e v="#VALUE!"/>
    <e v="#VALUE!"/>
    <m/>
    <n v="264302"/>
    <s v="w"/>
    <s v="s"/>
    <n v="630"/>
    <x v="0"/>
    <n v="555"/>
    <n v="-50"/>
    <x v="0"/>
    <s v="MP"/>
    <n v="1"/>
  </r>
  <r>
    <s v="NVDA Sep30'22 124 PUT"/>
    <s v="NVDA  220930P00124000"/>
    <s v="OPT"/>
    <n v="20220930"/>
    <n v="124"/>
    <s v="Put"/>
    <s v="USD"/>
    <s v="SLD"/>
    <n v="17"/>
    <n v="3.05"/>
    <x v="28"/>
    <n v="20220929"/>
    <s v="NASDAQOM"/>
    <s v="DU3582809"/>
    <s v="264302_w_s_0630_reversal_555_-50_ddd_MP_1"/>
    <m/>
    <m/>
    <s v="NVDA"/>
    <x v="2"/>
    <x v="2"/>
    <x v="1"/>
    <x v="2"/>
    <s v="click me"/>
    <n v="5185"/>
    <d v="1899-12-30T06:30:00"/>
    <x v="10"/>
    <e v="#VALUE!"/>
    <e v="#VALUE!"/>
    <m/>
    <n v="264302"/>
    <s v="w"/>
    <s v="s"/>
    <n v="630"/>
    <x v="0"/>
    <n v="555"/>
    <n v="-50"/>
    <x v="0"/>
    <s v="MP"/>
    <n v="1"/>
  </r>
  <r>
    <s v="NVDA Sep30'22 125 PUT"/>
    <s v="NVDA  220930P00125000"/>
    <s v="OPT"/>
    <n v="20220930"/>
    <n v="125"/>
    <s v="Put"/>
    <s v="USD"/>
    <s v="SLD"/>
    <n v="2"/>
    <n v="3.65"/>
    <x v="29"/>
    <n v="20220929"/>
    <s v="NASDAQBX"/>
    <s v="DU3582809"/>
    <s v="264311_w_s_0630_reversal_555_-50_ddd_MP_2"/>
    <m/>
    <m/>
    <s v="NVDA"/>
    <x v="4"/>
    <x v="4"/>
    <x v="1"/>
    <x v="4"/>
    <s v="click me"/>
    <n v="730"/>
    <d v="1899-12-30T06:30:00"/>
    <x v="10"/>
    <e v="#VALUE!"/>
    <e v="#VALUE!"/>
    <m/>
    <n v="264311"/>
    <s v="w"/>
    <s v="s"/>
    <n v="630"/>
    <x v="0"/>
    <n v="555"/>
    <n v="-50"/>
    <x v="0"/>
    <s v="MP"/>
    <n v="2"/>
  </r>
  <r>
    <s v="NVDA Sep30'22 124 PUT"/>
    <s v="NVDA  220930P00124000"/>
    <s v="OPT"/>
    <n v="20220930"/>
    <n v="124"/>
    <s v="Put"/>
    <s v="USD"/>
    <s v="SLD"/>
    <n v="4"/>
    <n v="3.05"/>
    <x v="30"/>
    <n v="20220929"/>
    <s v="CBOE2"/>
    <s v="DU3582809"/>
    <s v="264302_w_s_0630_reversal_555_-50_ddd_MP_1"/>
    <m/>
    <m/>
    <s v="NVDA"/>
    <x v="2"/>
    <x v="2"/>
    <x v="1"/>
    <x v="2"/>
    <s v="click me"/>
    <n v="1220"/>
    <d v="1899-12-30T06:30:00"/>
    <x v="10"/>
    <e v="#VALUE!"/>
    <e v="#VALUE!"/>
    <m/>
    <n v="264302"/>
    <s v="w"/>
    <s v="s"/>
    <n v="630"/>
    <x v="0"/>
    <n v="555"/>
    <n v="-50"/>
    <x v="0"/>
    <s v="MP"/>
    <n v="1"/>
  </r>
  <r>
    <s v="NFLX Sep30'22 242.5 PUT"/>
    <s v="NFLX  220930P00242500"/>
    <s v="OPT"/>
    <n v="20220930"/>
    <n v="242.5"/>
    <s v="Put"/>
    <s v="USD"/>
    <s v="SLD"/>
    <n v="5"/>
    <n v="5.75"/>
    <x v="31"/>
    <n v="20220929"/>
    <s v="PSE"/>
    <s v="DU3582809"/>
    <s v="264303_w_s_0630_reversal_555_-144_ddd_MP_1"/>
    <m/>
    <m/>
    <s v="NFLX"/>
    <x v="7"/>
    <x v="7"/>
    <x v="1"/>
    <x v="7"/>
    <s v="click me"/>
    <n v="2875"/>
    <d v="1899-12-30T06:30:00"/>
    <x v="11"/>
    <e v="#VALUE!"/>
    <e v="#VALUE!"/>
    <m/>
    <n v="264303"/>
    <s v="w"/>
    <s v="s"/>
    <n v="630"/>
    <x v="0"/>
    <n v="555"/>
    <n v="-144"/>
    <x v="0"/>
    <s v="MP"/>
    <n v="1"/>
  </r>
  <r>
    <s v="NFLX Sep30'22 242.5 PUT"/>
    <s v="NFLX  220930P00242500"/>
    <s v="OPT"/>
    <n v="20220930"/>
    <n v="242.5"/>
    <s v="Put"/>
    <s v="USD"/>
    <s v="SLD"/>
    <n v="8"/>
    <n v="5.75"/>
    <x v="32"/>
    <n v="20220929"/>
    <s v="PSE"/>
    <s v="DU3582809"/>
    <s v="264303_w_s_0630_reversal_555_-144_ddd_MP_1"/>
    <m/>
    <m/>
    <s v="NFLX"/>
    <x v="7"/>
    <x v="7"/>
    <x v="1"/>
    <x v="7"/>
    <s v="click me"/>
    <n v="4600"/>
    <d v="1899-12-30T06:30:00"/>
    <x v="11"/>
    <e v="#VALUE!"/>
    <e v="#VALUE!"/>
    <m/>
    <n v="264303"/>
    <s v="w"/>
    <s v="s"/>
    <n v="630"/>
    <x v="0"/>
    <n v="555"/>
    <n v="-144"/>
    <x v="0"/>
    <s v="MP"/>
    <n v="1"/>
  </r>
  <r>
    <s v="NFLX Sep30'22 242.5 PUT"/>
    <s v="NFLX  220930P00242500"/>
    <s v="OPT"/>
    <n v="20220930"/>
    <n v="242.5"/>
    <s v="Put"/>
    <s v="USD"/>
    <s v="SLD"/>
    <n v="4"/>
    <n v="5.75"/>
    <x v="32"/>
    <n v="20220929"/>
    <s v="PSE"/>
    <s v="DU3582809"/>
    <s v="264303_w_s_0630_reversal_555_-144_ddd_MP_1"/>
    <m/>
    <m/>
    <s v="NFLX"/>
    <x v="7"/>
    <x v="7"/>
    <x v="1"/>
    <x v="7"/>
    <s v="click me"/>
    <n v="2300"/>
    <d v="1899-12-30T06:30:00"/>
    <x v="11"/>
    <e v="#VALUE!"/>
    <e v="#VALUE!"/>
    <m/>
    <n v="264303"/>
    <s v="w"/>
    <s v="s"/>
    <n v="630"/>
    <x v="0"/>
    <n v="555"/>
    <n v="-144"/>
    <x v="0"/>
    <s v="MP"/>
    <n v="1"/>
  </r>
  <r>
    <s v="NFLX Sep30'22 240 CALL"/>
    <s v="NFLX  220930C00240000"/>
    <s v="OPT"/>
    <n v="20220930"/>
    <n v="240"/>
    <s v="Call"/>
    <s v="USD"/>
    <s v="BOT"/>
    <n v="1"/>
    <n v="5.45"/>
    <x v="33"/>
    <n v="20220929"/>
    <s v="CBOE"/>
    <s v="DU3582809"/>
    <s v="264303_w_b_0630_continuation_555_-144_ddd"/>
    <m/>
    <m/>
    <s v="NFLX"/>
    <x v="7"/>
    <x v="7"/>
    <x v="0"/>
    <x v="7"/>
    <s v="click me"/>
    <n v="-545"/>
    <d v="1899-12-30T06:30:00"/>
    <x v="12"/>
    <e v="#VALUE!"/>
    <e v="#VALUE!"/>
    <m/>
    <n v="264303"/>
    <s v="w"/>
    <s v="b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BOT"/>
    <n v="16"/>
    <n v="5.6"/>
    <x v="34"/>
    <n v="20220929"/>
    <s v="NASDAQBX"/>
    <s v="DU3582809"/>
    <s v="264303_w_b_0630_continuation_555_-144_ddd"/>
    <m/>
    <m/>
    <s v="NFLX"/>
    <x v="7"/>
    <x v="7"/>
    <x v="0"/>
    <x v="7"/>
    <s v="click me"/>
    <n v="-8960"/>
    <d v="1899-12-30T06:30:00"/>
    <x v="13"/>
    <e v="#VALUE!"/>
    <e v="#VALUE!"/>
    <m/>
    <n v="264303"/>
    <s v="w"/>
    <s v="b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SLD"/>
    <n v="7"/>
    <n v="5.35"/>
    <x v="35"/>
    <n v="20220929"/>
    <s v="GEMINI"/>
    <s v="DU3582809"/>
    <s v="264303_w_s_0630_continuation_555_-144_ddd"/>
    <m/>
    <m/>
    <s v="NFLX"/>
    <x v="7"/>
    <x v="7"/>
    <x v="1"/>
    <x v="7"/>
    <s v="click me"/>
    <n v="3744.9999999999995"/>
    <d v="1899-12-30T06:30:00"/>
    <x v="14"/>
    <e v="#VALUE!"/>
    <e v="#VALUE!"/>
    <m/>
    <n v="264303"/>
    <s v="w"/>
    <s v="s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SLD"/>
    <n v="1"/>
    <n v="5.45"/>
    <x v="36"/>
    <n v="20220929"/>
    <s v="GEMINI"/>
    <s v="DU3582809"/>
    <s v="264303_w_s_0630_continuation_555_-144_ddd"/>
    <m/>
    <m/>
    <s v="NFLX"/>
    <x v="7"/>
    <x v="7"/>
    <x v="1"/>
    <x v="7"/>
    <s v="click me"/>
    <n v="545"/>
    <d v="1899-12-30T06:30:00"/>
    <x v="14"/>
    <e v="#VALUE!"/>
    <e v="#VALUE!"/>
    <m/>
    <n v="264303"/>
    <s v="w"/>
    <s v="s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SLD"/>
    <n v="1"/>
    <n v="5.45"/>
    <x v="36"/>
    <n v="20220929"/>
    <s v="GEMINI"/>
    <s v="DU3582809"/>
    <s v="264303_w_s_0630_continuation_555_-144_ddd"/>
    <m/>
    <m/>
    <s v="NFLX"/>
    <x v="7"/>
    <x v="7"/>
    <x v="1"/>
    <x v="7"/>
    <s v="click me"/>
    <n v="545"/>
    <d v="1899-12-30T06:30:00"/>
    <x v="14"/>
    <e v="#VALUE!"/>
    <e v="#VALUE!"/>
    <m/>
    <n v="264303"/>
    <s v="w"/>
    <s v="s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SLD"/>
    <n v="4"/>
    <n v="5.45"/>
    <x v="36"/>
    <n v="20220929"/>
    <s v="GEMINI"/>
    <s v="DU3582809"/>
    <s v="264303_w_s_0630_continuation_555_-144_ddd"/>
    <m/>
    <m/>
    <s v="NFLX"/>
    <x v="7"/>
    <x v="7"/>
    <x v="1"/>
    <x v="7"/>
    <s v="click me"/>
    <n v="2180"/>
    <d v="1899-12-30T06:30:00"/>
    <x v="14"/>
    <e v="#VALUE!"/>
    <e v="#VALUE!"/>
    <m/>
    <n v="264303"/>
    <s v="w"/>
    <s v="s"/>
    <n v="630"/>
    <x v="1"/>
    <n v="555"/>
    <n v="-144"/>
    <x v="0"/>
    <m/>
    <m/>
  </r>
  <r>
    <s v="NFLX Sep30'22 240 CALL"/>
    <s v="NFLX  220930C00240000"/>
    <s v="OPT"/>
    <n v="20220930"/>
    <n v="240"/>
    <s v="Call"/>
    <s v="USD"/>
    <s v="SLD"/>
    <n v="4"/>
    <n v="5.45"/>
    <x v="36"/>
    <n v="20220929"/>
    <s v="GEMINI"/>
    <s v="DU3582809"/>
    <s v="264303_w_s_0630_continuation_555_-144_ddd"/>
    <m/>
    <m/>
    <s v="NFLX"/>
    <x v="7"/>
    <x v="7"/>
    <x v="1"/>
    <x v="7"/>
    <s v="click me"/>
    <n v="2180"/>
    <d v="1899-12-30T06:30:00"/>
    <x v="14"/>
    <e v="#VALUE!"/>
    <e v="#VALUE!"/>
    <m/>
    <n v="264303"/>
    <s v="w"/>
    <s v="s"/>
    <n v="630"/>
    <x v="1"/>
    <n v="555"/>
    <n v="-144"/>
    <x v="0"/>
    <m/>
    <m/>
  </r>
  <r>
    <s v="AAPL Sep30'22 148 PUT"/>
    <s v="AAPL  220930P00148000"/>
    <s v="OPT"/>
    <n v="20220930"/>
    <n v="148"/>
    <s v="Put"/>
    <s v="USD"/>
    <s v="SLD"/>
    <n v="17"/>
    <n v="4.0999999999999996"/>
    <x v="37"/>
    <n v="20220929"/>
    <s v="NASDAQBX"/>
    <s v="DU3582809"/>
    <s v="264295_w_s_0630_reversal_555_-34_ddd_MP_2"/>
    <m/>
    <m/>
    <s v="AAPL"/>
    <x v="5"/>
    <x v="5"/>
    <x v="1"/>
    <x v="5"/>
    <s v="click me"/>
    <n v="6969.9999999999991"/>
    <d v="1899-12-30T06:30:00"/>
    <x v="15"/>
    <e v="#VALUE!"/>
    <e v="#VALUE!"/>
    <m/>
    <n v="264295"/>
    <s v="w"/>
    <s v="s"/>
    <n v="630"/>
    <x v="0"/>
    <n v="555"/>
    <n v="-34"/>
    <x v="0"/>
    <s v="MP"/>
    <n v="2"/>
  </r>
  <r>
    <s v="NFLX Sep30'22 227.5 CALL"/>
    <s v="NFLX  220930C00227500"/>
    <s v="OPT"/>
    <n v="20220930"/>
    <n v="227.5"/>
    <s v="Call"/>
    <s v="USD"/>
    <s v="BOT"/>
    <n v="6"/>
    <n v="15.5"/>
    <x v="38"/>
    <n v="20220929"/>
    <s v="BOX"/>
    <s v="DU3582809"/>
    <s v="264307_w_b_0630_continuation_555_-144_ddd"/>
    <m/>
    <m/>
    <s v="NFLX"/>
    <x v="8"/>
    <x v="8"/>
    <x v="0"/>
    <x v="8"/>
    <s v="click me"/>
    <n v="-9300"/>
    <d v="1899-12-30T06:30:00"/>
    <x v="16"/>
    <e v="#VALUE!"/>
    <e v="#VALUE!"/>
    <m/>
    <n v="264307"/>
    <s v="w"/>
    <s v="b"/>
    <n v="630"/>
    <x v="1"/>
    <n v="555"/>
    <n v="-144"/>
    <x v="0"/>
    <m/>
    <m/>
  </r>
  <r>
    <s v="NFLX Sep30'22 227.5 CALL"/>
    <s v="NFLX  220930C00227500"/>
    <s v="OPT"/>
    <n v="20220930"/>
    <n v="227.5"/>
    <s v="Call"/>
    <s v="USD"/>
    <s v="SLD"/>
    <n v="2"/>
    <n v="15.65"/>
    <x v="39"/>
    <n v="20220929"/>
    <s v="EDGX"/>
    <s v="DU3582809"/>
    <s v="264307_w_s_0630_continuation_555_-144_ddd_MP_2"/>
    <m/>
    <m/>
    <s v="NFLX"/>
    <x v="8"/>
    <x v="8"/>
    <x v="1"/>
    <x v="8"/>
    <s v="click me"/>
    <n v="3130"/>
    <d v="1899-12-30T06:30:00"/>
    <x v="17"/>
    <e v="#VALUE!"/>
    <e v="#VALUE!"/>
    <m/>
    <n v="264307"/>
    <s v="w"/>
    <s v="s"/>
    <n v="630"/>
    <x v="1"/>
    <n v="555"/>
    <n v="-144"/>
    <x v="0"/>
    <s v="MP"/>
    <n v="2"/>
  </r>
  <r>
    <s v="NFLX Sep30'22 227.5 CALL"/>
    <s v="NFLX  220930C00227500"/>
    <s v="OPT"/>
    <n v="20220930"/>
    <n v="227.5"/>
    <s v="Call"/>
    <s v="USD"/>
    <s v="SLD"/>
    <n v="1"/>
    <n v="15.65"/>
    <x v="39"/>
    <n v="20220929"/>
    <s v="NASDAQBX"/>
    <s v="DU3582809"/>
    <s v="264307_w_s_0630_continuation_555_-144_ddd_MP_2"/>
    <m/>
    <m/>
    <s v="NFLX"/>
    <x v="8"/>
    <x v="8"/>
    <x v="1"/>
    <x v="8"/>
    <s v="click me"/>
    <n v="1565"/>
    <d v="1899-12-30T06:30:00"/>
    <x v="17"/>
    <e v="#VALUE!"/>
    <e v="#VALUE!"/>
    <m/>
    <n v="264307"/>
    <s v="w"/>
    <s v="s"/>
    <n v="630"/>
    <x v="1"/>
    <n v="555"/>
    <n v="-144"/>
    <x v="0"/>
    <s v="MP"/>
    <n v="2"/>
  </r>
  <r>
    <s v="NFLX Sep30'22 227.5 CALL"/>
    <s v="NFLX  220930C00227500"/>
    <s v="OPT"/>
    <n v="20220930"/>
    <n v="227.5"/>
    <s v="Call"/>
    <s v="USD"/>
    <s v="SLD"/>
    <n v="3"/>
    <n v="15.65"/>
    <x v="39"/>
    <n v="20220929"/>
    <s v="PEARL"/>
    <s v="DU3582809"/>
    <s v="264307_w_s_0630_continuation_555_-144_ddd_MP_2"/>
    <m/>
    <m/>
    <s v="NFLX"/>
    <x v="8"/>
    <x v="8"/>
    <x v="1"/>
    <x v="8"/>
    <s v="click me"/>
    <n v="4695"/>
    <d v="1899-12-30T06:30:00"/>
    <x v="17"/>
    <e v="#VALUE!"/>
    <e v="#VALUE!"/>
    <m/>
    <n v="264307"/>
    <s v="w"/>
    <s v="s"/>
    <n v="630"/>
    <x v="1"/>
    <n v="555"/>
    <n v="-144"/>
    <x v="0"/>
    <s v="MP"/>
    <n v="2"/>
  </r>
  <r>
    <s v="NVDA Sep30'22 126 PUT"/>
    <s v="NVDA  220930P00126000"/>
    <s v="OPT"/>
    <n v="20220930"/>
    <n v="126"/>
    <s v="Put"/>
    <s v="USD"/>
    <s v="SLD"/>
    <n v="10"/>
    <n v="4.95"/>
    <x v="40"/>
    <n v="20220929"/>
    <s v="NASDAQBX"/>
    <s v="DU3582809"/>
    <s v="264328_w_s_0632_reversal_555_-50_ddd_MP_2"/>
    <m/>
    <m/>
    <s v="NVDA"/>
    <x v="1"/>
    <x v="1"/>
    <x v="1"/>
    <x v="1"/>
    <s v="click me"/>
    <n v="4950"/>
    <d v="1899-12-30T06:32:00"/>
    <x v="18"/>
    <e v="#VALUE!"/>
    <e v="#VALUE!"/>
    <m/>
    <n v="264328"/>
    <s v="w"/>
    <s v="s"/>
    <n v="632"/>
    <x v="0"/>
    <n v="555"/>
    <n v="-50"/>
    <x v="0"/>
    <s v="MP"/>
    <n v="2"/>
  </r>
  <r>
    <s v="NVDA Sep30'22 126 PUT"/>
    <s v="NVDA  220930P00126000"/>
    <s v="OPT"/>
    <n v="20220930"/>
    <n v="126"/>
    <s v="Put"/>
    <s v="USD"/>
    <s v="SLD"/>
    <n v="2"/>
    <n v="4.95"/>
    <x v="40"/>
    <n v="20220929"/>
    <s v="NASDAQBX"/>
    <s v="DU3582809"/>
    <s v="264328_w_s_0632_reversal_555_-50_ddd_MP_2"/>
    <m/>
    <m/>
    <s v="NVDA"/>
    <x v="1"/>
    <x v="1"/>
    <x v="1"/>
    <x v="1"/>
    <s v="click me"/>
    <n v="990"/>
    <d v="1899-12-30T06:32:00"/>
    <x v="18"/>
    <e v="#VALUE!"/>
    <e v="#VALUE!"/>
    <m/>
    <n v="264328"/>
    <s v="w"/>
    <s v="s"/>
    <n v="632"/>
    <x v="0"/>
    <n v="555"/>
    <n v="-50"/>
    <x v="0"/>
    <s v="MP"/>
    <n v="2"/>
  </r>
  <r>
    <s v="NFLX Sep30'22 240 PUT"/>
    <s v="NFLX  220930P00240000"/>
    <s v="OPT"/>
    <n v="20220930"/>
    <n v="240"/>
    <s v="Put"/>
    <s v="USD"/>
    <s v="SLD"/>
    <n v="3"/>
    <n v="3"/>
    <x v="41"/>
    <n v="20220929"/>
    <s v="NASDAQOM"/>
    <s v="DU3582809"/>
    <s v="264307_w_s_0630_reversal_555_-144_ddd"/>
    <m/>
    <m/>
    <s v="NFLX"/>
    <x v="8"/>
    <x v="8"/>
    <x v="1"/>
    <x v="8"/>
    <s v="click me"/>
    <n v="90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3"/>
    <n v="3"/>
    <x v="42"/>
    <n v="20220929"/>
    <s v="NASDAQOM"/>
    <s v="DU3582809"/>
    <s v="264307_w_s_0630_reversal_555_-144_ddd"/>
    <m/>
    <m/>
    <s v="NFLX"/>
    <x v="8"/>
    <x v="8"/>
    <x v="1"/>
    <x v="8"/>
    <s v="click me"/>
    <n v="90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2"/>
    <n v="3"/>
    <x v="43"/>
    <n v="20220929"/>
    <s v="PSE"/>
    <s v="DU3582809"/>
    <s v="264307_w_s_0630_reversal_555_-144_ddd"/>
    <m/>
    <m/>
    <s v="NFLX"/>
    <x v="8"/>
    <x v="8"/>
    <x v="1"/>
    <x v="8"/>
    <s v="click me"/>
    <n v="60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1"/>
    <n v="3"/>
    <x v="44"/>
    <n v="20220929"/>
    <s v="EDGX"/>
    <s v="DU3582809"/>
    <s v="264307_w_s_0630_reversal_555_-144_ddd"/>
    <m/>
    <m/>
    <s v="NFLX"/>
    <x v="8"/>
    <x v="8"/>
    <x v="1"/>
    <x v="8"/>
    <s v="click me"/>
    <n v="30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1"/>
    <n v="3.1"/>
    <x v="45"/>
    <n v="20220929"/>
    <s v="EDGX"/>
    <s v="DU3582809"/>
    <s v="264307_w_s_0630_reversal_555_-144_ddd"/>
    <m/>
    <m/>
    <s v="NFLX"/>
    <x v="8"/>
    <x v="8"/>
    <x v="1"/>
    <x v="8"/>
    <s v="click me"/>
    <n v="31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1"/>
    <n v="3.1"/>
    <x v="46"/>
    <n v="20220929"/>
    <s v="GEMINI"/>
    <s v="DU3582809"/>
    <s v="264307_w_s_0630_reversal_555_-144_ddd"/>
    <m/>
    <m/>
    <s v="NFLX"/>
    <x v="8"/>
    <x v="8"/>
    <x v="1"/>
    <x v="8"/>
    <s v="click me"/>
    <n v="31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40 PUT"/>
    <s v="NFLX  220930P00240000"/>
    <s v="OPT"/>
    <n v="20220930"/>
    <n v="240"/>
    <s v="Put"/>
    <s v="USD"/>
    <s v="SLD"/>
    <n v="7"/>
    <n v="3.1"/>
    <x v="46"/>
    <n v="20220929"/>
    <s v="EDGX"/>
    <s v="DU3582809"/>
    <s v="264307_w_s_0630_reversal_555_-144_ddd"/>
    <m/>
    <m/>
    <s v="NFLX"/>
    <x v="8"/>
    <x v="8"/>
    <x v="1"/>
    <x v="8"/>
    <s v="click me"/>
    <n v="2170"/>
    <d v="1899-12-30T06:30:00"/>
    <x v="19"/>
    <e v="#VALUE!"/>
    <e v="#VALUE!"/>
    <m/>
    <n v="264307"/>
    <s v="w"/>
    <s v="s"/>
    <n v="630"/>
    <x v="0"/>
    <n v="555"/>
    <n v="-144"/>
    <x v="0"/>
    <m/>
    <m/>
  </r>
  <r>
    <s v="NFLX Sep30'22 237.5 CALL"/>
    <s v="NFLX  220930C00237500"/>
    <s v="OPT"/>
    <n v="20220930"/>
    <n v="237.5"/>
    <s v="Call"/>
    <s v="USD"/>
    <s v="BOT"/>
    <n v="4"/>
    <n v="9.1"/>
    <x v="47"/>
    <n v="20220929"/>
    <s v="BATS"/>
    <s v="DU3582809"/>
    <s v="264306_w_b_0630_continuation_555_-144_ddd"/>
    <m/>
    <m/>
    <s v="NFLX"/>
    <x v="9"/>
    <x v="9"/>
    <x v="0"/>
    <x v="9"/>
    <s v="click me"/>
    <n v="-3640"/>
    <d v="1899-12-30T06:30:00"/>
    <x v="20"/>
    <e v="#VALUE!"/>
    <e v="#VALUE!"/>
    <m/>
    <n v="264306"/>
    <s v="w"/>
    <s v="b"/>
    <n v="630"/>
    <x v="1"/>
    <n v="555"/>
    <n v="-144"/>
    <x v="0"/>
    <m/>
    <m/>
  </r>
  <r>
    <s v="NFLX Sep30'22 237.5 CALL"/>
    <s v="NFLX  220930C00237500"/>
    <s v="OPT"/>
    <n v="20220930"/>
    <n v="237.5"/>
    <s v="Call"/>
    <s v="USD"/>
    <s v="BOT"/>
    <n v="1"/>
    <n v="9.1"/>
    <x v="47"/>
    <n v="20220929"/>
    <s v="EDGX"/>
    <s v="DU3582809"/>
    <s v="264306_w_b_0630_continuation_555_-144_ddd"/>
    <m/>
    <m/>
    <s v="NFLX"/>
    <x v="9"/>
    <x v="9"/>
    <x v="0"/>
    <x v="9"/>
    <s v="click me"/>
    <n v="-910"/>
    <d v="1899-12-30T06:30:00"/>
    <x v="20"/>
    <e v="#VALUE!"/>
    <e v="#VALUE!"/>
    <m/>
    <n v="264306"/>
    <s v="w"/>
    <s v="b"/>
    <n v="630"/>
    <x v="1"/>
    <n v="555"/>
    <n v="-144"/>
    <x v="0"/>
    <m/>
    <m/>
  </r>
  <r>
    <s v="NFLX Sep30'22 237.5 CALL"/>
    <s v="NFLX  220930C00237500"/>
    <s v="OPT"/>
    <n v="20220930"/>
    <n v="237.5"/>
    <s v="Call"/>
    <s v="USD"/>
    <s v="BOT"/>
    <n v="5"/>
    <n v="9.1999999999999993"/>
    <x v="48"/>
    <n v="20220929"/>
    <s v="EDGX"/>
    <s v="DU3582809"/>
    <s v="264306_w_b_0630_continuation_555_-144_ddd"/>
    <m/>
    <m/>
    <s v="NFLX"/>
    <x v="9"/>
    <x v="9"/>
    <x v="0"/>
    <x v="9"/>
    <s v="click me"/>
    <n v="-4600"/>
    <d v="1899-12-30T06:30:00"/>
    <x v="20"/>
    <e v="#VALUE!"/>
    <e v="#VALUE!"/>
    <m/>
    <n v="264306"/>
    <s v="w"/>
    <s v="b"/>
    <n v="630"/>
    <x v="1"/>
    <n v="555"/>
    <n v="-144"/>
    <x v="0"/>
    <m/>
    <m/>
  </r>
  <r>
    <s v="NFLX Sep30'22 237.5 CALL"/>
    <s v="NFLX  220930C00237500"/>
    <s v="OPT"/>
    <n v="20220930"/>
    <n v="237.5"/>
    <s v="Call"/>
    <s v="USD"/>
    <s v="SLD"/>
    <n v="10"/>
    <n v="8.5"/>
    <x v="49"/>
    <n v="20220929"/>
    <s v="GEMINI"/>
    <s v="DU3582809"/>
    <s v="264306_w_s_0630_continuation_555_-144_ddd_MP_1"/>
    <m/>
    <m/>
    <s v="NFLX"/>
    <x v="9"/>
    <x v="9"/>
    <x v="1"/>
    <x v="9"/>
    <s v="click me"/>
    <n v="8500"/>
    <d v="1899-12-30T06:30:00"/>
    <x v="21"/>
    <e v="#VALUE!"/>
    <e v="#VALUE!"/>
    <m/>
    <n v="264306"/>
    <s v="w"/>
    <s v="s"/>
    <n v="630"/>
    <x v="1"/>
    <n v="555"/>
    <n v="-144"/>
    <x v="0"/>
    <s v="MP"/>
    <n v="1"/>
  </r>
  <r>
    <s v="SPY Sep30'22 364 PUT"/>
    <s v="SPY   220930P00364000"/>
    <s v="OPT"/>
    <n v="20220930"/>
    <n v="364"/>
    <s v="Put"/>
    <s v="USD"/>
    <s v="SLD"/>
    <n v="13"/>
    <n v="5.3"/>
    <x v="50"/>
    <n v="20220929"/>
    <s v="EDGX"/>
    <s v="DU3582809"/>
    <s v="264301_w_s_0630_reversal_555_-50_ddd_MP_1"/>
    <m/>
    <m/>
    <s v="SPY"/>
    <x v="6"/>
    <x v="6"/>
    <x v="1"/>
    <x v="6"/>
    <s v="click me"/>
    <n v="6890"/>
    <d v="1899-12-30T06:30:00"/>
    <x v="22"/>
    <e v="#VALUE!"/>
    <e v="#VALUE!"/>
    <m/>
    <n v="264301"/>
    <s v="w"/>
    <s v="s"/>
    <n v="630"/>
    <x v="0"/>
    <n v="555"/>
    <n v="-50"/>
    <x v="0"/>
    <s v="MP"/>
    <n v="1"/>
  </r>
  <r>
    <s v="GOOGL Sep30'22 100 PUT"/>
    <s v="GOOGL 220930P00100000"/>
    <s v="OPT"/>
    <n v="20220930"/>
    <n v="100"/>
    <s v="Put"/>
    <s v="USD"/>
    <s v="SLD"/>
    <n v="1"/>
    <n v="3.7"/>
    <x v="51"/>
    <n v="20220929"/>
    <s v="NASDAQBX"/>
    <s v="DU3582809"/>
    <s v="264300_w_s_0630_reversal_555_-13_ddd_MP_2"/>
    <m/>
    <m/>
    <s v="GOOGL"/>
    <x v="0"/>
    <x v="0"/>
    <x v="1"/>
    <x v="0"/>
    <s v="click me"/>
    <n v="370"/>
    <d v="1899-12-30T06:30:00"/>
    <x v="23"/>
    <e v="#VALUE!"/>
    <e v="#VALUE!"/>
    <m/>
    <n v="264300"/>
    <s v="w"/>
    <s v="s"/>
    <n v="630"/>
    <x v="0"/>
    <n v="555"/>
    <n v="-13"/>
    <x v="0"/>
    <s v="MP"/>
    <n v="2"/>
  </r>
  <r>
    <s v="GOOGL Sep30'22 100 PUT"/>
    <s v="GOOGL 220930P00100000"/>
    <s v="OPT"/>
    <n v="20220930"/>
    <n v="100"/>
    <s v="Put"/>
    <s v="USD"/>
    <s v="SLD"/>
    <n v="1"/>
    <n v="3.7"/>
    <x v="51"/>
    <n v="20220929"/>
    <s v="NASDAQBX"/>
    <s v="DU3582809"/>
    <s v="264300_w_s_0630_reversal_555_-13_ddd_MP_2"/>
    <m/>
    <m/>
    <s v="GOOGL"/>
    <x v="0"/>
    <x v="0"/>
    <x v="1"/>
    <x v="0"/>
    <s v="click me"/>
    <n v="370"/>
    <d v="1899-12-30T06:30:00"/>
    <x v="23"/>
    <e v="#VALUE!"/>
    <e v="#VALUE!"/>
    <m/>
    <n v="264300"/>
    <s v="w"/>
    <s v="s"/>
    <n v="630"/>
    <x v="0"/>
    <n v="555"/>
    <n v="-13"/>
    <x v="0"/>
    <s v="MP"/>
    <n v="2"/>
  </r>
  <r>
    <s v="GOOGL Sep30'22 100 PUT"/>
    <s v="GOOGL 220930P00100000"/>
    <s v="OPT"/>
    <n v="20220930"/>
    <n v="100"/>
    <s v="Put"/>
    <s v="USD"/>
    <s v="SLD"/>
    <n v="5"/>
    <n v="3.7"/>
    <x v="52"/>
    <n v="20220929"/>
    <s v="NASDAQBX"/>
    <s v="DU3582809"/>
    <s v="264300_w_s_0630_reversal_555_-13_ddd_MP_2"/>
    <m/>
    <m/>
    <s v="GOOGL"/>
    <x v="0"/>
    <x v="0"/>
    <x v="1"/>
    <x v="0"/>
    <s v="click me"/>
    <n v="1850"/>
    <d v="1899-12-30T06:30:00"/>
    <x v="23"/>
    <e v="#VALUE!"/>
    <e v="#VALUE!"/>
    <m/>
    <n v="264300"/>
    <s v="w"/>
    <s v="s"/>
    <n v="630"/>
    <x v="0"/>
    <n v="555"/>
    <n v="-13"/>
    <x v="0"/>
    <s v="MP"/>
    <n v="2"/>
  </r>
  <r>
    <s v="GOOGL Sep30'22 100 PUT"/>
    <s v="GOOGL 220930P00100000"/>
    <s v="OPT"/>
    <n v="20220930"/>
    <n v="100"/>
    <s v="Put"/>
    <s v="USD"/>
    <s v="SLD"/>
    <n v="4"/>
    <n v="3.7"/>
    <x v="53"/>
    <n v="20220929"/>
    <s v="NASDAQBX"/>
    <s v="DU3582809"/>
    <s v="264300_w_s_0630_reversal_555_-13_ddd_MP_2"/>
    <m/>
    <m/>
    <s v="GOOGL"/>
    <x v="0"/>
    <x v="0"/>
    <x v="1"/>
    <x v="0"/>
    <s v="click me"/>
    <n v="1480"/>
    <d v="1899-12-30T06:30:00"/>
    <x v="23"/>
    <e v="#VALUE!"/>
    <e v="#VALUE!"/>
    <m/>
    <n v="264300"/>
    <s v="w"/>
    <s v="s"/>
    <n v="630"/>
    <x v="0"/>
    <n v="555"/>
    <n v="-13"/>
    <x v="0"/>
    <s v="MP"/>
    <n v="2"/>
  </r>
  <r>
    <s v="SPY Sep30'22 364 CALL"/>
    <s v="SPY   220930C00364000"/>
    <s v="OPT"/>
    <n v="20220930"/>
    <n v="364"/>
    <s v="Call"/>
    <s v="USD"/>
    <s v="BOT"/>
    <n v="1"/>
    <n v="3.68"/>
    <x v="54"/>
    <n v="20220929"/>
    <s v="PEARL"/>
    <s v="DU3582809"/>
    <s v="264301_w_b_0630_continuation_555_-50_ddd"/>
    <m/>
    <m/>
    <s v="SPY"/>
    <x v="6"/>
    <x v="6"/>
    <x v="0"/>
    <x v="6"/>
    <s v="click me"/>
    <n v="-368"/>
    <d v="1899-12-30T06:30:00"/>
    <x v="24"/>
    <e v="#VALUE!"/>
    <e v="#VALUE!"/>
    <m/>
    <n v="264301"/>
    <s v="w"/>
    <s v="b"/>
    <n v="630"/>
    <x v="1"/>
    <n v="555"/>
    <n v="-50"/>
    <x v="0"/>
    <m/>
    <m/>
  </r>
  <r>
    <s v="SPY Sep30'22 364 CALL"/>
    <s v="SPY   220930C00364000"/>
    <s v="OPT"/>
    <n v="20220930"/>
    <n v="364"/>
    <s v="Call"/>
    <s v="USD"/>
    <s v="BOT"/>
    <n v="7"/>
    <n v="3.68"/>
    <x v="54"/>
    <n v="20220929"/>
    <s v="PSE"/>
    <s v="DU3582809"/>
    <s v="264301_w_b_0630_continuation_555_-50_ddd"/>
    <m/>
    <m/>
    <s v="SPY"/>
    <x v="6"/>
    <x v="6"/>
    <x v="0"/>
    <x v="6"/>
    <s v="click me"/>
    <n v="-2576"/>
    <d v="1899-12-30T06:30:00"/>
    <x v="24"/>
    <e v="#VALUE!"/>
    <e v="#VALUE!"/>
    <m/>
    <n v="264301"/>
    <s v="w"/>
    <s v="b"/>
    <n v="630"/>
    <x v="1"/>
    <n v="555"/>
    <n v="-50"/>
    <x v="0"/>
    <m/>
    <m/>
  </r>
  <r>
    <s v="SPY Sep30'22 364 CALL"/>
    <s v="SPY   220930C00364000"/>
    <s v="OPT"/>
    <n v="20220930"/>
    <n v="364"/>
    <s v="Call"/>
    <s v="USD"/>
    <s v="SLD"/>
    <n v="6"/>
    <n v="3.13"/>
    <x v="55"/>
    <n v="20220929"/>
    <s v="PEARL"/>
    <s v="DU3582809"/>
    <s v="264301_w_s_0630_continuation_555_-50_ddd"/>
    <m/>
    <m/>
    <s v="SPY"/>
    <x v="6"/>
    <x v="6"/>
    <x v="1"/>
    <x v="6"/>
    <s v="click me"/>
    <n v="1878"/>
    <d v="1899-12-30T06:30:00"/>
    <x v="25"/>
    <e v="#VALUE!"/>
    <e v="#VALUE!"/>
    <m/>
    <n v="264301"/>
    <s v="w"/>
    <s v="s"/>
    <n v="630"/>
    <x v="1"/>
    <n v="555"/>
    <n v="-50"/>
    <x v="0"/>
    <m/>
    <m/>
  </r>
  <r>
    <s v="SPY Sep30'22 364 CALL"/>
    <s v="SPY   220930C00364000"/>
    <s v="OPT"/>
    <n v="20220930"/>
    <n v="364"/>
    <s v="Call"/>
    <s v="USD"/>
    <s v="SLD"/>
    <n v="2"/>
    <n v="3.13"/>
    <x v="55"/>
    <n v="20220929"/>
    <s v="PEARL"/>
    <s v="DU3582809"/>
    <s v="264301_w_s_0630_continuation_555_-50_ddd"/>
    <m/>
    <m/>
    <s v="SPY"/>
    <x v="6"/>
    <x v="6"/>
    <x v="1"/>
    <x v="6"/>
    <s v="click me"/>
    <n v="626"/>
    <d v="1899-12-30T06:30:00"/>
    <x v="25"/>
    <e v="#VALUE!"/>
    <e v="#VALUE!"/>
    <m/>
    <n v="264301"/>
    <s v="w"/>
    <s v="s"/>
    <n v="630"/>
    <x v="1"/>
    <n v="555"/>
    <n v="-50"/>
    <x v="0"/>
    <m/>
    <m/>
  </r>
  <r>
    <s v="NFLX Sep30'22 245 PUT"/>
    <s v="NFLX  220930P00245000"/>
    <s v="OPT"/>
    <n v="20220930"/>
    <n v="245"/>
    <s v="Put"/>
    <s v="USD"/>
    <s v="BOT"/>
    <n v="1"/>
    <n v="8.1"/>
    <x v="56"/>
    <n v="20220929"/>
    <s v="PSE"/>
    <s v="DU3582809"/>
    <s v="264305_w_b_0630_reversal_555_-144_ddd"/>
    <m/>
    <m/>
    <s v="NFLX"/>
    <x v="10"/>
    <x v="10"/>
    <x v="0"/>
    <x v="10"/>
    <s v="click me"/>
    <n v="-810"/>
    <d v="1899-12-30T06:30:00"/>
    <x v="26"/>
    <e v="#VALUE!"/>
    <e v="#VALUE!"/>
    <m/>
    <n v="264305"/>
    <s v="w"/>
    <s v="b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BOT"/>
    <n v="1"/>
    <n v="8.1"/>
    <x v="57"/>
    <n v="20220929"/>
    <s v="CBOE"/>
    <s v="DU3582809"/>
    <s v="264305_w_b_0630_reversal_555_-144_ddd"/>
    <m/>
    <m/>
    <s v="NFLX"/>
    <x v="10"/>
    <x v="10"/>
    <x v="0"/>
    <x v="10"/>
    <s v="click me"/>
    <n v="-810"/>
    <d v="1899-12-30T06:30:00"/>
    <x v="26"/>
    <e v="#VALUE!"/>
    <e v="#VALUE!"/>
    <m/>
    <n v="264305"/>
    <s v="w"/>
    <s v="b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BOT"/>
    <n v="7"/>
    <n v="7.9"/>
    <x v="58"/>
    <n v="20220929"/>
    <s v="CBOE"/>
    <s v="DU3582809"/>
    <s v="264305_w_b_0630_reversal_555_-144_ddd"/>
    <m/>
    <m/>
    <s v="NFLX"/>
    <x v="10"/>
    <x v="10"/>
    <x v="0"/>
    <x v="10"/>
    <s v="click me"/>
    <n v="-5530"/>
    <d v="1899-12-30T06:30:00"/>
    <x v="26"/>
    <e v="#VALUE!"/>
    <e v="#VALUE!"/>
    <m/>
    <n v="264305"/>
    <s v="w"/>
    <s v="b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SLD"/>
    <n v="1"/>
    <n v="7.4"/>
    <x v="59"/>
    <n v="20220929"/>
    <s v="NASDAQOM"/>
    <s v="DU3582809"/>
    <s v="264305_w_s_0630_reversal_555_-144_ddd"/>
    <m/>
    <m/>
    <s v="NFLX"/>
    <x v="10"/>
    <x v="10"/>
    <x v="1"/>
    <x v="10"/>
    <s v="click me"/>
    <n v="740"/>
    <d v="1899-12-30T06:30:00"/>
    <x v="27"/>
    <e v="#VALUE!"/>
    <e v="#VALUE!"/>
    <m/>
    <n v="264305"/>
    <s v="w"/>
    <s v="s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SLD"/>
    <n v="1"/>
    <n v="7.4"/>
    <x v="60"/>
    <n v="20220929"/>
    <s v="NASDAQOM"/>
    <s v="DU3582809"/>
    <s v="264305_w_s_0630_reversal_555_-144_ddd"/>
    <m/>
    <m/>
    <s v="NFLX"/>
    <x v="10"/>
    <x v="10"/>
    <x v="1"/>
    <x v="10"/>
    <s v="click me"/>
    <n v="740"/>
    <d v="1899-12-30T06:30:00"/>
    <x v="27"/>
    <e v="#VALUE!"/>
    <e v="#VALUE!"/>
    <m/>
    <n v="264305"/>
    <s v="w"/>
    <s v="s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SLD"/>
    <n v="1"/>
    <n v="7.4"/>
    <x v="61"/>
    <n v="20220929"/>
    <s v="CBOE"/>
    <s v="DU3582809"/>
    <s v="264305_w_s_0630_reversal_555_-144_ddd"/>
    <m/>
    <m/>
    <s v="NFLX"/>
    <x v="10"/>
    <x v="10"/>
    <x v="1"/>
    <x v="10"/>
    <s v="click me"/>
    <n v="740"/>
    <d v="1899-12-30T06:30:00"/>
    <x v="27"/>
    <e v="#VALUE!"/>
    <e v="#VALUE!"/>
    <m/>
    <n v="264305"/>
    <s v="w"/>
    <s v="s"/>
    <n v="630"/>
    <x v="0"/>
    <n v="555"/>
    <n v="-144"/>
    <x v="0"/>
    <m/>
    <m/>
  </r>
  <r>
    <s v="NFLX Sep30'22 245 PUT"/>
    <s v="NFLX  220930P00245000"/>
    <s v="OPT"/>
    <n v="20220930"/>
    <n v="245"/>
    <s v="Put"/>
    <s v="USD"/>
    <s v="SLD"/>
    <n v="6"/>
    <n v="7.4"/>
    <x v="61"/>
    <n v="20220929"/>
    <s v="CBOE"/>
    <s v="DU3582809"/>
    <s v="264305_w_s_0630_reversal_555_-144_ddd"/>
    <m/>
    <m/>
    <s v="NFLX"/>
    <x v="10"/>
    <x v="10"/>
    <x v="1"/>
    <x v="10"/>
    <s v="click me"/>
    <n v="4440"/>
    <d v="1899-12-30T06:30:00"/>
    <x v="27"/>
    <e v="#VALUE!"/>
    <e v="#VALUE!"/>
    <m/>
    <n v="264305"/>
    <s v="w"/>
    <s v="s"/>
    <n v="630"/>
    <x v="0"/>
    <n v="555"/>
    <n v="-144"/>
    <x v="0"/>
    <m/>
    <m/>
  </r>
  <r>
    <s v="NFLX Sep30'22 247.5 PUT"/>
    <s v="NFLX  220930P00247500"/>
    <s v="OPT"/>
    <n v="20220930"/>
    <n v="247.5"/>
    <s v="Put"/>
    <s v="USD"/>
    <s v="BOT"/>
    <n v="9"/>
    <n v="10.8"/>
    <x v="62"/>
    <n v="20220929"/>
    <s v="MIAX"/>
    <s v="DU3582809"/>
    <s v="264309_w_b_0630_reversal_555_-144_ddd"/>
    <m/>
    <m/>
    <s v="NFLX"/>
    <x v="11"/>
    <x v="11"/>
    <x v="0"/>
    <x v="11"/>
    <s v="click me"/>
    <n v="-9720"/>
    <d v="1899-12-30T06:30:00"/>
    <x v="28"/>
    <e v="#VALUE!"/>
    <e v="#VALUE!"/>
    <m/>
    <n v="264309"/>
    <s v="w"/>
    <s v="b"/>
    <n v="630"/>
    <x v="0"/>
    <n v="555"/>
    <n v="-144"/>
    <x v="0"/>
    <m/>
    <m/>
  </r>
  <r>
    <s v="NFLX Sep30'22 250 PUT"/>
    <s v="NFLX  220930P00250000"/>
    <s v="OPT"/>
    <n v="20220930"/>
    <n v="250"/>
    <s v="Put"/>
    <s v="USD"/>
    <s v="BOT"/>
    <n v="5"/>
    <n v="13.65"/>
    <x v="63"/>
    <n v="20220929"/>
    <s v="PSE"/>
    <s v="DU3582809"/>
    <s v="264308_w_b_0630_reversal_555_-144_ddd"/>
    <m/>
    <m/>
    <s v="NFLX"/>
    <x v="12"/>
    <x v="12"/>
    <x v="0"/>
    <x v="12"/>
    <s v="click me"/>
    <n v="-6825"/>
    <d v="1899-12-30T06:30:00"/>
    <x v="29"/>
    <e v="#VALUE!"/>
    <e v="#VALUE!"/>
    <m/>
    <n v="264308"/>
    <s v="w"/>
    <s v="b"/>
    <n v="630"/>
    <x v="0"/>
    <n v="555"/>
    <n v="-144"/>
    <x v="0"/>
    <m/>
    <m/>
  </r>
  <r>
    <s v="NFLX Sep30'22 250 PUT"/>
    <s v="NFLX  220930P00250000"/>
    <s v="OPT"/>
    <n v="20220930"/>
    <n v="250"/>
    <s v="Put"/>
    <s v="USD"/>
    <s v="BOT"/>
    <n v="2"/>
    <n v="13.65"/>
    <x v="63"/>
    <n v="20220929"/>
    <s v="EDGX"/>
    <s v="DU3582809"/>
    <s v="264308_w_b_0630_reversal_555_-144_ddd"/>
    <m/>
    <m/>
    <s v="NFLX"/>
    <x v="12"/>
    <x v="12"/>
    <x v="0"/>
    <x v="12"/>
    <s v="click me"/>
    <n v="-2730"/>
    <d v="1899-12-30T06:30:00"/>
    <x v="29"/>
    <e v="#VALUE!"/>
    <e v="#VALUE!"/>
    <m/>
    <n v="264308"/>
    <s v="w"/>
    <s v="b"/>
    <n v="630"/>
    <x v="0"/>
    <n v="555"/>
    <n v="-144"/>
    <x v="0"/>
    <m/>
    <m/>
  </r>
  <r>
    <s v="AMZN Sep30'22 117 PUT"/>
    <s v="AMZN  220930P00117000"/>
    <s v="OPT"/>
    <n v="20220930"/>
    <n v="117"/>
    <s v="Put"/>
    <s v="USD"/>
    <s v="SLD"/>
    <n v="1"/>
    <n v="4.0999999999999996"/>
    <x v="64"/>
    <n v="20220929"/>
    <s v="NASDAQBX"/>
    <s v="DU3582809"/>
    <s v="264296_w_s_0630_reversal_555_0_ddd_MP_1"/>
    <m/>
    <m/>
    <s v="AMZN"/>
    <x v="3"/>
    <x v="3"/>
    <x v="1"/>
    <x v="3"/>
    <s v="click me"/>
    <n v="409.99999999999994"/>
    <d v="1899-12-30T06:30:00"/>
    <x v="30"/>
    <e v="#VALUE!"/>
    <e v="#VALUE!"/>
    <m/>
    <n v="264296"/>
    <s v="w"/>
    <s v="s"/>
    <n v="630"/>
    <x v="0"/>
    <n v="555"/>
    <n v="0"/>
    <x v="0"/>
    <s v="MP"/>
    <n v="1"/>
  </r>
  <r>
    <s v="AMZN Sep30'22 117 PUT"/>
    <s v="AMZN  220930P00117000"/>
    <s v="OPT"/>
    <n v="20220930"/>
    <n v="117"/>
    <s v="Put"/>
    <s v="USD"/>
    <s v="SLD"/>
    <n v="10"/>
    <n v="4.0999999999999996"/>
    <x v="64"/>
    <n v="20220929"/>
    <s v="NASDAQBX"/>
    <s v="DU3582809"/>
    <s v="264296_w_s_0630_reversal_555_0_ddd_MP_1"/>
    <m/>
    <m/>
    <s v="AMZN"/>
    <x v="3"/>
    <x v="3"/>
    <x v="1"/>
    <x v="3"/>
    <s v="click me"/>
    <n v="4100"/>
    <d v="1899-12-30T06:30:00"/>
    <x v="30"/>
    <e v="#VALUE!"/>
    <e v="#VALUE!"/>
    <m/>
    <n v="264296"/>
    <s v="w"/>
    <s v="s"/>
    <n v="630"/>
    <x v="0"/>
    <n v="555"/>
    <n v="0"/>
    <x v="0"/>
    <s v="MP"/>
    <n v="1"/>
  </r>
  <r>
    <s v="AMZN Sep30'22 117 PUT"/>
    <s v="AMZN  220930P00117000"/>
    <s v="OPT"/>
    <n v="20220930"/>
    <n v="117"/>
    <s v="Put"/>
    <s v="USD"/>
    <s v="SLD"/>
    <n v="6"/>
    <n v="4.0999999999999996"/>
    <x v="65"/>
    <n v="20220929"/>
    <s v="NASDAQBX"/>
    <s v="DU3582809"/>
    <s v="264296_w_s_0630_reversal_555_0_ddd_MP_1"/>
    <m/>
    <m/>
    <s v="AMZN"/>
    <x v="3"/>
    <x v="3"/>
    <x v="1"/>
    <x v="3"/>
    <s v="click me"/>
    <n v="2460"/>
    <d v="1899-12-30T06:30:00"/>
    <x v="30"/>
    <e v="#VALUE!"/>
    <e v="#VALUE!"/>
    <m/>
    <n v="264296"/>
    <s v="w"/>
    <s v="s"/>
    <n v="630"/>
    <x v="0"/>
    <n v="555"/>
    <n v="0"/>
    <x v="0"/>
    <s v="MP"/>
    <n v="1"/>
  </r>
  <r>
    <s v="NFLX Sep30'22 247.5 PUT"/>
    <s v="NFLX  220930P00247500"/>
    <s v="OPT"/>
    <n v="20220930"/>
    <n v="247.5"/>
    <s v="Put"/>
    <s v="USD"/>
    <s v="SLD"/>
    <n v="9"/>
    <n v="9.8000000000000007"/>
    <x v="66"/>
    <n v="20220929"/>
    <s v="CBOE"/>
    <s v="DU3582809"/>
    <s v="264309_w_s_0630_reversal_555_-144_ddd"/>
    <m/>
    <m/>
    <s v="NFLX"/>
    <x v="11"/>
    <x v="11"/>
    <x v="1"/>
    <x v="11"/>
    <s v="click me"/>
    <n v="8820"/>
    <d v="1899-12-30T06:30:00"/>
    <x v="31"/>
    <e v="#VALUE!"/>
    <e v="#VALUE!"/>
    <m/>
    <n v="264309"/>
    <s v="w"/>
    <s v="s"/>
    <n v="630"/>
    <x v="0"/>
    <n v="555"/>
    <n v="-144"/>
    <x v="0"/>
    <m/>
    <m/>
  </r>
  <r>
    <s v="NFLX Sep30'22 250 PUT"/>
    <s v="NFLX  220930P00250000"/>
    <s v="OPT"/>
    <n v="20220930"/>
    <n v="250"/>
    <s v="Put"/>
    <s v="USD"/>
    <s v="SLD"/>
    <n v="7"/>
    <n v="11.7"/>
    <x v="67"/>
    <n v="20220929"/>
    <s v="MIAX"/>
    <s v="DU3582809"/>
    <s v="264308_w_s_0630_reversal_555_-144_ddd"/>
    <m/>
    <m/>
    <s v="NFLX"/>
    <x v="12"/>
    <x v="12"/>
    <x v="1"/>
    <x v="12"/>
    <s v="click me"/>
    <n v="8189.9999999999991"/>
    <d v="1899-12-30T06:30:00"/>
    <x v="32"/>
    <e v="#VALUE!"/>
    <e v="#VALUE!"/>
    <m/>
    <n v="264308"/>
    <s v="w"/>
    <s v="s"/>
    <n v="630"/>
    <x v="0"/>
    <n v="555"/>
    <n v="-144"/>
    <x v="0"/>
    <m/>
    <m/>
  </r>
  <r>
    <s v="NFLX Sep30'22 232.5 CALL"/>
    <s v="NFLX  220930C00232500"/>
    <s v="OPT"/>
    <n v="20220930"/>
    <n v="232.5"/>
    <s v="Call"/>
    <s v="USD"/>
    <s v="BOT"/>
    <n v="2"/>
    <n v="8.75"/>
    <x v="68"/>
    <n v="20220929"/>
    <s v="PSE"/>
    <s v="DU3582809"/>
    <s v="264309_w_b_0630_continuation_555_-144_ddd"/>
    <m/>
    <m/>
    <s v="NFLX"/>
    <x v="11"/>
    <x v="11"/>
    <x v="0"/>
    <x v="11"/>
    <s v="click me"/>
    <n v="-1750"/>
    <d v="1899-12-30T06:30:00"/>
    <x v="33"/>
    <e v="#VALUE!"/>
    <e v="#VALUE!"/>
    <m/>
    <n v="264309"/>
    <s v="w"/>
    <s v="b"/>
    <n v="630"/>
    <x v="1"/>
    <n v="555"/>
    <n v="-144"/>
    <x v="0"/>
    <m/>
    <m/>
  </r>
  <r>
    <s v="NFLX Sep30'22 232.5 CALL"/>
    <s v="NFLX  220930C00232500"/>
    <s v="OPT"/>
    <n v="20220930"/>
    <n v="232.5"/>
    <s v="Call"/>
    <s v="USD"/>
    <s v="BOT"/>
    <n v="5"/>
    <n v="8.75"/>
    <x v="69"/>
    <n v="20220929"/>
    <s v="PSE"/>
    <s v="DU3582809"/>
    <s v="264309_w_b_0630_continuation_555_-144_ddd"/>
    <m/>
    <m/>
    <s v="NFLX"/>
    <x v="11"/>
    <x v="11"/>
    <x v="0"/>
    <x v="11"/>
    <s v="click me"/>
    <n v="-4375"/>
    <d v="1899-12-30T06:30:00"/>
    <x v="33"/>
    <e v="#VALUE!"/>
    <e v="#VALUE!"/>
    <m/>
    <n v="264309"/>
    <s v="w"/>
    <s v="b"/>
    <n v="630"/>
    <x v="1"/>
    <n v="555"/>
    <n v="-144"/>
    <x v="0"/>
    <m/>
    <m/>
  </r>
  <r>
    <s v="NFLX Sep30'22 232.5 CALL"/>
    <s v="NFLX  220930C00232500"/>
    <s v="OPT"/>
    <n v="20220930"/>
    <n v="232.5"/>
    <s v="Call"/>
    <s v="USD"/>
    <s v="SLD"/>
    <n v="1"/>
    <n v="9"/>
    <x v="70"/>
    <n v="20220929"/>
    <s v="NASDAQBX"/>
    <s v="DU3582809"/>
    <s v="264309_w_s_0630_continuation_555_-144_ddd"/>
    <m/>
    <m/>
    <s v="NFLX"/>
    <x v="11"/>
    <x v="11"/>
    <x v="1"/>
    <x v="11"/>
    <s v="click me"/>
    <n v="900"/>
    <d v="1899-12-30T06:30:00"/>
    <x v="34"/>
    <e v="#VALUE!"/>
    <e v="#VALUE!"/>
    <m/>
    <n v="264309"/>
    <s v="w"/>
    <s v="s"/>
    <n v="630"/>
    <x v="1"/>
    <n v="555"/>
    <n v="-144"/>
    <x v="0"/>
    <m/>
    <m/>
  </r>
  <r>
    <s v="NFLX Sep30'22 232.5 CALL"/>
    <s v="NFLX  220930C00232500"/>
    <s v="OPT"/>
    <n v="20220930"/>
    <n v="232.5"/>
    <s v="Call"/>
    <s v="USD"/>
    <s v="SLD"/>
    <n v="3"/>
    <n v="9"/>
    <x v="70"/>
    <n v="20220929"/>
    <s v="NASDAQBX"/>
    <s v="DU3582809"/>
    <s v="264309_w_s_0630_continuation_555_-144_ddd"/>
    <m/>
    <m/>
    <s v="NFLX"/>
    <x v="11"/>
    <x v="11"/>
    <x v="1"/>
    <x v="11"/>
    <s v="click me"/>
    <n v="2700"/>
    <d v="1899-12-30T06:30:00"/>
    <x v="34"/>
    <e v="#VALUE!"/>
    <e v="#VALUE!"/>
    <m/>
    <n v="264309"/>
    <s v="w"/>
    <s v="s"/>
    <n v="630"/>
    <x v="1"/>
    <n v="555"/>
    <n v="-144"/>
    <x v="0"/>
    <m/>
    <m/>
  </r>
  <r>
    <s v="NFLX Sep30'22 232.5 CALL"/>
    <s v="NFLX  220930C00232500"/>
    <s v="OPT"/>
    <n v="20220930"/>
    <n v="232.5"/>
    <s v="Call"/>
    <s v="USD"/>
    <s v="SLD"/>
    <n v="2"/>
    <n v="9"/>
    <x v="70"/>
    <n v="20220929"/>
    <s v="NASDAQBX"/>
    <s v="DU3582809"/>
    <s v="264309_w_s_0630_continuation_555_-144_ddd"/>
    <m/>
    <m/>
    <s v="NFLX"/>
    <x v="11"/>
    <x v="11"/>
    <x v="1"/>
    <x v="11"/>
    <s v="click me"/>
    <n v="1800"/>
    <d v="1899-12-30T06:30:00"/>
    <x v="34"/>
    <e v="#VALUE!"/>
    <e v="#VALUE!"/>
    <m/>
    <n v="264309"/>
    <s v="w"/>
    <s v="s"/>
    <n v="630"/>
    <x v="1"/>
    <n v="555"/>
    <n v="-144"/>
    <x v="0"/>
    <m/>
    <m/>
  </r>
  <r>
    <s v="NFLX Sep30'22 232.5 CALL"/>
    <s v="NFLX  220930C00232500"/>
    <s v="OPT"/>
    <n v="20220930"/>
    <n v="232.5"/>
    <s v="Call"/>
    <s v="USD"/>
    <s v="SLD"/>
    <n v="1"/>
    <n v="9"/>
    <x v="71"/>
    <n v="20220929"/>
    <s v="GEMINI"/>
    <s v="DU3582809"/>
    <s v="264309_w_s_0630_continuation_555_-144_ddd"/>
    <m/>
    <m/>
    <s v="NFLX"/>
    <x v="11"/>
    <x v="11"/>
    <x v="1"/>
    <x v="11"/>
    <s v="click me"/>
    <n v="900"/>
    <d v="1899-12-30T06:30:00"/>
    <x v="35"/>
    <e v="#VALUE!"/>
    <e v="#VALUE!"/>
    <m/>
    <n v="264309"/>
    <s v="w"/>
    <s v="s"/>
    <n v="630"/>
    <x v="1"/>
    <n v="555"/>
    <n v="-144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4D336-E35B-46ED-9993-555FBC98B41C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5:C57" firstHeaderRow="0" firstDataRow="1" firstDataCol="1" rowPageCount="3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8">
        <item m="1" x="22"/>
        <item m="1" x="42"/>
        <item m="1" x="25"/>
        <item m="1" x="28"/>
        <item m="1" x="38"/>
        <item m="1" x="24"/>
        <item m="1" x="23"/>
        <item m="1" x="18"/>
        <item m="1" x="15"/>
        <item m="1" x="13"/>
        <item m="1" x="30"/>
        <item m="1" x="27"/>
        <item m="1" x="46"/>
        <item m="1" x="44"/>
        <item m="1" x="34"/>
        <item m="1" x="26"/>
        <item m="1" x="41"/>
        <item m="1" x="35"/>
        <item m="1" x="29"/>
        <item m="1" x="21"/>
        <item m="1" x="33"/>
        <item m="1" x="20"/>
        <item m="1" x="16"/>
        <item m="1" x="14"/>
        <item m="1" x="17"/>
        <item m="1" x="19"/>
        <item m="1" x="31"/>
        <item m="1" x="32"/>
        <item m="1" x="36"/>
        <item m="1" x="37"/>
        <item m="1" x="39"/>
        <item m="1" x="40"/>
        <item m="1" x="43"/>
        <item m="1"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dataField="1" numFmtId="44" showAll="0"/>
    <pivotField numFmtId="165" showAll="0"/>
    <pivotField axis="axisRow" showAll="0" sortType="ascending">
      <items count="788">
        <item m="1" x="674"/>
        <item m="1" x="641"/>
        <item m="1" x="254"/>
        <item m="1" x="121"/>
        <item m="1" x="242"/>
        <item m="1" x="446"/>
        <item m="1" x="491"/>
        <item m="1" x="646"/>
        <item m="1" x="112"/>
        <item m="1" x="721"/>
        <item m="1" x="366"/>
        <item m="1" x="383"/>
        <item m="1" x="418"/>
        <item m="1" x="438"/>
        <item m="1" x="660"/>
        <item m="1" x="325"/>
        <item m="1" x="320"/>
        <item m="1" x="287"/>
        <item m="1" x="305"/>
        <item m="1" x="376"/>
        <item m="1" x="684"/>
        <item m="1" x="704"/>
        <item m="1" x="63"/>
        <item m="1" x="656"/>
        <item m="1" x="359"/>
        <item m="1" x="142"/>
        <item m="1" x="708"/>
        <item m="1" x="72"/>
        <item m="1" x="66"/>
        <item m="1" x="772"/>
        <item m="1" x="106"/>
        <item m="1" x="298"/>
        <item m="1" x="401"/>
        <item m="1" x="657"/>
        <item m="1" x="266"/>
        <item m="1" x="143"/>
        <item m="1" x="718"/>
        <item m="1" x="73"/>
        <item m="1" x="218"/>
        <item m="1" x="481"/>
        <item m="1" x="773"/>
        <item m="1" x="453"/>
        <item m="1" x="107"/>
        <item m="1" x="402"/>
        <item m="1" x="658"/>
        <item m="1" x="360"/>
        <item m="1" x="74"/>
        <item m="1" x="774"/>
        <item m="1" x="454"/>
        <item m="1" x="403"/>
        <item m="1" x="64"/>
        <item m="1" x="144"/>
        <item m="1" x="719"/>
        <item m="1" x="229"/>
        <item m="1" x="67"/>
        <item m="1" x="775"/>
        <item m="1" x="404"/>
        <item m="1" x="207"/>
        <item m="1" x="145"/>
        <item m="1" x="230"/>
        <item m="1" x="68"/>
        <item m="1" x="455"/>
        <item m="1" x="208"/>
        <item m="1" x="146"/>
        <item m="1" x="231"/>
        <item m="1" x="219"/>
        <item m="1" x="209"/>
        <item m="1" x="232"/>
        <item m="1" x="456"/>
        <item m="1" x="210"/>
        <item m="1" x="233"/>
        <item m="1" x="457"/>
        <item m="1" x="234"/>
        <item m="1" x="211"/>
        <item m="1" x="75"/>
        <item m="1" x="458"/>
        <item m="1" x="405"/>
        <item m="1" x="235"/>
        <item m="1" x="677"/>
        <item m="1" x="76"/>
        <item m="1" x="236"/>
        <item m="1" x="459"/>
        <item m="1" x="77"/>
        <item m="1" x="212"/>
        <item m="1" x="237"/>
        <item m="1" x="136"/>
        <item m="1" x="390"/>
        <item m="1" x="460"/>
        <item m="1" x="299"/>
        <item m="1" x="213"/>
        <item m="1" x="361"/>
        <item m="1" x="391"/>
        <item m="1" x="78"/>
        <item m="1" x="300"/>
        <item m="1" x="776"/>
        <item m="1" x="214"/>
        <item m="1" x="392"/>
        <item m="1" x="79"/>
        <item m="1" x="777"/>
        <item m="1" x="301"/>
        <item m="1" x="80"/>
        <item m="1" x="406"/>
        <item m="1" x="81"/>
        <item m="1" x="82"/>
        <item m="1" x="407"/>
        <item m="1" x="83"/>
        <item m="1" x="408"/>
        <item m="1" x="409"/>
        <item m="1" x="748"/>
        <item m="1" x="84"/>
        <item m="1" x="410"/>
        <item m="1" x="85"/>
        <item m="1" x="86"/>
        <item m="1" x="87"/>
        <item m="1" x="411"/>
        <item m="1" x="238"/>
        <item m="1" x="215"/>
        <item m="1" x="678"/>
        <item m="1" x="302"/>
        <item m="1" x="108"/>
        <item m="1" x="43"/>
        <item m="1" x="303"/>
        <item m="1" x="44"/>
        <item m="1" x="246"/>
        <item m="1" x="250"/>
        <item m="1" x="701"/>
        <item m="1" x="247"/>
        <item m="1" x="251"/>
        <item m="1" x="702"/>
        <item m="1" x="667"/>
        <item m="1" x="310"/>
        <item m="1" x="462"/>
        <item m="1" x="279"/>
        <item m="1" x="286"/>
        <item m="1" x="74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7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515"/>
        <item m="1" x="151"/>
        <item m="1" x="516"/>
        <item m="1" x="152"/>
        <item m="1" x="517"/>
        <item m="1" x="518"/>
        <item m="1" x="519"/>
        <item m="1" x="153"/>
        <item m="1" x="154"/>
        <item m="1" x="596"/>
        <item m="1" x="520"/>
        <item m="1" x="521"/>
        <item m="1" x="597"/>
        <item m="1" x="522"/>
        <item m="1" x="155"/>
        <item m="1" x="156"/>
        <item m="1" x="56"/>
        <item m="1" x="523"/>
        <item m="1" x="524"/>
        <item x="1"/>
        <item m="1" x="157"/>
        <item m="1" x="525"/>
        <item m="1" x="158"/>
        <item m="1" x="598"/>
        <item m="1" x="599"/>
        <item m="1" x="600"/>
        <item m="1" x="526"/>
        <item m="1" x="527"/>
        <item m="1" x="528"/>
        <item m="1" x="601"/>
        <item m="1" x="529"/>
        <item m="1" x="602"/>
        <item m="1" x="530"/>
        <item m="1" x="531"/>
        <item m="1" x="532"/>
        <item m="1" x="603"/>
        <item m="1" x="604"/>
        <item m="1" x="533"/>
        <item m="1" x="605"/>
        <item m="1" x="606"/>
        <item m="1" x="159"/>
        <item m="1" x="607"/>
        <item m="1" x="160"/>
        <item m="1" x="608"/>
        <item m="1" x="609"/>
        <item m="1" x="161"/>
        <item m="1" x="534"/>
        <item m="1" x="535"/>
        <item m="1" x="536"/>
        <item m="1" x="537"/>
        <item m="1" x="610"/>
        <item m="1" x="162"/>
        <item m="1" x="611"/>
        <item m="1" x="612"/>
        <item m="1" x="538"/>
        <item m="1" x="539"/>
        <item m="1" x="163"/>
        <item m="1" x="540"/>
        <item m="1" x="541"/>
        <item m="1" x="542"/>
        <item m="1" x="543"/>
        <item m="1" x="164"/>
        <item m="1" x="544"/>
        <item m="1" x="545"/>
        <item m="1" x="546"/>
        <item m="1" x="547"/>
        <item m="1" x="165"/>
        <item m="1" x="613"/>
        <item m="1" x="614"/>
        <item m="1" x="615"/>
        <item m="1" x="616"/>
        <item m="1" x="617"/>
        <item x="18"/>
        <item m="1" x="57"/>
        <item m="1" x="290"/>
        <item m="1" x="618"/>
        <item m="1" x="548"/>
        <item m="1" x="549"/>
        <item m="1" x="619"/>
        <item m="1" x="550"/>
        <item m="1" x="551"/>
        <item m="1" x="620"/>
        <item m="1" x="621"/>
        <item m="1" x="166"/>
        <item m="1" x="167"/>
        <item m="1" x="552"/>
        <item m="1" x="58"/>
        <item m="1" x="168"/>
        <item m="1" x="553"/>
        <item m="1" x="622"/>
        <item m="1" x="169"/>
        <item m="1" x="554"/>
        <item m="1" x="555"/>
        <item m="1" x="623"/>
        <item m="1" x="170"/>
        <item m="1" x="624"/>
        <item m="1" x="171"/>
        <item m="1" x="556"/>
        <item m="1" x="557"/>
        <item m="1" x="558"/>
        <item m="1" x="559"/>
        <item m="1" x="560"/>
        <item m="1" x="625"/>
        <item m="1" x="626"/>
        <item m="1" x="627"/>
        <item m="1" x="561"/>
        <item m="1" x="562"/>
        <item m="1" x="628"/>
        <item m="1" x="563"/>
        <item m="1" x="564"/>
        <item m="1" x="629"/>
        <item m="1" x="291"/>
        <item m="1" x="565"/>
        <item m="1" x="172"/>
        <item m="1" x="173"/>
        <item m="1" x="566"/>
        <item m="1" x="174"/>
        <item m="1" x="630"/>
        <item m="1" x="567"/>
        <item m="1" x="175"/>
        <item m="1" x="176"/>
        <item m="1" x="177"/>
        <item m="1" x="178"/>
        <item m="1" x="179"/>
        <item m="1" x="180"/>
        <item m="1" x="568"/>
        <item m="1" x="569"/>
        <item m="1" x="59"/>
        <item m="1" x="570"/>
        <item m="1" x="571"/>
        <item m="1" x="572"/>
        <item m="1" x="181"/>
        <item m="1" x="573"/>
        <item m="1" x="574"/>
        <item m="1" x="631"/>
        <item m="1" x="575"/>
        <item m="1" x="576"/>
        <item m="1" x="182"/>
        <item m="1" x="183"/>
        <item m="1" x="184"/>
        <item m="1" x="185"/>
        <item m="1" x="186"/>
        <item m="1" x="187"/>
        <item m="1" x="577"/>
        <item m="1" x="188"/>
        <item m="1" x="189"/>
        <item m="1" x="190"/>
        <item m="1" x="191"/>
        <item m="1" x="192"/>
        <item m="1" x="193"/>
        <item m="1" x="194"/>
        <item m="1" x="578"/>
        <item m="1" x="632"/>
        <item m="1" x="579"/>
        <item m="1" x="580"/>
        <item m="1" x="581"/>
        <item m="1" x="195"/>
        <item m="1" x="196"/>
        <item m="1" x="582"/>
        <item m="1" x="197"/>
        <item m="1" x="583"/>
        <item m="1" x="584"/>
        <item m="1" x="585"/>
        <item m="1" x="198"/>
        <item m="1" x="633"/>
        <item m="1" x="634"/>
        <item m="1" x="635"/>
        <item m="1" x="636"/>
        <item m="1" x="586"/>
        <item m="1" x="199"/>
        <item m="1" x="200"/>
        <item m="1" x="201"/>
        <item m="1" x="204"/>
        <item m="1" x="587"/>
        <item m="1" x="588"/>
        <item m="1" x="205"/>
        <item m="1" x="40"/>
        <item m="1" x="589"/>
        <item m="1" x="41"/>
        <item m="1" x="42"/>
        <item m="1" x="240"/>
        <item m="1" x="94"/>
        <item m="1" x="241"/>
        <item m="1" x="643"/>
        <item m="1" x="244"/>
        <item m="1" x="53"/>
        <item m="1" x="54"/>
        <item m="1" x="55"/>
        <item m="1" x="137"/>
        <item m="1" x="270"/>
        <item m="1" x="138"/>
        <item m="1" x="271"/>
        <item m="1" x="692"/>
        <item m="1" x="295"/>
        <item m="1" x="296"/>
        <item m="1" x="693"/>
        <item m="1" x="304"/>
        <item m="1" x="133"/>
        <item m="1" x="329"/>
        <item m="1" x="332"/>
        <item m="1" x="738"/>
        <item m="1" x="245"/>
        <item m="1" x="357"/>
        <item m="1" x="756"/>
        <item m="1" x="362"/>
        <item m="1" x="262"/>
        <item m="1" x="117"/>
        <item m="1" x="493"/>
        <item m="1" x="120"/>
        <item m="1" x="764"/>
        <item m="1" x="765"/>
        <item m="1" x="327"/>
        <item m="1" x="334"/>
        <item m="1" x="502"/>
        <item m="1" x="785"/>
        <item m="1" x="734"/>
        <item m="1" x="373"/>
        <item m="1" x="503"/>
        <item m="1" x="735"/>
        <item m="1" x="374"/>
        <item m="1" x="740"/>
        <item m="1" x="147"/>
        <item m="1" x="746"/>
        <item m="1" x="282"/>
        <item m="1" x="130"/>
        <item m="1" x="122"/>
        <item m="1" x="371"/>
        <item m="1" x="377"/>
        <item m="1" x="71"/>
        <item m="1" x="372"/>
        <item m="1" x="378"/>
        <item m="1" x="484"/>
        <item m="1" x="51"/>
        <item m="1" x="293"/>
        <item m="1" x="60"/>
        <item m="1" x="341"/>
        <item m="1" x="272"/>
        <item m="1" x="400"/>
        <item m="1" x="342"/>
        <item m="1" x="345"/>
        <item m="1" x="419"/>
        <item m="1" x="346"/>
        <item m="1" x="256"/>
        <item m="1" x="358"/>
        <item m="1" x="424"/>
        <item m="1" x="344"/>
        <item m="1" x="751"/>
        <item m="1" x="752"/>
        <item m="1" x="353"/>
        <item m="1" x="354"/>
        <item m="1" x="258"/>
        <item m="1" x="482"/>
        <item m="1" x="486"/>
        <item m="1" x="288"/>
        <item m="1" x="330"/>
        <item m="1" x="433"/>
        <item m="1" x="336"/>
        <item m="1" x="771"/>
        <item m="1" x="220"/>
        <item m="1" x="507"/>
        <item m="1" x="331"/>
        <item m="1" x="434"/>
        <item m="1" x="337"/>
        <item m="1" x="644"/>
        <item m="1" x="309"/>
        <item m="1" x="679"/>
        <item m="1" x="335"/>
        <item m="1" x="683"/>
        <item m="1" x="495"/>
        <item m="1" x="226"/>
        <item m="1" x="778"/>
        <item m="1" x="782"/>
        <item m="1" x="770"/>
        <item m="1" x="432"/>
        <item m="1" x="375"/>
        <item m="1" x="248"/>
        <item m="1" x="253"/>
        <item m="1" x="132"/>
        <item m="1" x="500"/>
        <item m="1" x="501"/>
        <item m="1" x="101"/>
        <item m="1" x="102"/>
        <item m="1" x="439"/>
        <item m="1" x="113"/>
        <item m="1" x="103"/>
        <item m="1" x="104"/>
        <item m="1" x="105"/>
        <item m="1" x="114"/>
        <item m="1" x="115"/>
        <item m="1" x="116"/>
        <item m="1" x="387"/>
        <item m="1" x="473"/>
        <item m="1" x="397"/>
        <item m="1" x="594"/>
        <item m="1" x="640"/>
        <item m="1" x="339"/>
        <item m="1" x="38"/>
        <item m="1" x="131"/>
        <item m="1" x="671"/>
        <item m="1" x="673"/>
        <item m="1" x="323"/>
        <item m="1" x="709"/>
        <item m="1" x="477"/>
        <item m="1" x="420"/>
        <item m="1" x="478"/>
        <item m="1" x="421"/>
        <item m="1" x="479"/>
        <item m="1" x="480"/>
        <item m="1" x="711"/>
        <item m="1" x="496"/>
        <item m="1" x="239"/>
        <item m="1" x="426"/>
        <item m="1" x="306"/>
        <item m="1" x="280"/>
        <item m="1" x="297"/>
        <item m="1" x="670"/>
        <item m="1" x="367"/>
        <item m="1" x="428"/>
        <item m="1" x="592"/>
        <item m="1" x="742"/>
        <item m="1" x="637"/>
        <item m="1" x="225"/>
        <item m="1" x="93"/>
        <item m="1" x="135"/>
        <item m="1" x="265"/>
        <item m="1" x="725"/>
        <item m="1" x="338"/>
        <item m="1" x="466"/>
        <item m="1" x="784"/>
        <item m="1" x="318"/>
        <item m="1" x="441"/>
        <item m="1" x="442"/>
        <item m="1" x="747"/>
        <item m="1" x="471"/>
        <item m="1" x="469"/>
        <item m="1" x="508"/>
        <item m="1" x="381"/>
        <item m="1" x="440"/>
        <item m="1" x="766"/>
        <item m="1" x="767"/>
        <item m="1" x="662"/>
        <item m="1" x="768"/>
        <item m="1" x="663"/>
        <item m="1" x="664"/>
        <item m="1" x="783"/>
        <item m="1" x="263"/>
        <item m="1" x="416"/>
        <item m="1" x="745"/>
        <item m="1" x="739"/>
        <item m="1" x="423"/>
        <item m="1" x="223"/>
        <item m="1" x="417"/>
        <item m="1" x="492"/>
        <item m="1" x="333"/>
        <item m="1" x="413"/>
        <item m="1" x="141"/>
        <item m="1" x="252"/>
        <item m="1" x="749"/>
        <item m="1" x="448"/>
        <item m="1" x="470"/>
        <item m="1" x="705"/>
        <item m="1" x="779"/>
        <item m="1" x="52"/>
        <item m="1" x="62"/>
        <item m="1" x="695"/>
        <item m="1" x="700"/>
        <item m="1" x="707"/>
        <item m="1" x="321"/>
        <item m="1" x="322"/>
        <item m="1" x="324"/>
        <item m="1" x="689"/>
        <item m="1" x="732"/>
        <item m="1" x="744"/>
        <item m="1" x="761"/>
        <item m="1" x="780"/>
        <item m="1" x="399"/>
        <item m="1" x="703"/>
        <item m="1" x="639"/>
        <item m="1" x="472"/>
        <item m="1" x="36"/>
        <item m="1" x="96"/>
        <item m="1" x="590"/>
        <item m="1" x="384"/>
        <item m="1" x="260"/>
        <item m="1" x="396"/>
        <item m="1" x="398"/>
        <item m="1" x="249"/>
        <item m="1" x="364"/>
        <item m="1" x="487"/>
        <item m="1" x="488"/>
        <item m="1" x="217"/>
        <item m="1" x="723"/>
        <item m="1" x="762"/>
        <item m="1" x="494"/>
        <item m="1" x="759"/>
        <item m="1" x="89"/>
        <item m="1" x="465"/>
        <item m="1" x="474"/>
        <item m="1" x="591"/>
        <item m="1" x="449"/>
        <item m="1" x="284"/>
        <item m="1" x="285"/>
        <item m="1" x="307"/>
        <item m="1" x="281"/>
        <item m="1" x="425"/>
        <item m="1" x="437"/>
        <item m="1" x="340"/>
        <item m="1" x="148"/>
        <item m="1" x="216"/>
        <item m="1" x="490"/>
        <item m="1" x="126"/>
        <item m="1" x="389"/>
        <item m="1" x="289"/>
        <item m="1" x="221"/>
        <item m="1" x="99"/>
        <item m="1" x="65"/>
        <item m="1" x="710"/>
        <item m="1" x="61"/>
        <item m="1" x="720"/>
        <item m="1" x="760"/>
        <item m="1" x="37"/>
        <item m="1" x="393"/>
        <item m="1" x="665"/>
        <item m="1" x="699"/>
        <item m="1" x="593"/>
        <item m="1" x="97"/>
        <item m="1" x="124"/>
        <item m="1" x="443"/>
        <item m="1" x="39"/>
        <item m="1" x="206"/>
        <item m="1" x="243"/>
        <item m="1" x="645"/>
        <item m="1" x="681"/>
        <item m="1" x="717"/>
        <item m="1" x="273"/>
        <item m="1" x="274"/>
        <item m="1" x="348"/>
        <item m="1" x="349"/>
        <item m="1" x="350"/>
        <item m="1" x="351"/>
        <item m="1" x="352"/>
        <item m="1" x="275"/>
        <item m="1" x="276"/>
        <item m="1" x="277"/>
        <item m="1" x="278"/>
        <item m="1" x="461"/>
        <item m="1" x="647"/>
        <item m="1" x="743"/>
        <item m="1" x="257"/>
        <item m="1" x="45"/>
        <item m="1" x="149"/>
        <item m="1" x="379"/>
        <item m="1" x="414"/>
        <item m="1" x="595"/>
        <item m="1" x="669"/>
        <item m="1" x="363"/>
        <item m="1" x="127"/>
        <item m="1" x="750"/>
        <item m="1" x="445"/>
        <item m="1" x="475"/>
        <item m="1" x="483"/>
        <item m="1" x="505"/>
        <item m="1" x="668"/>
        <item m="1" x="753"/>
        <item m="1" x="123"/>
        <item m="1" x="388"/>
        <item m="1" x="259"/>
        <item m="1" x="476"/>
        <item m="1" x="498"/>
        <item m="1" x="675"/>
        <item m="1" x="422"/>
        <item m="1" x="451"/>
        <item m="1" x="706"/>
        <item m="1" x="722"/>
        <item m="1" x="452"/>
        <item m="1" x="724"/>
        <item m="1" x="261"/>
        <item m="1" x="368"/>
        <item m="1" x="716"/>
        <item m="1" x="680"/>
        <item m="1" x="697"/>
        <item m="1" x="382"/>
        <item m="1" x="395"/>
        <item m="1" x="436"/>
        <item m="1" x="264"/>
        <item m="1" x="319"/>
        <item m="1" x="118"/>
        <item m="1" x="511"/>
        <item m="1" x="512"/>
        <item m="1" x="685"/>
        <item m="1" x="686"/>
        <item m="1" x="687"/>
        <item m="1" x="125"/>
        <item m="1" x="370"/>
        <item m="1" x="450"/>
        <item m="1" x="294"/>
        <item m="1" x="755"/>
        <item m="1" x="311"/>
        <item m="1" x="489"/>
        <item m="1" x="464"/>
        <item m="1" x="69"/>
        <item m="1" x="497"/>
        <item m="1" x="514"/>
        <item m="1" x="642"/>
        <item m="1" x="222"/>
        <item m="1" x="313"/>
        <item m="1" x="343"/>
        <item m="1" x="70"/>
        <item m="1" x="129"/>
        <item m="1" x="224"/>
        <item m="1" x="267"/>
        <item m="1" x="268"/>
        <item m="1" x="688"/>
        <item m="1" x="510"/>
        <item m="1" x="638"/>
        <item m="1" x="651"/>
        <item m="1" x="88"/>
        <item m="1" x="757"/>
        <item m="1" x="758"/>
        <item m="1" x="648"/>
        <item m="1" x="729"/>
        <item m="1" x="730"/>
        <item m="1" x="47"/>
        <item m="1" x="731"/>
        <item m="1" x="48"/>
        <item m="1" x="49"/>
        <item m="1" x="227"/>
        <item m="1" x="447"/>
        <item m="1" x="316"/>
        <item m="1" x="736"/>
        <item m="1" x="786"/>
        <item m="1" x="504"/>
        <item m="1" x="91"/>
        <item m="1" x="649"/>
        <item m="1" x="98"/>
        <item m="1" x="733"/>
        <item m="1" x="712"/>
        <item m="1" x="506"/>
        <item m="1" x="654"/>
        <item m="1" x="228"/>
        <item m="1" x="754"/>
        <item m="1" x="769"/>
        <item m="1" x="698"/>
        <item m="1" x="763"/>
        <item m="1" x="315"/>
        <item m="1" x="356"/>
        <item m="1" x="386"/>
        <item m="1" x="485"/>
        <item m="1" x="509"/>
        <item m="1" x="467"/>
        <item m="1" x="380"/>
        <item m="1" x="269"/>
        <item m="1" x="355"/>
        <item m="1" x="90"/>
        <item m="1" x="92"/>
        <item m="1" x="283"/>
        <item m="1" x="728"/>
        <item m="1" x="715"/>
        <item m="1" x="50"/>
        <item m="1" x="308"/>
        <item m="1" x="110"/>
        <item m="1" x="128"/>
        <item m="1" x="292"/>
        <item m="1" x="691"/>
        <item m="1" x="714"/>
        <item m="1" x="100"/>
        <item m="1" x="435"/>
        <item m="1" x="134"/>
        <item m="1" x="203"/>
        <item m="1" x="111"/>
        <item m="1" x="412"/>
        <item m="1" x="737"/>
        <item m="1" x="150"/>
        <item m="1" x="430"/>
        <item m="1" x="365"/>
        <item m="1" x="444"/>
        <item m="1" x="369"/>
        <item m="1" x="463"/>
        <item m="1" x="727"/>
        <item m="1" x="139"/>
        <item m="1" x="347"/>
        <item m="1" x="682"/>
        <item m="1" x="499"/>
        <item m="1" x="140"/>
        <item m="1" x="513"/>
        <item m="1" x="713"/>
        <item m="1" x="655"/>
        <item m="1" x="659"/>
        <item m="1" x="312"/>
        <item m="1" x="676"/>
        <item m="1" x="672"/>
        <item m="1" x="328"/>
        <item m="1" x="696"/>
        <item m="1" x="109"/>
        <item m="1" x="119"/>
        <item m="1" x="95"/>
        <item m="1" x="394"/>
        <item m="1" x="694"/>
        <item m="1" x="666"/>
        <item m="1" x="781"/>
        <item m="1" x="415"/>
        <item m="1" x="652"/>
        <item m="1" x="326"/>
        <item m="1" x="255"/>
        <item m="1" x="690"/>
        <item m="1" x="429"/>
        <item m="1" x="314"/>
        <item m="1" x="468"/>
        <item m="1" x="317"/>
        <item m="1" x="431"/>
        <item m="1" x="385"/>
        <item m="1" x="202"/>
        <item m="1" x="427"/>
        <item m="1" x="650"/>
        <item m="1" x="726"/>
        <item m="1" x="46"/>
        <item m="1" x="661"/>
        <item m="1" x="653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axis="axisPage" showAll="0">
      <items count="3">
        <item x="0"/>
        <item m="1" x="1"/>
        <item t="default"/>
      </items>
    </pivotField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9"/>
    <field x="25"/>
  </rowFields>
  <rowItems count="52">
    <i>
      <x v="34"/>
    </i>
    <i r="1">
      <x v="135"/>
    </i>
    <i r="1">
      <x v="156"/>
    </i>
    <i>
      <x v="35"/>
    </i>
    <i r="1">
      <x v="188"/>
    </i>
    <i r="1">
      <x v="241"/>
    </i>
    <i>
      <x v="36"/>
    </i>
    <i r="1">
      <x v="138"/>
    </i>
    <i r="1">
      <x v="144"/>
    </i>
    <i>
      <x v="37"/>
    </i>
    <i r="1">
      <x v="136"/>
    </i>
    <i r="1">
      <x v="137"/>
    </i>
    <i r="1">
      <x v="143"/>
    </i>
    <i r="1">
      <x v="163"/>
    </i>
    <i>
      <x v="38"/>
    </i>
    <i r="1">
      <x v="139"/>
    </i>
    <i r="1">
      <x v="144"/>
    </i>
    <i>
      <x v="39"/>
    </i>
    <i r="1">
      <x v="140"/>
    </i>
    <i r="1">
      <x v="150"/>
    </i>
    <i>
      <x v="40"/>
    </i>
    <i r="1">
      <x v="141"/>
    </i>
    <i r="1">
      <x v="155"/>
    </i>
    <i r="1">
      <x v="157"/>
    </i>
    <i r="1">
      <x v="158"/>
    </i>
    <i>
      <x v="41"/>
    </i>
    <i r="1">
      <x v="142"/>
    </i>
    <i r="1">
      <x v="145"/>
    </i>
    <i r="1">
      <x v="146"/>
    </i>
    <i r="1">
      <x v="147"/>
    </i>
    <i r="1">
      <x v="148"/>
    </i>
    <i>
      <x v="42"/>
    </i>
    <i r="1">
      <x v="142"/>
    </i>
    <i r="1">
      <x v="149"/>
    </i>
    <i r="1">
      <x v="151"/>
    </i>
    <i r="1">
      <x v="153"/>
    </i>
    <i>
      <x v="43"/>
    </i>
    <i r="1">
      <x v="152"/>
    </i>
    <i r="1">
      <x v="154"/>
    </i>
    <i>
      <x v="44"/>
    </i>
    <i r="1">
      <x v="159"/>
    </i>
    <i r="1">
      <x v="160"/>
    </i>
    <i>
      <x v="45"/>
    </i>
    <i r="1">
      <x v="161"/>
    </i>
    <i r="1">
      <x v="164"/>
    </i>
    <i r="1">
      <x v="166"/>
    </i>
    <i r="1">
      <x v="167"/>
    </i>
    <i r="1">
      <x v="168"/>
    </i>
    <i>
      <x v="46"/>
    </i>
    <i r="1">
      <x v="162"/>
    </i>
    <i r="1">
      <x v="165"/>
    </i>
    <i t="grand">
      <x/>
    </i>
  </rowItems>
  <colFields count="1">
    <field x="-2"/>
  </colFields>
  <colItems count="2">
    <i>
      <x/>
    </i>
    <i i="1">
      <x v="1"/>
    </i>
  </colItems>
  <pageFields count="3">
    <pageField fld="36" item="0" hier="-1"/>
    <pageField fld="33" hier="-1"/>
    <pageField fld="20" hier="-1"/>
  </pageField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168D3-88E3-47EC-9F67-7C801EEC8D0E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5:C32" firstHeaderRow="0" firstDataRow="1" firstDataCol="1" rowPageCount="3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8">
        <item sd="0" m="1" x="22"/>
        <item sd="0" m="1" x="42"/>
        <item sd="0" m="1" x="25"/>
        <item sd="0" m="1" x="28"/>
        <item sd="0" m="1" x="38"/>
        <item sd="0" m="1" x="24"/>
        <item sd="0" m="1" x="23"/>
        <item sd="0" m="1" x="18"/>
        <item sd="0" m="1" x="15"/>
        <item sd="0" m="1" x="13"/>
        <item sd="0" m="1" x="30"/>
        <item sd="0" m="1" x="27"/>
        <item sd="0" m="1" x="46"/>
        <item sd="0" m="1" x="44"/>
        <item sd="0" m="1" x="34"/>
        <item sd="0" m="1" x="26"/>
        <item sd="0" m="1" x="41"/>
        <item sd="0" m="1" x="35"/>
        <item sd="0" m="1" x="29"/>
        <item sd="0" m="1" x="21"/>
        <item sd="0" m="1" x="33"/>
        <item sd="0" m="1" x="20"/>
        <item sd="0" m="1" x="16"/>
        <item sd="0" m="1" x="14"/>
        <item sd="0" m="1" x="17"/>
        <item sd="0" m="1" x="19"/>
        <item sd="0" m="1" x="31"/>
        <item sd="0" m="1" x="32"/>
        <item sd="0" m="1" x="36"/>
        <item sd="0" m="1" x="37"/>
        <item sd="0" m="1" x="39"/>
        <item sd="0" m="1" x="40"/>
        <item sd="0" m="1" x="43"/>
        <item sd="0" m="1" x="4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 sd="0"/>
      </items>
    </pivotField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dataField="1" numFmtId="44" showAll="0"/>
    <pivotField numFmtId="165" showAll="0"/>
    <pivotField axis="axisRow" showAll="0" measureFilter="1" sortType="ascending">
      <items count="788">
        <item m="1" x="674"/>
        <item m="1" x="641"/>
        <item m="1" x="254"/>
        <item m="1" x="121"/>
        <item m="1" x="242"/>
        <item m="1" x="446"/>
        <item m="1" x="491"/>
        <item m="1" x="646"/>
        <item m="1" x="112"/>
        <item m="1" x="721"/>
        <item m="1" x="366"/>
        <item m="1" x="383"/>
        <item m="1" x="418"/>
        <item m="1" x="438"/>
        <item m="1" x="660"/>
        <item m="1" x="325"/>
        <item m="1" x="320"/>
        <item m="1" x="287"/>
        <item m="1" x="305"/>
        <item m="1" x="376"/>
        <item m="1" x="684"/>
        <item m="1" x="704"/>
        <item m="1" x="63"/>
        <item m="1" x="656"/>
        <item m="1" x="359"/>
        <item m="1" x="142"/>
        <item m="1" x="708"/>
        <item m="1" x="72"/>
        <item m="1" x="66"/>
        <item m="1" x="772"/>
        <item m="1" x="106"/>
        <item m="1" x="298"/>
        <item m="1" x="401"/>
        <item m="1" x="657"/>
        <item m="1" x="266"/>
        <item m="1" x="143"/>
        <item m="1" x="718"/>
        <item m="1" x="73"/>
        <item m="1" x="218"/>
        <item m="1" x="481"/>
        <item m="1" x="773"/>
        <item m="1" x="453"/>
        <item m="1" x="107"/>
        <item m="1" x="402"/>
        <item m="1" x="658"/>
        <item m="1" x="360"/>
        <item m="1" x="74"/>
        <item m="1" x="774"/>
        <item m="1" x="454"/>
        <item m="1" x="403"/>
        <item m="1" x="64"/>
        <item m="1" x="144"/>
        <item m="1" x="719"/>
        <item m="1" x="229"/>
        <item m="1" x="67"/>
        <item m="1" x="775"/>
        <item m="1" x="404"/>
        <item m="1" x="207"/>
        <item m="1" x="145"/>
        <item m="1" x="230"/>
        <item m="1" x="68"/>
        <item m="1" x="455"/>
        <item m="1" x="208"/>
        <item m="1" x="146"/>
        <item m="1" x="231"/>
        <item m="1" x="219"/>
        <item m="1" x="209"/>
        <item m="1" x="232"/>
        <item m="1" x="456"/>
        <item m="1" x="210"/>
        <item m="1" x="233"/>
        <item m="1" x="457"/>
        <item m="1" x="234"/>
        <item m="1" x="211"/>
        <item m="1" x="75"/>
        <item m="1" x="458"/>
        <item m="1" x="405"/>
        <item m="1" x="235"/>
        <item m="1" x="677"/>
        <item m="1" x="76"/>
        <item m="1" x="236"/>
        <item m="1" x="459"/>
        <item m="1" x="77"/>
        <item m="1" x="212"/>
        <item m="1" x="237"/>
        <item m="1" x="136"/>
        <item m="1" x="390"/>
        <item m="1" x="460"/>
        <item m="1" x="299"/>
        <item m="1" x="213"/>
        <item m="1" x="361"/>
        <item m="1" x="391"/>
        <item m="1" x="78"/>
        <item m="1" x="300"/>
        <item m="1" x="776"/>
        <item m="1" x="214"/>
        <item m="1" x="392"/>
        <item m="1" x="79"/>
        <item m="1" x="777"/>
        <item m="1" x="301"/>
        <item m="1" x="80"/>
        <item m="1" x="406"/>
        <item m="1" x="81"/>
        <item m="1" x="82"/>
        <item m="1" x="407"/>
        <item m="1" x="83"/>
        <item m="1" x="408"/>
        <item m="1" x="409"/>
        <item m="1" x="748"/>
        <item m="1" x="84"/>
        <item m="1" x="410"/>
        <item m="1" x="85"/>
        <item m="1" x="86"/>
        <item m="1" x="87"/>
        <item m="1" x="411"/>
        <item m="1" x="238"/>
        <item m="1" x="215"/>
        <item m="1" x="678"/>
        <item m="1" x="302"/>
        <item m="1" x="108"/>
        <item m="1" x="43"/>
        <item m="1" x="303"/>
        <item m="1" x="44"/>
        <item m="1" x="246"/>
        <item m="1" x="250"/>
        <item m="1" x="701"/>
        <item m="1" x="247"/>
        <item m="1" x="251"/>
        <item m="1" x="702"/>
        <item m="1" x="667"/>
        <item m="1" x="310"/>
        <item m="1" x="462"/>
        <item m="1" x="279"/>
        <item m="1" x="286"/>
        <item m="1" x="74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7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515"/>
        <item m="1" x="151"/>
        <item m="1" x="516"/>
        <item m="1" x="152"/>
        <item m="1" x="517"/>
        <item m="1" x="518"/>
        <item m="1" x="519"/>
        <item m="1" x="153"/>
        <item m="1" x="154"/>
        <item m="1" x="596"/>
        <item m="1" x="520"/>
        <item m="1" x="521"/>
        <item m="1" x="597"/>
        <item m="1" x="522"/>
        <item m="1" x="155"/>
        <item m="1" x="156"/>
        <item m="1" x="56"/>
        <item m="1" x="523"/>
        <item m="1" x="524"/>
        <item x="1"/>
        <item m="1" x="157"/>
        <item m="1" x="525"/>
        <item m="1" x="158"/>
        <item m="1" x="598"/>
        <item m="1" x="599"/>
        <item m="1" x="600"/>
        <item m="1" x="526"/>
        <item m="1" x="527"/>
        <item m="1" x="528"/>
        <item m="1" x="601"/>
        <item m="1" x="529"/>
        <item m="1" x="602"/>
        <item m="1" x="530"/>
        <item m="1" x="531"/>
        <item m="1" x="532"/>
        <item m="1" x="603"/>
        <item m="1" x="604"/>
        <item m="1" x="533"/>
        <item m="1" x="605"/>
        <item m="1" x="606"/>
        <item m="1" x="159"/>
        <item m="1" x="607"/>
        <item m="1" x="160"/>
        <item m="1" x="608"/>
        <item m="1" x="609"/>
        <item m="1" x="161"/>
        <item m="1" x="534"/>
        <item m="1" x="535"/>
        <item m="1" x="536"/>
        <item m="1" x="537"/>
        <item m="1" x="610"/>
        <item m="1" x="162"/>
        <item m="1" x="611"/>
        <item m="1" x="612"/>
        <item m="1" x="538"/>
        <item m="1" x="539"/>
        <item m="1" x="163"/>
        <item m="1" x="540"/>
        <item m="1" x="541"/>
        <item m="1" x="542"/>
        <item m="1" x="543"/>
        <item m="1" x="164"/>
        <item m="1" x="544"/>
        <item m="1" x="545"/>
        <item m="1" x="546"/>
        <item m="1" x="547"/>
        <item m="1" x="165"/>
        <item m="1" x="613"/>
        <item m="1" x="614"/>
        <item m="1" x="615"/>
        <item m="1" x="616"/>
        <item m="1" x="617"/>
        <item x="18"/>
        <item m="1" x="57"/>
        <item m="1" x="290"/>
        <item m="1" x="618"/>
        <item m="1" x="548"/>
        <item m="1" x="549"/>
        <item m="1" x="619"/>
        <item m="1" x="550"/>
        <item m="1" x="551"/>
        <item m="1" x="620"/>
        <item m="1" x="621"/>
        <item m="1" x="166"/>
        <item m="1" x="167"/>
        <item m="1" x="552"/>
        <item m="1" x="58"/>
        <item m="1" x="168"/>
        <item m="1" x="553"/>
        <item m="1" x="622"/>
        <item m="1" x="169"/>
        <item m="1" x="554"/>
        <item m="1" x="555"/>
        <item m="1" x="623"/>
        <item m="1" x="170"/>
        <item m="1" x="624"/>
        <item m="1" x="171"/>
        <item m="1" x="556"/>
        <item m="1" x="557"/>
        <item m="1" x="558"/>
        <item m="1" x="559"/>
        <item m="1" x="560"/>
        <item m="1" x="625"/>
        <item m="1" x="626"/>
        <item m="1" x="627"/>
        <item m="1" x="561"/>
        <item m="1" x="562"/>
        <item m="1" x="628"/>
        <item m="1" x="563"/>
        <item m="1" x="564"/>
        <item m="1" x="629"/>
        <item m="1" x="291"/>
        <item m="1" x="565"/>
        <item m="1" x="172"/>
        <item m="1" x="173"/>
        <item m="1" x="566"/>
        <item m="1" x="174"/>
        <item m="1" x="630"/>
        <item m="1" x="567"/>
        <item m="1" x="175"/>
        <item m="1" x="176"/>
        <item m="1" x="177"/>
        <item m="1" x="178"/>
        <item m="1" x="179"/>
        <item m="1" x="180"/>
        <item m="1" x="568"/>
        <item m="1" x="569"/>
        <item m="1" x="59"/>
        <item m="1" x="570"/>
        <item m="1" x="571"/>
        <item m="1" x="572"/>
        <item m="1" x="181"/>
        <item m="1" x="573"/>
        <item m="1" x="574"/>
        <item m="1" x="631"/>
        <item m="1" x="575"/>
        <item m="1" x="576"/>
        <item m="1" x="182"/>
        <item m="1" x="183"/>
        <item m="1" x="184"/>
        <item m="1" x="185"/>
        <item m="1" x="186"/>
        <item m="1" x="187"/>
        <item m="1" x="577"/>
        <item m="1" x="188"/>
        <item m="1" x="189"/>
        <item m="1" x="190"/>
        <item m="1" x="191"/>
        <item m="1" x="192"/>
        <item m="1" x="193"/>
        <item m="1" x="194"/>
        <item m="1" x="578"/>
        <item m="1" x="632"/>
        <item m="1" x="579"/>
        <item m="1" x="580"/>
        <item m="1" x="581"/>
        <item m="1" x="195"/>
        <item m="1" x="196"/>
        <item m="1" x="582"/>
        <item m="1" x="197"/>
        <item m="1" x="583"/>
        <item m="1" x="584"/>
        <item m="1" x="585"/>
        <item m="1" x="198"/>
        <item m="1" x="633"/>
        <item m="1" x="634"/>
        <item m="1" x="635"/>
        <item m="1" x="636"/>
        <item m="1" x="586"/>
        <item m="1" x="199"/>
        <item m="1" x="200"/>
        <item m="1" x="201"/>
        <item m="1" x="204"/>
        <item m="1" x="587"/>
        <item m="1" x="588"/>
        <item m="1" x="205"/>
        <item m="1" x="40"/>
        <item m="1" x="589"/>
        <item m="1" x="41"/>
        <item m="1" x="42"/>
        <item m="1" x="240"/>
        <item m="1" x="94"/>
        <item m="1" x="241"/>
        <item m="1" x="643"/>
        <item m="1" x="244"/>
        <item m="1" x="53"/>
        <item m="1" x="54"/>
        <item m="1" x="55"/>
        <item m="1" x="137"/>
        <item m="1" x="270"/>
        <item m="1" x="138"/>
        <item m="1" x="271"/>
        <item m="1" x="692"/>
        <item m="1" x="295"/>
        <item m="1" x="296"/>
        <item m="1" x="693"/>
        <item m="1" x="304"/>
        <item m="1" x="133"/>
        <item m="1" x="329"/>
        <item m="1" x="332"/>
        <item m="1" x="738"/>
        <item m="1" x="245"/>
        <item m="1" x="357"/>
        <item m="1" x="756"/>
        <item m="1" x="362"/>
        <item m="1" x="262"/>
        <item m="1" x="117"/>
        <item m="1" x="493"/>
        <item m="1" x="120"/>
        <item m="1" x="764"/>
        <item m="1" x="765"/>
        <item m="1" x="327"/>
        <item m="1" x="334"/>
        <item m="1" x="502"/>
        <item m="1" x="785"/>
        <item m="1" x="734"/>
        <item m="1" x="373"/>
        <item m="1" x="503"/>
        <item m="1" x="735"/>
        <item m="1" x="374"/>
        <item m="1" x="740"/>
        <item m="1" x="147"/>
        <item m="1" x="746"/>
        <item m="1" x="282"/>
        <item m="1" x="130"/>
        <item m="1" x="122"/>
        <item m="1" x="371"/>
        <item m="1" x="377"/>
        <item m="1" x="71"/>
        <item m="1" x="372"/>
        <item m="1" x="378"/>
        <item m="1" x="484"/>
        <item m="1" x="51"/>
        <item m="1" x="293"/>
        <item m="1" x="60"/>
        <item m="1" x="341"/>
        <item m="1" x="272"/>
        <item m="1" x="400"/>
        <item m="1" x="342"/>
        <item m="1" x="345"/>
        <item m="1" x="419"/>
        <item m="1" x="346"/>
        <item m="1" x="256"/>
        <item m="1" x="358"/>
        <item m="1" x="424"/>
        <item m="1" x="344"/>
        <item m="1" x="751"/>
        <item m="1" x="752"/>
        <item m="1" x="353"/>
        <item m="1" x="354"/>
        <item m="1" x="258"/>
        <item m="1" x="482"/>
        <item m="1" x="486"/>
        <item m="1" x="288"/>
        <item m="1" x="330"/>
        <item m="1" x="433"/>
        <item m="1" x="336"/>
        <item m="1" x="771"/>
        <item m="1" x="220"/>
        <item m="1" x="507"/>
        <item m="1" x="331"/>
        <item m="1" x="434"/>
        <item m="1" x="337"/>
        <item m="1" x="644"/>
        <item m="1" x="309"/>
        <item m="1" x="679"/>
        <item m="1" x="335"/>
        <item m="1" x="683"/>
        <item m="1" x="495"/>
        <item m="1" x="226"/>
        <item m="1" x="778"/>
        <item m="1" x="782"/>
        <item m="1" x="770"/>
        <item m="1" x="432"/>
        <item m="1" x="375"/>
        <item m="1" x="248"/>
        <item m="1" x="253"/>
        <item m="1" x="132"/>
        <item m="1" x="500"/>
        <item m="1" x="501"/>
        <item m="1" x="101"/>
        <item m="1" x="102"/>
        <item m="1" x="439"/>
        <item m="1" x="113"/>
        <item m="1" x="103"/>
        <item m="1" x="104"/>
        <item m="1" x="105"/>
        <item m="1" x="114"/>
        <item m="1" x="115"/>
        <item m="1" x="116"/>
        <item m="1" x="387"/>
        <item m="1" x="473"/>
        <item m="1" x="397"/>
        <item m="1" x="594"/>
        <item m="1" x="640"/>
        <item m="1" x="339"/>
        <item m="1" x="38"/>
        <item m="1" x="131"/>
        <item m="1" x="671"/>
        <item m="1" x="673"/>
        <item m="1" x="323"/>
        <item m="1" x="709"/>
        <item m="1" x="477"/>
        <item m="1" x="420"/>
        <item m="1" x="478"/>
        <item m="1" x="421"/>
        <item m="1" x="479"/>
        <item m="1" x="480"/>
        <item m="1" x="711"/>
        <item m="1" x="496"/>
        <item m="1" x="239"/>
        <item m="1" x="426"/>
        <item m="1" x="306"/>
        <item m="1" x="280"/>
        <item m="1" x="297"/>
        <item m="1" x="670"/>
        <item m="1" x="367"/>
        <item m="1" x="428"/>
        <item m="1" x="592"/>
        <item m="1" x="742"/>
        <item m="1" x="637"/>
        <item m="1" x="225"/>
        <item m="1" x="93"/>
        <item m="1" x="135"/>
        <item m="1" x="265"/>
        <item m="1" x="725"/>
        <item m="1" x="338"/>
        <item m="1" x="466"/>
        <item m="1" x="784"/>
        <item m="1" x="318"/>
        <item m="1" x="441"/>
        <item m="1" x="442"/>
        <item m="1" x="747"/>
        <item m="1" x="471"/>
        <item m="1" x="469"/>
        <item m="1" x="508"/>
        <item m="1" x="381"/>
        <item m="1" x="440"/>
        <item m="1" x="766"/>
        <item m="1" x="767"/>
        <item m="1" x="662"/>
        <item m="1" x="768"/>
        <item m="1" x="663"/>
        <item m="1" x="664"/>
        <item m="1" x="783"/>
        <item m="1" x="263"/>
        <item m="1" x="416"/>
        <item m="1" x="745"/>
        <item m="1" x="739"/>
        <item m="1" x="423"/>
        <item m="1" x="223"/>
        <item m="1" x="417"/>
        <item m="1" x="492"/>
        <item m="1" x="333"/>
        <item m="1" x="413"/>
        <item m="1" x="141"/>
        <item m="1" x="252"/>
        <item m="1" x="749"/>
        <item m="1" x="448"/>
        <item m="1" x="470"/>
        <item m="1" x="705"/>
        <item m="1" x="779"/>
        <item m="1" x="52"/>
        <item m="1" x="62"/>
        <item m="1" x="695"/>
        <item m="1" x="700"/>
        <item m="1" x="707"/>
        <item m="1" x="321"/>
        <item m="1" x="322"/>
        <item m="1" x="324"/>
        <item m="1" x="689"/>
        <item m="1" x="732"/>
        <item m="1" x="744"/>
        <item m="1" x="761"/>
        <item m="1" x="780"/>
        <item m="1" x="399"/>
        <item m="1" x="703"/>
        <item m="1" x="639"/>
        <item m="1" x="472"/>
        <item m="1" x="36"/>
        <item m="1" x="96"/>
        <item m="1" x="590"/>
        <item m="1" x="384"/>
        <item m="1" x="260"/>
        <item m="1" x="396"/>
        <item m="1" x="398"/>
        <item m="1" x="249"/>
        <item m="1" x="364"/>
        <item m="1" x="487"/>
        <item m="1" x="488"/>
        <item m="1" x="217"/>
        <item m="1" x="723"/>
        <item m="1" x="762"/>
        <item m="1" x="494"/>
        <item m="1" x="759"/>
        <item m="1" x="89"/>
        <item m="1" x="465"/>
        <item m="1" x="474"/>
        <item m="1" x="591"/>
        <item m="1" x="449"/>
        <item m="1" x="284"/>
        <item m="1" x="285"/>
        <item m="1" x="307"/>
        <item m="1" x="281"/>
        <item m="1" x="425"/>
        <item m="1" x="437"/>
        <item m="1" x="340"/>
        <item m="1" x="148"/>
        <item m="1" x="216"/>
        <item m="1" x="490"/>
        <item m="1" x="126"/>
        <item m="1" x="389"/>
        <item m="1" x="289"/>
        <item m="1" x="221"/>
        <item m="1" x="99"/>
        <item m="1" x="65"/>
        <item m="1" x="710"/>
        <item m="1" x="61"/>
        <item m="1" x="720"/>
        <item m="1" x="760"/>
        <item m="1" x="37"/>
        <item m="1" x="393"/>
        <item m="1" x="665"/>
        <item m="1" x="699"/>
        <item m="1" x="593"/>
        <item m="1" x="97"/>
        <item m="1" x="124"/>
        <item m="1" x="443"/>
        <item m="1" x="39"/>
        <item m="1" x="206"/>
        <item m="1" x="243"/>
        <item m="1" x="645"/>
        <item m="1" x="681"/>
        <item m="1" x="717"/>
        <item m="1" x="273"/>
        <item m="1" x="274"/>
        <item m="1" x="348"/>
        <item m="1" x="349"/>
        <item m="1" x="350"/>
        <item m="1" x="351"/>
        <item m="1" x="352"/>
        <item m="1" x="275"/>
        <item m="1" x="276"/>
        <item m="1" x="277"/>
        <item m="1" x="278"/>
        <item m="1" x="461"/>
        <item m="1" x="647"/>
        <item m="1" x="743"/>
        <item m="1" x="257"/>
        <item m="1" x="45"/>
        <item m="1" x="149"/>
        <item m="1" x="379"/>
        <item m="1" x="414"/>
        <item m="1" x="595"/>
        <item m="1" x="669"/>
        <item m="1" x="363"/>
        <item m="1" x="127"/>
        <item m="1" x="750"/>
        <item m="1" x="445"/>
        <item m="1" x="475"/>
        <item m="1" x="483"/>
        <item m="1" x="505"/>
        <item m="1" x="668"/>
        <item m="1" x="753"/>
        <item m="1" x="123"/>
        <item m="1" x="388"/>
        <item m="1" x="259"/>
        <item m="1" x="476"/>
        <item m="1" x="498"/>
        <item m="1" x="675"/>
        <item m="1" x="422"/>
        <item m="1" x="451"/>
        <item m="1" x="706"/>
        <item m="1" x="722"/>
        <item m="1" x="452"/>
        <item m="1" x="724"/>
        <item m="1" x="261"/>
        <item m="1" x="368"/>
        <item m="1" x="716"/>
        <item m="1" x="680"/>
        <item m="1" x="697"/>
        <item m="1" x="382"/>
        <item m="1" x="395"/>
        <item m="1" x="436"/>
        <item m="1" x="264"/>
        <item m="1" x="319"/>
        <item m="1" x="118"/>
        <item m="1" x="511"/>
        <item m="1" x="512"/>
        <item m="1" x="685"/>
        <item m="1" x="686"/>
        <item m="1" x="687"/>
        <item m="1" x="125"/>
        <item m="1" x="370"/>
        <item m="1" x="450"/>
        <item m="1" x="294"/>
        <item m="1" x="755"/>
        <item m="1" x="311"/>
        <item m="1" x="489"/>
        <item m="1" x="464"/>
        <item m="1" x="69"/>
        <item m="1" x="497"/>
        <item m="1" x="514"/>
        <item m="1" x="642"/>
        <item m="1" x="222"/>
        <item m="1" x="313"/>
        <item m="1" x="343"/>
        <item m="1" x="70"/>
        <item m="1" x="129"/>
        <item m="1" x="224"/>
        <item m="1" x="267"/>
        <item m="1" x="268"/>
        <item m="1" x="688"/>
        <item m="1" x="510"/>
        <item m="1" x="638"/>
        <item m="1" x="651"/>
        <item m="1" x="88"/>
        <item m="1" x="757"/>
        <item m="1" x="758"/>
        <item m="1" x="648"/>
        <item m="1" x="729"/>
        <item m="1" x="730"/>
        <item m="1" x="47"/>
        <item m="1" x="731"/>
        <item m="1" x="48"/>
        <item m="1" x="49"/>
        <item m="1" x="227"/>
        <item m="1" x="447"/>
        <item m="1" x="316"/>
        <item m="1" x="736"/>
        <item m="1" x="786"/>
        <item m="1" x="504"/>
        <item m="1" x="91"/>
        <item m="1" x="649"/>
        <item m="1" x="98"/>
        <item m="1" x="733"/>
        <item m="1" x="712"/>
        <item m="1" x="506"/>
        <item m="1" x="654"/>
        <item m="1" x="228"/>
        <item m="1" x="754"/>
        <item m="1" x="769"/>
        <item m="1" x="698"/>
        <item m="1" x="763"/>
        <item m="1" x="315"/>
        <item m="1" x="356"/>
        <item m="1" x="386"/>
        <item m="1" x="485"/>
        <item m="1" x="509"/>
        <item m="1" x="467"/>
        <item m="1" x="380"/>
        <item m="1" x="269"/>
        <item m="1" x="355"/>
        <item m="1" x="90"/>
        <item m="1" x="92"/>
        <item m="1" x="283"/>
        <item m="1" x="728"/>
        <item m="1" x="715"/>
        <item m="1" x="50"/>
        <item m="1" x="308"/>
        <item m="1" x="110"/>
        <item m="1" x="128"/>
        <item m="1" x="292"/>
        <item m="1" x="691"/>
        <item m="1" x="714"/>
        <item m="1" x="100"/>
        <item m="1" x="435"/>
        <item m="1" x="134"/>
        <item m="1" x="203"/>
        <item m="1" x="111"/>
        <item m="1" x="412"/>
        <item m="1" x="737"/>
        <item m="1" x="150"/>
        <item m="1" x="430"/>
        <item m="1" x="365"/>
        <item m="1" x="444"/>
        <item m="1" x="369"/>
        <item m="1" x="463"/>
        <item m="1" x="727"/>
        <item m="1" x="139"/>
        <item m="1" x="347"/>
        <item m="1" x="682"/>
        <item m="1" x="499"/>
        <item m="1" x="140"/>
        <item m="1" x="513"/>
        <item m="1" x="713"/>
        <item m="1" x="655"/>
        <item m="1" x="659"/>
        <item m="1" x="312"/>
        <item m="1" x="676"/>
        <item m="1" x="672"/>
        <item m="1" x="328"/>
        <item m="1" x="696"/>
        <item m="1" x="109"/>
        <item m="1" x="119"/>
        <item m="1" x="95"/>
        <item m="1" x="394"/>
        <item m="1" x="694"/>
        <item m="1" x="666"/>
        <item m="1" x="781"/>
        <item m="1" x="415"/>
        <item m="1" x="652"/>
        <item m="1" x="326"/>
        <item m="1" x="255"/>
        <item m="1" x="690"/>
        <item m="1" x="429"/>
        <item m="1" x="314"/>
        <item m="1" x="468"/>
        <item m="1" x="317"/>
        <item m="1" x="431"/>
        <item m="1" x="385"/>
        <item m="1" x="202"/>
        <item m="1" x="427"/>
        <item m="1" x="650"/>
        <item m="1" x="726"/>
        <item m="1" x="46"/>
        <item m="1" x="661"/>
        <item m="1" x="653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axis="axisPage" showAll="0">
      <items count="3">
        <item x="0"/>
        <item m="1" x="1"/>
        <item t="default"/>
      </items>
    </pivotField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9"/>
    <field x="25"/>
  </rowFields>
  <rowItems count="27">
    <i>
      <x v="34"/>
    </i>
    <i r="1">
      <x v="135"/>
    </i>
    <i>
      <x v="35"/>
    </i>
    <i r="1">
      <x v="188"/>
    </i>
    <i>
      <x v="36"/>
    </i>
    <i r="1">
      <x v="138"/>
    </i>
    <i>
      <x v="37"/>
    </i>
    <i r="1">
      <x v="137"/>
    </i>
    <i>
      <x v="38"/>
    </i>
    <i r="1">
      <x v="139"/>
    </i>
    <i>
      <x v="39"/>
    </i>
    <i r="1">
      <x v="140"/>
    </i>
    <i>
      <x v="40"/>
    </i>
    <i r="1">
      <x v="141"/>
    </i>
    <i>
      <x v="41"/>
    </i>
    <i r="1">
      <x v="142"/>
    </i>
    <i>
      <x v="42"/>
    </i>
    <i r="1">
      <x v="149"/>
    </i>
    <i>
      <x v="43"/>
    </i>
    <i r="1">
      <x v="152"/>
    </i>
    <i>
      <x v="44"/>
    </i>
    <i r="1">
      <x v="159"/>
    </i>
    <i>
      <x v="45"/>
    </i>
    <i r="1">
      <x v="161"/>
    </i>
    <i>
      <x v="46"/>
    </i>
    <i r="1">
      <x v="162"/>
    </i>
    <i t="grand">
      <x/>
    </i>
  </rowItems>
  <colFields count="1">
    <field x="-2"/>
  </colFields>
  <colItems count="2">
    <i>
      <x/>
    </i>
    <i i="1">
      <x v="1"/>
    </i>
  </colItems>
  <pageFields count="3">
    <pageField fld="36" item="0" hier="-1"/>
    <pageField fld="33" hier="-1"/>
    <pageField fld="20" hier="-1"/>
  </pageField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filters count="1">
    <filter fld="25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13B55-6AA5-4B21-B9C6-A1B8AB7C0D67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5" firstHeaderRow="0" firstDataRow="1" firstDataCol="1" rowPageCount="1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264">
        <item sd="0" m="1" x="79"/>
        <item sd="0" m="1" x="141"/>
        <item sd="0" m="1" x="256"/>
        <item sd="0" m="1" x="61"/>
        <item sd="0" m="1" x="54"/>
        <item sd="0" m="1" x="249"/>
        <item sd="0" m="1" x="223"/>
        <item sd="0" m="1" x="50"/>
        <item sd="0" m="1" x="150"/>
        <item sd="0" m="1" x="101"/>
        <item sd="0" m="1" x="231"/>
        <item sd="0" m="1" x="25"/>
        <item sd="0" m="1" x="121"/>
        <item sd="0" m="1" x="95"/>
        <item sd="0" m="1" x="14"/>
        <item sd="0" m="1" x="146"/>
        <item sd="0" m="1" x="104"/>
        <item sd="0" m="1" x="131"/>
        <item sd="0" m="1" x="151"/>
        <item sd="0" m="1" x="233"/>
        <item sd="0" m="1" x="220"/>
        <item sd="0" m="1" x="148"/>
        <item sd="0" m="1" x="221"/>
        <item sd="0" m="1" x="109"/>
        <item sd="0" m="1" x="69"/>
        <item sd="0" m="1" x="102"/>
        <item sd="0" m="1" x="21"/>
        <item sd="0" m="1" x="253"/>
        <item sd="0" m="1" x="134"/>
        <item sd="0" m="1" x="246"/>
        <item sd="0" m="1" x="132"/>
        <item sd="0" m="1" x="129"/>
        <item sd="0" m="1" x="235"/>
        <item sd="0" m="1" x="182"/>
        <item sd="0" m="1" x="176"/>
        <item sd="0" m="1" x="49"/>
        <item sd="0" m="1" x="172"/>
        <item sd="0" m="1" x="42"/>
        <item sd="0" m="1" x="168"/>
        <item sd="0" m="1" x="36"/>
        <item sd="0" m="1" x="98"/>
        <item sd="0" m="1" x="210"/>
        <item sd="0" m="1" x="207"/>
        <item sd="0" m="1" x="87"/>
        <item sd="0" m="1" x="81"/>
        <item sd="0" m="1" x="16"/>
        <item sd="0" m="1" x="174"/>
        <item sd="0" m="1" x="211"/>
        <item sd="0" m="1" x="164"/>
        <item sd="0" m="1" x="190"/>
        <item sd="0" m="1" x="56"/>
        <item sd="0" m="1" x="55"/>
        <item sd="0" m="1" x="139"/>
        <item sd="0" m="1" x="45"/>
        <item m="1" x="153"/>
        <item m="1" x="122"/>
        <item m="1" x="130"/>
        <item m="1" x="218"/>
        <item m="1" x="167"/>
        <item m="1" x="114"/>
        <item m="1" x="261"/>
        <item m="1" x="119"/>
        <item m="1" x="236"/>
        <item m="1" x="144"/>
        <item m="1" x="111"/>
        <item m="1" x="161"/>
        <item m="1" x="157"/>
        <item m="1" x="125"/>
        <item m="1" x="85"/>
        <item m="1" x="113"/>
        <item m="1" x="166"/>
        <item m="1" x="239"/>
        <item m="1" x="80"/>
        <item m="1" x="155"/>
        <item m="1" x="213"/>
        <item m="1" x="195"/>
        <item m="1" x="83"/>
        <item m="1" x="19"/>
        <item m="1" x="226"/>
        <item m="1" x="232"/>
        <item m="1" x="99"/>
        <item m="1" x="33"/>
        <item m="1" x="219"/>
        <item m="1" x="137"/>
        <item m="1" x="222"/>
        <item m="1" x="120"/>
        <item m="1" x="258"/>
        <item m="1" x="214"/>
        <item m="1" x="28"/>
        <item m="1" x="24"/>
        <item m="1" x="228"/>
        <item m="1" x="201"/>
        <item m="1" x="217"/>
        <item m="1" x="32"/>
        <item m="1" x="124"/>
        <item m="1" x="196"/>
        <item m="1" x="22"/>
        <item m="1" x="97"/>
        <item m="1" x="71"/>
        <item m="1" x="200"/>
        <item m="1" x="180"/>
        <item m="1" x="159"/>
        <item m="1" x="255"/>
        <item m="1" x="112"/>
        <item m="1" x="13"/>
        <item m="1" x="88"/>
        <item m="1" x="47"/>
        <item m="1" x="39"/>
        <item m="1" x="40"/>
        <item m="1" x="91"/>
        <item m="1" x="65"/>
        <item m="1" x="262"/>
        <item m="1" x="89"/>
        <item m="1" x="250"/>
        <item m="1" x="243"/>
        <item m="1" x="252"/>
        <item m="1" x="259"/>
        <item m="1" x="251"/>
        <item m="1" x="63"/>
        <item m="1" x="116"/>
        <item m="1" x="84"/>
        <item m="1" x="257"/>
        <item m="1" x="52"/>
        <item m="1" x="158"/>
        <item m="1" x="138"/>
        <item m="1" x="66"/>
        <item m="1" x="37"/>
        <item m="1" x="108"/>
        <item m="1" x="110"/>
        <item m="1" x="30"/>
        <item m="1" x="92"/>
        <item m="1" x="160"/>
        <item m="1" x="179"/>
        <item m="1" x="229"/>
        <item m="1" x="198"/>
        <item m="1" x="234"/>
        <item m="1" x="208"/>
        <item m="1" x="143"/>
        <item m="1" x="43"/>
        <item m="1" x="170"/>
        <item m="1" x="93"/>
        <item m="1" x="62"/>
        <item m="1" x="127"/>
        <item m="1" x="187"/>
        <item m="1" x="188"/>
        <item m="1" x="162"/>
        <item m="1" x="58"/>
        <item m="1" x="183"/>
        <item m="1" x="72"/>
        <item m="1" x="34"/>
        <item m="1" x="254"/>
        <item m="1" x="202"/>
        <item m="1" x="57"/>
        <item m="1" x="78"/>
        <item m="1" x="241"/>
        <item m="1" x="184"/>
        <item m="1" x="224"/>
        <item m="1" x="185"/>
        <item m="1" x="64"/>
        <item m="1" x="23"/>
        <item m="1" x="117"/>
        <item m="1" x="205"/>
        <item m="1" x="74"/>
        <item m="1" x="154"/>
        <item m="1" x="35"/>
        <item m="1" x="248"/>
        <item m="1" x="178"/>
        <item m="1" x="107"/>
        <item m="1" x="135"/>
        <item m="1" x="163"/>
        <item m="1" x="181"/>
        <item m="1" x="59"/>
        <item m="1" x="225"/>
        <item m="1" x="175"/>
        <item m="1" x="237"/>
        <item m="1" x="17"/>
        <item m="1" x="46"/>
        <item m="1" x="209"/>
        <item m="1" x="171"/>
        <item m="1" x="94"/>
        <item m="1" x="192"/>
        <item m="1" x="96"/>
        <item m="1" x="145"/>
        <item m="1" x="140"/>
        <item m="1" x="204"/>
        <item m="1" x="123"/>
        <item m="1" x="38"/>
        <item m="1" x="191"/>
        <item m="1" x="126"/>
        <item m="1" x="90"/>
        <item m="1" x="142"/>
        <item m="1" x="70"/>
        <item m="1" x="186"/>
        <item m="1" x="136"/>
        <item m="1" x="203"/>
        <item m="1" x="118"/>
        <item m="1" x="41"/>
        <item m="1" x="227"/>
        <item m="1" x="206"/>
        <item m="1" x="115"/>
        <item m="1" x="15"/>
        <item m="1" x="82"/>
        <item m="1" x="169"/>
        <item m="1" x="165"/>
        <item m="1" x="86"/>
        <item m="1" x="230"/>
        <item m="1" x="260"/>
        <item m="1" x="189"/>
        <item m="1" x="68"/>
        <item m="1" x="60"/>
        <item m="1" x="53"/>
        <item m="1" x="244"/>
        <item m="1" x="152"/>
        <item m="1" x="67"/>
        <item m="1" x="44"/>
        <item m="1" x="105"/>
        <item m="1" x="215"/>
        <item m="1" x="100"/>
        <item m="1" x="76"/>
        <item m="1" x="73"/>
        <item m="1" x="156"/>
        <item m="1" x="212"/>
        <item m="1" x="51"/>
        <item m="1" x="240"/>
        <item m="1" x="173"/>
        <item m="1" x="238"/>
        <item m="1" x="48"/>
        <item m="1" x="194"/>
        <item m="1" x="149"/>
        <item m="1" x="20"/>
        <item m="1" x="147"/>
        <item m="1" x="245"/>
        <item m="1" x="103"/>
        <item m="1" x="26"/>
        <item m="1" x="18"/>
        <item m="1" x="75"/>
        <item m="1" x="27"/>
        <item m="1" x="199"/>
        <item m="1" x="242"/>
        <item m="1" x="31"/>
        <item m="1" x="247"/>
        <item m="1" x="193"/>
        <item m="1" x="177"/>
        <item m="1" x="106"/>
        <item m="1" x="29"/>
        <item m="1" x="128"/>
        <item m="1" x="216"/>
        <item m="1" x="197"/>
        <item m="1" x="133"/>
        <item m="1" x="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 sd="0"/>
      </items>
    </pivotField>
    <pivotField showAll="0"/>
    <pivotField dataField="1" numFmtId="44" showAll="0"/>
    <pivotField numFmtId="165" showAll="0"/>
    <pivotField axis="axisRow" showAll="0" sortType="ascending">
      <items count="788">
        <item m="1" x="674"/>
        <item m="1" x="641"/>
        <item m="1" x="254"/>
        <item m="1" x="121"/>
        <item m="1" x="242"/>
        <item m="1" x="446"/>
        <item m="1" x="491"/>
        <item m="1" x="646"/>
        <item m="1" x="112"/>
        <item m="1" x="721"/>
        <item m="1" x="366"/>
        <item m="1" x="383"/>
        <item m="1" x="418"/>
        <item m="1" x="438"/>
        <item m="1" x="660"/>
        <item m="1" x="325"/>
        <item m="1" x="320"/>
        <item m="1" x="287"/>
        <item m="1" x="305"/>
        <item m="1" x="376"/>
        <item m="1" x="684"/>
        <item m="1" x="704"/>
        <item m="1" x="63"/>
        <item m="1" x="656"/>
        <item m="1" x="359"/>
        <item m="1" x="142"/>
        <item m="1" x="708"/>
        <item m="1" x="72"/>
        <item m="1" x="66"/>
        <item m="1" x="772"/>
        <item m="1" x="106"/>
        <item m="1" x="298"/>
        <item m="1" x="401"/>
        <item m="1" x="657"/>
        <item m="1" x="266"/>
        <item m="1" x="143"/>
        <item m="1" x="718"/>
        <item m="1" x="73"/>
        <item m="1" x="218"/>
        <item m="1" x="481"/>
        <item m="1" x="773"/>
        <item m="1" x="453"/>
        <item m="1" x="107"/>
        <item m="1" x="402"/>
        <item m="1" x="658"/>
        <item m="1" x="360"/>
        <item m="1" x="74"/>
        <item m="1" x="774"/>
        <item m="1" x="454"/>
        <item m="1" x="403"/>
        <item m="1" x="64"/>
        <item m="1" x="144"/>
        <item m="1" x="719"/>
        <item m="1" x="229"/>
        <item m="1" x="67"/>
        <item m="1" x="775"/>
        <item m="1" x="404"/>
        <item m="1" x="207"/>
        <item m="1" x="145"/>
        <item m="1" x="230"/>
        <item m="1" x="68"/>
        <item m="1" x="455"/>
        <item m="1" x="208"/>
        <item m="1" x="146"/>
        <item m="1" x="231"/>
        <item m="1" x="219"/>
        <item m="1" x="209"/>
        <item m="1" x="232"/>
        <item m="1" x="456"/>
        <item m="1" x="210"/>
        <item m="1" x="233"/>
        <item m="1" x="457"/>
        <item m="1" x="234"/>
        <item m="1" x="211"/>
        <item m="1" x="75"/>
        <item m="1" x="458"/>
        <item m="1" x="405"/>
        <item m="1" x="235"/>
        <item m="1" x="677"/>
        <item m="1" x="76"/>
        <item m="1" x="236"/>
        <item m="1" x="459"/>
        <item m="1" x="77"/>
        <item m="1" x="212"/>
        <item m="1" x="237"/>
        <item m="1" x="136"/>
        <item m="1" x="390"/>
        <item m="1" x="460"/>
        <item m="1" x="299"/>
        <item m="1" x="213"/>
        <item m="1" x="361"/>
        <item m="1" x="391"/>
        <item m="1" x="78"/>
        <item m="1" x="300"/>
        <item m="1" x="776"/>
        <item m="1" x="214"/>
        <item m="1" x="392"/>
        <item m="1" x="79"/>
        <item m="1" x="777"/>
        <item m="1" x="301"/>
        <item m="1" x="80"/>
        <item m="1" x="406"/>
        <item m="1" x="81"/>
        <item m="1" x="82"/>
        <item m="1" x="407"/>
        <item m="1" x="83"/>
        <item m="1" x="408"/>
        <item m="1" x="409"/>
        <item m="1" x="748"/>
        <item m="1" x="84"/>
        <item m="1" x="410"/>
        <item m="1" x="85"/>
        <item m="1" x="86"/>
        <item m="1" x="87"/>
        <item m="1" x="411"/>
        <item m="1" x="238"/>
        <item m="1" x="215"/>
        <item m="1" x="678"/>
        <item m="1" x="302"/>
        <item m="1" x="108"/>
        <item m="1" x="43"/>
        <item m="1" x="303"/>
        <item m="1" x="44"/>
        <item m="1" x="246"/>
        <item m="1" x="250"/>
        <item m="1" x="701"/>
        <item m="1" x="247"/>
        <item m="1" x="251"/>
        <item m="1" x="702"/>
        <item m="1" x="667"/>
        <item m="1" x="310"/>
        <item m="1" x="462"/>
        <item m="1" x="279"/>
        <item m="1" x="286"/>
        <item m="1" x="74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7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515"/>
        <item m="1" x="151"/>
        <item m="1" x="516"/>
        <item m="1" x="152"/>
        <item m="1" x="517"/>
        <item m="1" x="518"/>
        <item m="1" x="519"/>
        <item m="1" x="153"/>
        <item m="1" x="154"/>
        <item m="1" x="596"/>
        <item m="1" x="520"/>
        <item m="1" x="521"/>
        <item m="1" x="597"/>
        <item m="1" x="522"/>
        <item m="1" x="155"/>
        <item m="1" x="156"/>
        <item m="1" x="56"/>
        <item m="1" x="523"/>
        <item m="1" x="524"/>
        <item x="1"/>
        <item m="1" x="157"/>
        <item m="1" x="525"/>
        <item m="1" x="158"/>
        <item m="1" x="598"/>
        <item m="1" x="599"/>
        <item m="1" x="600"/>
        <item m="1" x="526"/>
        <item m="1" x="527"/>
        <item m="1" x="528"/>
        <item m="1" x="601"/>
        <item m="1" x="529"/>
        <item m="1" x="602"/>
        <item m="1" x="530"/>
        <item m="1" x="531"/>
        <item m="1" x="532"/>
        <item m="1" x="603"/>
        <item m="1" x="604"/>
        <item m="1" x="533"/>
        <item m="1" x="605"/>
        <item m="1" x="606"/>
        <item m="1" x="159"/>
        <item m="1" x="607"/>
        <item m="1" x="160"/>
        <item m="1" x="608"/>
        <item m="1" x="609"/>
        <item m="1" x="161"/>
        <item m="1" x="534"/>
        <item m="1" x="535"/>
        <item m="1" x="536"/>
        <item m="1" x="537"/>
        <item m="1" x="610"/>
        <item m="1" x="162"/>
        <item m="1" x="611"/>
        <item m="1" x="612"/>
        <item m="1" x="538"/>
        <item m="1" x="539"/>
        <item m="1" x="163"/>
        <item m="1" x="540"/>
        <item m="1" x="541"/>
        <item m="1" x="542"/>
        <item m="1" x="543"/>
        <item m="1" x="164"/>
        <item m="1" x="544"/>
        <item m="1" x="545"/>
        <item m="1" x="546"/>
        <item m="1" x="547"/>
        <item m="1" x="165"/>
        <item m="1" x="613"/>
        <item m="1" x="614"/>
        <item m="1" x="615"/>
        <item m="1" x="616"/>
        <item m="1" x="617"/>
        <item x="18"/>
        <item m="1" x="57"/>
        <item m="1" x="290"/>
        <item m="1" x="618"/>
        <item m="1" x="548"/>
        <item m="1" x="549"/>
        <item m="1" x="619"/>
        <item m="1" x="550"/>
        <item m="1" x="551"/>
        <item m="1" x="620"/>
        <item m="1" x="621"/>
        <item m="1" x="166"/>
        <item m="1" x="167"/>
        <item m="1" x="552"/>
        <item m="1" x="58"/>
        <item m="1" x="168"/>
        <item m="1" x="553"/>
        <item m="1" x="622"/>
        <item m="1" x="169"/>
        <item m="1" x="554"/>
        <item m="1" x="555"/>
        <item m="1" x="623"/>
        <item m="1" x="170"/>
        <item m="1" x="624"/>
        <item m="1" x="171"/>
        <item m="1" x="556"/>
        <item m="1" x="557"/>
        <item m="1" x="558"/>
        <item m="1" x="559"/>
        <item m="1" x="560"/>
        <item m="1" x="625"/>
        <item m="1" x="626"/>
        <item m="1" x="627"/>
        <item m="1" x="561"/>
        <item m="1" x="562"/>
        <item m="1" x="628"/>
        <item m="1" x="563"/>
        <item m="1" x="564"/>
        <item m="1" x="629"/>
        <item m="1" x="291"/>
        <item m="1" x="565"/>
        <item m="1" x="172"/>
        <item m="1" x="173"/>
        <item m="1" x="566"/>
        <item m="1" x="174"/>
        <item m="1" x="630"/>
        <item m="1" x="567"/>
        <item m="1" x="175"/>
        <item m="1" x="176"/>
        <item m="1" x="177"/>
        <item m="1" x="178"/>
        <item m="1" x="179"/>
        <item m="1" x="180"/>
        <item m="1" x="568"/>
        <item m="1" x="569"/>
        <item m="1" x="59"/>
        <item m="1" x="570"/>
        <item m="1" x="571"/>
        <item m="1" x="572"/>
        <item m="1" x="181"/>
        <item m="1" x="573"/>
        <item m="1" x="574"/>
        <item m="1" x="631"/>
        <item m="1" x="575"/>
        <item m="1" x="576"/>
        <item m="1" x="182"/>
        <item m="1" x="183"/>
        <item m="1" x="184"/>
        <item m="1" x="185"/>
        <item m="1" x="186"/>
        <item m="1" x="187"/>
        <item m="1" x="577"/>
        <item m="1" x="188"/>
        <item m="1" x="189"/>
        <item m="1" x="190"/>
        <item m="1" x="191"/>
        <item m="1" x="192"/>
        <item m="1" x="193"/>
        <item m="1" x="194"/>
        <item m="1" x="578"/>
        <item m="1" x="632"/>
        <item m="1" x="579"/>
        <item m="1" x="580"/>
        <item m="1" x="581"/>
        <item m="1" x="195"/>
        <item m="1" x="196"/>
        <item m="1" x="582"/>
        <item m="1" x="197"/>
        <item m="1" x="583"/>
        <item m="1" x="584"/>
        <item m="1" x="585"/>
        <item m="1" x="198"/>
        <item m="1" x="633"/>
        <item m="1" x="634"/>
        <item m="1" x="635"/>
        <item m="1" x="636"/>
        <item m="1" x="586"/>
        <item m="1" x="199"/>
        <item m="1" x="200"/>
        <item m="1" x="201"/>
        <item m="1" x="204"/>
        <item m="1" x="587"/>
        <item m="1" x="588"/>
        <item m="1" x="205"/>
        <item m="1" x="40"/>
        <item m="1" x="589"/>
        <item m="1" x="41"/>
        <item m="1" x="42"/>
        <item m="1" x="240"/>
        <item m="1" x="94"/>
        <item m="1" x="241"/>
        <item m="1" x="643"/>
        <item m="1" x="244"/>
        <item m="1" x="53"/>
        <item m="1" x="54"/>
        <item m="1" x="55"/>
        <item m="1" x="137"/>
        <item m="1" x="270"/>
        <item m="1" x="138"/>
        <item m="1" x="271"/>
        <item m="1" x="692"/>
        <item m="1" x="295"/>
        <item m="1" x="296"/>
        <item m="1" x="693"/>
        <item m="1" x="304"/>
        <item m="1" x="133"/>
        <item m="1" x="329"/>
        <item m="1" x="332"/>
        <item m="1" x="738"/>
        <item m="1" x="245"/>
        <item m="1" x="357"/>
        <item m="1" x="756"/>
        <item m="1" x="362"/>
        <item m="1" x="262"/>
        <item m="1" x="117"/>
        <item m="1" x="493"/>
        <item m="1" x="120"/>
        <item m="1" x="764"/>
        <item m="1" x="765"/>
        <item m="1" x="327"/>
        <item m="1" x="334"/>
        <item m="1" x="502"/>
        <item m="1" x="785"/>
        <item m="1" x="734"/>
        <item m="1" x="373"/>
        <item m="1" x="503"/>
        <item m="1" x="735"/>
        <item m="1" x="374"/>
        <item m="1" x="740"/>
        <item m="1" x="147"/>
        <item m="1" x="746"/>
        <item m="1" x="282"/>
        <item m="1" x="130"/>
        <item m="1" x="122"/>
        <item m="1" x="371"/>
        <item m="1" x="377"/>
        <item m="1" x="71"/>
        <item m="1" x="372"/>
        <item m="1" x="378"/>
        <item m="1" x="484"/>
        <item m="1" x="51"/>
        <item m="1" x="293"/>
        <item m="1" x="60"/>
        <item m="1" x="341"/>
        <item m="1" x="272"/>
        <item m="1" x="400"/>
        <item m="1" x="342"/>
        <item m="1" x="345"/>
        <item m="1" x="419"/>
        <item m="1" x="346"/>
        <item m="1" x="256"/>
        <item m="1" x="358"/>
        <item m="1" x="424"/>
        <item m="1" x="344"/>
        <item m="1" x="751"/>
        <item m="1" x="752"/>
        <item m="1" x="353"/>
        <item m="1" x="354"/>
        <item m="1" x="258"/>
        <item m="1" x="482"/>
        <item m="1" x="486"/>
        <item m="1" x="288"/>
        <item m="1" x="330"/>
        <item m="1" x="433"/>
        <item m="1" x="336"/>
        <item m="1" x="771"/>
        <item m="1" x="220"/>
        <item m="1" x="507"/>
        <item m="1" x="331"/>
        <item m="1" x="434"/>
        <item m="1" x="337"/>
        <item m="1" x="644"/>
        <item m="1" x="309"/>
        <item m="1" x="679"/>
        <item m="1" x="335"/>
        <item m="1" x="683"/>
        <item m="1" x="495"/>
        <item m="1" x="226"/>
        <item m="1" x="778"/>
        <item m="1" x="782"/>
        <item m="1" x="770"/>
        <item m="1" x="432"/>
        <item m="1" x="375"/>
        <item m="1" x="248"/>
        <item m="1" x="253"/>
        <item m="1" x="132"/>
        <item m="1" x="500"/>
        <item m="1" x="501"/>
        <item m="1" x="101"/>
        <item m="1" x="102"/>
        <item m="1" x="439"/>
        <item m="1" x="113"/>
        <item m="1" x="103"/>
        <item m="1" x="104"/>
        <item m="1" x="105"/>
        <item m="1" x="114"/>
        <item m="1" x="115"/>
        <item m="1" x="116"/>
        <item m="1" x="387"/>
        <item m="1" x="473"/>
        <item m="1" x="397"/>
        <item m="1" x="594"/>
        <item m="1" x="640"/>
        <item m="1" x="339"/>
        <item m="1" x="38"/>
        <item m="1" x="131"/>
        <item m="1" x="671"/>
        <item m="1" x="673"/>
        <item m="1" x="323"/>
        <item m="1" x="709"/>
        <item m="1" x="477"/>
        <item m="1" x="420"/>
        <item m="1" x="478"/>
        <item m="1" x="421"/>
        <item m="1" x="479"/>
        <item m="1" x="480"/>
        <item m="1" x="711"/>
        <item m="1" x="496"/>
        <item m="1" x="239"/>
        <item m="1" x="426"/>
        <item m="1" x="306"/>
        <item m="1" x="280"/>
        <item m="1" x="297"/>
        <item m="1" x="670"/>
        <item m="1" x="367"/>
        <item m="1" x="428"/>
        <item m="1" x="592"/>
        <item m="1" x="742"/>
        <item m="1" x="637"/>
        <item m="1" x="225"/>
        <item m="1" x="93"/>
        <item m="1" x="135"/>
        <item m="1" x="265"/>
        <item m="1" x="725"/>
        <item m="1" x="338"/>
        <item m="1" x="466"/>
        <item m="1" x="784"/>
        <item m="1" x="318"/>
        <item m="1" x="441"/>
        <item m="1" x="442"/>
        <item m="1" x="747"/>
        <item m="1" x="471"/>
        <item m="1" x="469"/>
        <item m="1" x="508"/>
        <item m="1" x="381"/>
        <item m="1" x="440"/>
        <item m="1" x="766"/>
        <item m="1" x="767"/>
        <item m="1" x="662"/>
        <item m="1" x="768"/>
        <item m="1" x="663"/>
        <item m="1" x="664"/>
        <item m="1" x="783"/>
        <item m="1" x="263"/>
        <item m="1" x="416"/>
        <item m="1" x="745"/>
        <item m="1" x="739"/>
        <item m="1" x="423"/>
        <item m="1" x="223"/>
        <item m="1" x="417"/>
        <item m="1" x="492"/>
        <item m="1" x="333"/>
        <item m="1" x="413"/>
        <item m="1" x="141"/>
        <item m="1" x="252"/>
        <item m="1" x="749"/>
        <item m="1" x="448"/>
        <item m="1" x="470"/>
        <item m="1" x="705"/>
        <item m="1" x="779"/>
        <item m="1" x="52"/>
        <item m="1" x="62"/>
        <item m="1" x="695"/>
        <item m="1" x="700"/>
        <item m="1" x="707"/>
        <item m="1" x="321"/>
        <item m="1" x="322"/>
        <item m="1" x="324"/>
        <item m="1" x="689"/>
        <item m="1" x="732"/>
        <item m="1" x="744"/>
        <item m="1" x="761"/>
        <item m="1" x="780"/>
        <item m="1" x="399"/>
        <item m="1" x="703"/>
        <item m="1" x="639"/>
        <item m="1" x="472"/>
        <item m="1" x="36"/>
        <item m="1" x="96"/>
        <item m="1" x="590"/>
        <item m="1" x="384"/>
        <item m="1" x="260"/>
        <item m="1" x="396"/>
        <item m="1" x="398"/>
        <item m="1" x="249"/>
        <item m="1" x="364"/>
        <item m="1" x="487"/>
        <item m="1" x="488"/>
        <item m="1" x="217"/>
        <item m="1" x="723"/>
        <item m="1" x="762"/>
        <item m="1" x="494"/>
        <item m="1" x="759"/>
        <item m="1" x="89"/>
        <item m="1" x="465"/>
        <item m="1" x="474"/>
        <item m="1" x="591"/>
        <item m="1" x="449"/>
        <item m="1" x="284"/>
        <item m="1" x="285"/>
        <item m="1" x="307"/>
        <item m="1" x="281"/>
        <item m="1" x="425"/>
        <item m="1" x="437"/>
        <item m="1" x="340"/>
        <item m="1" x="148"/>
        <item m="1" x="216"/>
        <item m="1" x="490"/>
        <item m="1" x="126"/>
        <item m="1" x="389"/>
        <item m="1" x="289"/>
        <item m="1" x="221"/>
        <item m="1" x="99"/>
        <item m="1" x="65"/>
        <item m="1" x="710"/>
        <item m="1" x="61"/>
        <item m="1" x="720"/>
        <item m="1" x="760"/>
        <item m="1" x="37"/>
        <item m="1" x="393"/>
        <item m="1" x="665"/>
        <item m="1" x="699"/>
        <item m="1" x="593"/>
        <item m="1" x="97"/>
        <item m="1" x="124"/>
        <item m="1" x="443"/>
        <item m="1" x="39"/>
        <item m="1" x="206"/>
        <item m="1" x="243"/>
        <item m="1" x="645"/>
        <item m="1" x="681"/>
        <item m="1" x="717"/>
        <item m="1" x="273"/>
        <item m="1" x="274"/>
        <item m="1" x="348"/>
        <item m="1" x="349"/>
        <item m="1" x="350"/>
        <item m="1" x="351"/>
        <item m="1" x="352"/>
        <item m="1" x="275"/>
        <item m="1" x="276"/>
        <item m="1" x="277"/>
        <item m="1" x="278"/>
        <item m="1" x="461"/>
        <item m="1" x="647"/>
        <item m="1" x="743"/>
        <item m="1" x="257"/>
        <item m="1" x="45"/>
        <item m="1" x="149"/>
        <item m="1" x="379"/>
        <item m="1" x="414"/>
        <item m="1" x="595"/>
        <item m="1" x="669"/>
        <item m="1" x="363"/>
        <item m="1" x="127"/>
        <item m="1" x="750"/>
        <item m="1" x="445"/>
        <item m="1" x="475"/>
        <item m="1" x="483"/>
        <item m="1" x="505"/>
        <item m="1" x="668"/>
        <item m="1" x="753"/>
        <item m="1" x="123"/>
        <item m="1" x="388"/>
        <item m="1" x="259"/>
        <item m="1" x="476"/>
        <item m="1" x="498"/>
        <item m="1" x="675"/>
        <item m="1" x="422"/>
        <item m="1" x="451"/>
        <item m="1" x="706"/>
        <item m="1" x="722"/>
        <item m="1" x="452"/>
        <item m="1" x="724"/>
        <item m="1" x="261"/>
        <item m="1" x="368"/>
        <item m="1" x="716"/>
        <item m="1" x="680"/>
        <item m="1" x="697"/>
        <item m="1" x="382"/>
        <item m="1" x="395"/>
        <item m="1" x="436"/>
        <item m="1" x="264"/>
        <item m="1" x="319"/>
        <item m="1" x="118"/>
        <item m="1" x="511"/>
        <item m="1" x="512"/>
        <item m="1" x="685"/>
        <item m="1" x="686"/>
        <item m="1" x="687"/>
        <item m="1" x="125"/>
        <item m="1" x="370"/>
        <item m="1" x="450"/>
        <item m="1" x="294"/>
        <item m="1" x="755"/>
        <item m="1" x="311"/>
        <item m="1" x="489"/>
        <item m="1" x="464"/>
        <item m="1" x="69"/>
        <item m="1" x="497"/>
        <item m="1" x="514"/>
        <item m="1" x="642"/>
        <item m="1" x="222"/>
        <item m="1" x="313"/>
        <item m="1" x="343"/>
        <item m="1" x="70"/>
        <item m="1" x="129"/>
        <item m="1" x="224"/>
        <item m="1" x="267"/>
        <item m="1" x="268"/>
        <item m="1" x="688"/>
        <item m="1" x="510"/>
        <item m="1" x="638"/>
        <item m="1" x="651"/>
        <item m="1" x="88"/>
        <item m="1" x="757"/>
        <item m="1" x="758"/>
        <item m="1" x="648"/>
        <item m="1" x="729"/>
        <item m="1" x="730"/>
        <item m="1" x="47"/>
        <item m="1" x="731"/>
        <item m="1" x="48"/>
        <item m="1" x="49"/>
        <item m="1" x="227"/>
        <item m="1" x="447"/>
        <item m="1" x="316"/>
        <item m="1" x="736"/>
        <item m="1" x="786"/>
        <item m="1" x="504"/>
        <item m="1" x="91"/>
        <item m="1" x="649"/>
        <item m="1" x="98"/>
        <item m="1" x="733"/>
        <item m="1" x="712"/>
        <item m="1" x="506"/>
        <item m="1" x="654"/>
        <item m="1" x="228"/>
        <item m="1" x="754"/>
        <item m="1" x="769"/>
        <item m="1" x="698"/>
        <item m="1" x="763"/>
        <item m="1" x="315"/>
        <item m="1" x="356"/>
        <item m="1" x="386"/>
        <item m="1" x="485"/>
        <item m="1" x="509"/>
        <item m="1" x="467"/>
        <item m="1" x="380"/>
        <item m="1" x="269"/>
        <item m="1" x="355"/>
        <item m="1" x="90"/>
        <item m="1" x="92"/>
        <item m="1" x="283"/>
        <item m="1" x="728"/>
        <item m="1" x="715"/>
        <item m="1" x="50"/>
        <item m="1" x="308"/>
        <item m="1" x="110"/>
        <item m="1" x="128"/>
        <item m="1" x="292"/>
        <item m="1" x="691"/>
        <item m="1" x="714"/>
        <item m="1" x="100"/>
        <item m="1" x="435"/>
        <item m="1" x="134"/>
        <item m="1" x="203"/>
        <item m="1" x="111"/>
        <item m="1" x="412"/>
        <item m="1" x="737"/>
        <item m="1" x="150"/>
        <item m="1" x="430"/>
        <item m="1" x="365"/>
        <item m="1" x="444"/>
        <item m="1" x="369"/>
        <item m="1" x="463"/>
        <item m="1" x="727"/>
        <item m="1" x="139"/>
        <item m="1" x="347"/>
        <item m="1" x="682"/>
        <item m="1" x="499"/>
        <item m="1" x="140"/>
        <item m="1" x="513"/>
        <item m="1" x="713"/>
        <item m="1" x="655"/>
        <item m="1" x="659"/>
        <item m="1" x="312"/>
        <item m="1" x="676"/>
        <item m="1" x="672"/>
        <item m="1" x="328"/>
        <item m="1" x="696"/>
        <item m="1" x="109"/>
        <item m="1" x="119"/>
        <item m="1" x="95"/>
        <item m="1" x="394"/>
        <item m="1" x="694"/>
        <item m="1" x="666"/>
        <item m="1" x="781"/>
        <item m="1" x="415"/>
        <item m="1" x="652"/>
        <item m="1" x="326"/>
        <item m="1" x="255"/>
        <item m="1" x="690"/>
        <item m="1" x="429"/>
        <item m="1" x="314"/>
        <item m="1" x="468"/>
        <item m="1" x="317"/>
        <item m="1" x="431"/>
        <item m="1" x="385"/>
        <item m="1" x="202"/>
        <item m="1" x="427"/>
        <item m="1" x="650"/>
        <item m="1" x="726"/>
        <item m="1" x="46"/>
        <item m="1" x="661"/>
        <item m="1" x="653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21"/>
    <field x="25"/>
  </rowFields>
  <rowItems count="52">
    <i>
      <x v="250"/>
    </i>
    <i r="1">
      <x v="135"/>
    </i>
    <i r="1">
      <x v="156"/>
    </i>
    <i>
      <x v="251"/>
    </i>
    <i r="1">
      <x v="188"/>
    </i>
    <i r="1">
      <x v="241"/>
    </i>
    <i>
      <x v="252"/>
    </i>
    <i r="1">
      <x v="138"/>
    </i>
    <i r="1">
      <x v="144"/>
    </i>
    <i>
      <x v="253"/>
    </i>
    <i r="1">
      <x v="136"/>
    </i>
    <i r="1">
      <x v="137"/>
    </i>
    <i r="1">
      <x v="143"/>
    </i>
    <i r="1">
      <x v="163"/>
    </i>
    <i>
      <x v="254"/>
    </i>
    <i r="1">
      <x v="139"/>
    </i>
    <i r="1">
      <x v="144"/>
    </i>
    <i>
      <x v="255"/>
    </i>
    <i r="1">
      <x v="140"/>
    </i>
    <i r="1">
      <x v="150"/>
    </i>
    <i>
      <x v="256"/>
    </i>
    <i r="1">
      <x v="141"/>
    </i>
    <i r="1">
      <x v="155"/>
    </i>
    <i r="1">
      <x v="157"/>
    </i>
    <i r="1">
      <x v="158"/>
    </i>
    <i>
      <x v="257"/>
    </i>
    <i r="1">
      <x v="142"/>
    </i>
    <i r="1">
      <x v="145"/>
    </i>
    <i r="1">
      <x v="146"/>
    </i>
    <i r="1">
      <x v="147"/>
    </i>
    <i r="1">
      <x v="148"/>
    </i>
    <i>
      <x v="258"/>
    </i>
    <i r="1">
      <x v="142"/>
    </i>
    <i r="1">
      <x v="149"/>
    </i>
    <i r="1">
      <x v="151"/>
    </i>
    <i r="1">
      <x v="153"/>
    </i>
    <i>
      <x v="259"/>
    </i>
    <i r="1">
      <x v="152"/>
    </i>
    <i r="1">
      <x v="154"/>
    </i>
    <i>
      <x v="260"/>
    </i>
    <i r="1">
      <x v="159"/>
    </i>
    <i r="1">
      <x v="160"/>
    </i>
    <i>
      <x v="261"/>
    </i>
    <i r="1">
      <x v="161"/>
    </i>
    <i r="1">
      <x v="164"/>
    </i>
    <i r="1">
      <x v="166"/>
    </i>
    <i r="1">
      <x v="167"/>
    </i>
    <i r="1">
      <x v="168"/>
    </i>
    <i>
      <x v="262"/>
    </i>
    <i r="1">
      <x v="162"/>
    </i>
    <i r="1">
      <x v="165"/>
    </i>
    <i t="grand">
      <x/>
    </i>
  </rowItems>
  <colFields count="1">
    <field x="-2"/>
  </colFields>
  <colItems count="2">
    <i>
      <x/>
    </i>
    <i i="1">
      <x v="1"/>
    </i>
  </colItems>
  <pageFields count="1">
    <pageField fld="33" hier="-1"/>
  </pageField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48974-E754-43F7-BB48-60B854052BA4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4:C115" firstHeaderRow="0" firstDataRow="1" firstDataCol="1" rowPageCount="2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4">
        <item x="1"/>
        <item x="0"/>
        <item m="1" x="2"/>
        <item t="default"/>
      </items>
    </pivotField>
    <pivotField axis="axisRow" showAll="0">
      <items count="264">
        <item m="1" x="79"/>
        <item m="1" x="141"/>
        <item m="1" x="256"/>
        <item m="1" x="61"/>
        <item m="1" x="54"/>
        <item m="1" x="249"/>
        <item m="1" x="223"/>
        <item m="1" x="50"/>
        <item m="1" x="150"/>
        <item m="1" x="101"/>
        <item m="1" x="231"/>
        <item m="1" x="25"/>
        <item m="1" x="121"/>
        <item m="1" x="95"/>
        <item m="1" x="14"/>
        <item m="1" x="146"/>
        <item m="1" x="104"/>
        <item m="1" x="131"/>
        <item m="1" x="151"/>
        <item m="1" x="233"/>
        <item m="1" x="220"/>
        <item m="1" x="148"/>
        <item m="1" x="221"/>
        <item m="1" x="109"/>
        <item m="1" x="69"/>
        <item m="1" x="102"/>
        <item m="1" x="21"/>
        <item m="1" x="253"/>
        <item m="1" x="134"/>
        <item m="1" x="246"/>
        <item m="1" x="132"/>
        <item m="1" x="129"/>
        <item m="1" x="235"/>
        <item m="1" x="182"/>
        <item m="1" x="176"/>
        <item m="1" x="49"/>
        <item m="1" x="172"/>
        <item m="1" x="42"/>
        <item m="1" x="168"/>
        <item m="1" x="36"/>
        <item m="1" x="98"/>
        <item m="1" x="210"/>
        <item m="1" x="207"/>
        <item m="1" x="87"/>
        <item m="1" x="81"/>
        <item m="1" x="16"/>
        <item m="1" x="174"/>
        <item m="1" x="211"/>
        <item m="1" x="164"/>
        <item m="1" x="190"/>
        <item m="1" x="56"/>
        <item m="1" x="55"/>
        <item m="1" x="139"/>
        <item m="1" x="45"/>
        <item m="1" x="153"/>
        <item m="1" x="122"/>
        <item m="1" x="130"/>
        <item m="1" x="218"/>
        <item m="1" x="167"/>
        <item m="1" x="114"/>
        <item m="1" x="261"/>
        <item m="1" x="119"/>
        <item m="1" x="236"/>
        <item m="1" x="144"/>
        <item m="1" x="111"/>
        <item m="1" x="161"/>
        <item m="1" x="157"/>
        <item m="1" x="125"/>
        <item m="1" x="85"/>
        <item m="1" x="113"/>
        <item m="1" x="166"/>
        <item m="1" x="239"/>
        <item m="1" x="80"/>
        <item m="1" x="155"/>
        <item m="1" x="213"/>
        <item m="1" x="195"/>
        <item m="1" x="83"/>
        <item m="1" x="19"/>
        <item m="1" x="226"/>
        <item m="1" x="232"/>
        <item m="1" x="99"/>
        <item m="1" x="33"/>
        <item m="1" x="219"/>
        <item m="1" x="137"/>
        <item m="1" x="222"/>
        <item m="1" x="120"/>
        <item m="1" x="258"/>
        <item m="1" x="214"/>
        <item m="1" x="28"/>
        <item m="1" x="24"/>
        <item m="1" x="228"/>
        <item m="1" x="201"/>
        <item m="1" x="217"/>
        <item m="1" x="32"/>
        <item m="1" x="124"/>
        <item m="1" x="196"/>
        <item m="1" x="22"/>
        <item m="1" x="97"/>
        <item m="1" x="71"/>
        <item m="1" x="200"/>
        <item m="1" x="180"/>
        <item m="1" x="159"/>
        <item m="1" x="255"/>
        <item m="1" x="112"/>
        <item m="1" x="13"/>
        <item m="1" x="88"/>
        <item m="1" x="47"/>
        <item m="1" x="39"/>
        <item m="1" x="40"/>
        <item m="1" x="91"/>
        <item m="1" x="65"/>
        <item m="1" x="262"/>
        <item m="1" x="89"/>
        <item m="1" x="250"/>
        <item m="1" x="243"/>
        <item m="1" x="252"/>
        <item m="1" x="259"/>
        <item m="1" x="251"/>
        <item m="1" x="63"/>
        <item m="1" x="116"/>
        <item m="1" x="84"/>
        <item m="1" x="257"/>
        <item m="1" x="52"/>
        <item m="1" x="158"/>
        <item m="1" x="138"/>
        <item m="1" x="66"/>
        <item m="1" x="37"/>
        <item m="1" x="108"/>
        <item m="1" x="110"/>
        <item m="1" x="30"/>
        <item m="1" x="92"/>
        <item m="1" x="160"/>
        <item m="1" x="179"/>
        <item m="1" x="229"/>
        <item m="1" x="198"/>
        <item m="1" x="234"/>
        <item m="1" x="208"/>
        <item m="1" x="143"/>
        <item m="1" x="43"/>
        <item m="1" x="170"/>
        <item m="1" x="93"/>
        <item m="1" x="62"/>
        <item m="1" x="127"/>
        <item m="1" x="187"/>
        <item m="1" x="188"/>
        <item m="1" x="162"/>
        <item m="1" x="58"/>
        <item m="1" x="183"/>
        <item m="1" x="72"/>
        <item m="1" x="34"/>
        <item m="1" x="254"/>
        <item m="1" x="202"/>
        <item m="1" x="57"/>
        <item m="1" x="78"/>
        <item m="1" x="241"/>
        <item m="1" x="184"/>
        <item m="1" x="224"/>
        <item m="1" x="185"/>
        <item m="1" x="64"/>
        <item m="1" x="23"/>
        <item m="1" x="117"/>
        <item m="1" x="205"/>
        <item m="1" x="74"/>
        <item m="1" x="154"/>
        <item m="1" x="35"/>
        <item m="1" x="248"/>
        <item m="1" x="178"/>
        <item m="1" x="107"/>
        <item m="1" x="135"/>
        <item m="1" x="163"/>
        <item m="1" x="181"/>
        <item m="1" x="59"/>
        <item m="1" x="225"/>
        <item m="1" x="175"/>
        <item m="1" x="237"/>
        <item m="1" x="17"/>
        <item m="1" x="46"/>
        <item m="1" x="209"/>
        <item m="1" x="171"/>
        <item m="1" x="94"/>
        <item m="1" x="192"/>
        <item m="1" x="96"/>
        <item m="1" x="145"/>
        <item m="1" x="140"/>
        <item m="1" x="204"/>
        <item m="1" x="123"/>
        <item m="1" x="38"/>
        <item m="1" x="191"/>
        <item m="1" x="126"/>
        <item m="1" x="90"/>
        <item m="1" x="142"/>
        <item m="1" x="70"/>
        <item m="1" x="186"/>
        <item m="1" x="136"/>
        <item m="1" x="203"/>
        <item m="1" x="118"/>
        <item m="1" x="41"/>
        <item m="1" x="227"/>
        <item m="1" x="206"/>
        <item m="1" x="115"/>
        <item m="1" x="15"/>
        <item m="1" x="82"/>
        <item m="1" x="169"/>
        <item m="1" x="165"/>
        <item m="1" x="86"/>
        <item m="1" x="230"/>
        <item m="1" x="260"/>
        <item m="1" x="189"/>
        <item m="1" x="68"/>
        <item m="1" x="60"/>
        <item m="1" x="53"/>
        <item m="1" x="244"/>
        <item m="1" x="152"/>
        <item m="1" x="67"/>
        <item m="1" x="44"/>
        <item m="1" x="105"/>
        <item m="1" x="215"/>
        <item m="1" x="100"/>
        <item m="1" x="76"/>
        <item m="1" x="73"/>
        <item m="1" x="156"/>
        <item m="1" x="212"/>
        <item m="1" x="51"/>
        <item m="1" x="240"/>
        <item m="1" x="173"/>
        <item m="1" x="238"/>
        <item m="1" x="48"/>
        <item m="1" x="194"/>
        <item m="1" x="149"/>
        <item m="1" x="20"/>
        <item m="1" x="147"/>
        <item m="1" x="245"/>
        <item m="1" x="103"/>
        <item m="1" x="26"/>
        <item m="1" x="18"/>
        <item m="1" x="75"/>
        <item m="1" x="27"/>
        <item m="1" x="199"/>
        <item m="1" x="242"/>
        <item m="1" x="31"/>
        <item m="1" x="247"/>
        <item m="1" x="193"/>
        <item m="1" x="177"/>
        <item m="1" x="106"/>
        <item m="1" x="29"/>
        <item m="1" x="128"/>
        <item m="1" x="216"/>
        <item m="1" x="197"/>
        <item m="1" x="133"/>
        <item m="1" x="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numFmtId="44" showAll="0"/>
    <pivotField numFmtId="165" showAll="0"/>
    <pivotField axis="axisRow" showAll="0" sortType="ascending">
      <items count="788">
        <item m="1" x="674"/>
        <item m="1" x="641"/>
        <item m="1" x="254"/>
        <item m="1" x="121"/>
        <item m="1" x="242"/>
        <item m="1" x="446"/>
        <item m="1" x="491"/>
        <item m="1" x="646"/>
        <item m="1" x="112"/>
        <item m="1" x="721"/>
        <item m="1" x="366"/>
        <item m="1" x="383"/>
        <item m="1" x="418"/>
        <item m="1" x="438"/>
        <item m="1" x="660"/>
        <item m="1" x="325"/>
        <item m="1" x="320"/>
        <item m="1" x="287"/>
        <item m="1" x="305"/>
        <item m="1" x="376"/>
        <item m="1" x="684"/>
        <item m="1" x="704"/>
        <item m="1" x="63"/>
        <item m="1" x="656"/>
        <item m="1" x="359"/>
        <item m="1" x="142"/>
        <item m="1" x="708"/>
        <item m="1" x="72"/>
        <item m="1" x="66"/>
        <item m="1" x="772"/>
        <item m="1" x="106"/>
        <item m="1" x="298"/>
        <item m="1" x="401"/>
        <item m="1" x="657"/>
        <item m="1" x="266"/>
        <item m="1" x="143"/>
        <item m="1" x="718"/>
        <item m="1" x="73"/>
        <item m="1" x="218"/>
        <item m="1" x="481"/>
        <item m="1" x="773"/>
        <item m="1" x="453"/>
        <item m="1" x="107"/>
        <item m="1" x="402"/>
        <item m="1" x="658"/>
        <item m="1" x="360"/>
        <item m="1" x="74"/>
        <item m="1" x="774"/>
        <item m="1" x="454"/>
        <item m="1" x="403"/>
        <item m="1" x="64"/>
        <item m="1" x="144"/>
        <item m="1" x="719"/>
        <item m="1" x="229"/>
        <item m="1" x="67"/>
        <item m="1" x="775"/>
        <item m="1" x="404"/>
        <item m="1" x="207"/>
        <item m="1" x="145"/>
        <item m="1" x="230"/>
        <item m="1" x="68"/>
        <item m="1" x="455"/>
        <item m="1" x="208"/>
        <item m="1" x="146"/>
        <item m="1" x="231"/>
        <item m="1" x="219"/>
        <item m="1" x="209"/>
        <item m="1" x="232"/>
        <item m="1" x="456"/>
        <item m="1" x="210"/>
        <item m="1" x="233"/>
        <item m="1" x="457"/>
        <item m="1" x="234"/>
        <item m="1" x="211"/>
        <item m="1" x="75"/>
        <item m="1" x="458"/>
        <item m="1" x="405"/>
        <item m="1" x="235"/>
        <item m="1" x="677"/>
        <item m="1" x="76"/>
        <item m="1" x="236"/>
        <item m="1" x="459"/>
        <item m="1" x="77"/>
        <item m="1" x="212"/>
        <item m="1" x="237"/>
        <item m="1" x="136"/>
        <item m="1" x="390"/>
        <item m="1" x="460"/>
        <item m="1" x="299"/>
        <item m="1" x="213"/>
        <item m="1" x="361"/>
        <item m="1" x="391"/>
        <item m="1" x="78"/>
        <item m="1" x="300"/>
        <item m="1" x="776"/>
        <item m="1" x="214"/>
        <item m="1" x="392"/>
        <item m="1" x="79"/>
        <item m="1" x="777"/>
        <item m="1" x="301"/>
        <item m="1" x="80"/>
        <item m="1" x="406"/>
        <item m="1" x="81"/>
        <item m="1" x="82"/>
        <item m="1" x="407"/>
        <item m="1" x="83"/>
        <item m="1" x="408"/>
        <item m="1" x="409"/>
        <item m="1" x="748"/>
        <item m="1" x="84"/>
        <item m="1" x="410"/>
        <item m="1" x="85"/>
        <item m="1" x="86"/>
        <item m="1" x="87"/>
        <item m="1" x="411"/>
        <item m="1" x="238"/>
        <item m="1" x="215"/>
        <item m="1" x="678"/>
        <item m="1" x="302"/>
        <item m="1" x="108"/>
        <item m="1" x="43"/>
        <item m="1" x="303"/>
        <item m="1" x="44"/>
        <item m="1" x="246"/>
        <item m="1" x="250"/>
        <item m="1" x="701"/>
        <item m="1" x="247"/>
        <item m="1" x="251"/>
        <item m="1" x="702"/>
        <item m="1" x="667"/>
        <item m="1" x="310"/>
        <item m="1" x="462"/>
        <item m="1" x="279"/>
        <item m="1" x="286"/>
        <item m="1" x="741"/>
        <item x="0"/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7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m="1" x="515"/>
        <item m="1" x="151"/>
        <item m="1" x="516"/>
        <item m="1" x="152"/>
        <item m="1" x="517"/>
        <item m="1" x="518"/>
        <item m="1" x="519"/>
        <item m="1" x="153"/>
        <item m="1" x="154"/>
        <item m="1" x="596"/>
        <item m="1" x="520"/>
        <item m="1" x="521"/>
        <item m="1" x="597"/>
        <item m="1" x="522"/>
        <item m="1" x="155"/>
        <item m="1" x="156"/>
        <item m="1" x="56"/>
        <item m="1" x="523"/>
        <item m="1" x="524"/>
        <item x="1"/>
        <item m="1" x="157"/>
        <item m="1" x="525"/>
        <item m="1" x="158"/>
        <item m="1" x="598"/>
        <item m="1" x="599"/>
        <item m="1" x="600"/>
        <item m="1" x="526"/>
        <item m="1" x="527"/>
        <item m="1" x="528"/>
        <item m="1" x="601"/>
        <item m="1" x="529"/>
        <item m="1" x="602"/>
        <item m="1" x="530"/>
        <item m="1" x="531"/>
        <item m="1" x="532"/>
        <item m="1" x="603"/>
        <item m="1" x="604"/>
        <item m="1" x="533"/>
        <item m="1" x="605"/>
        <item m="1" x="606"/>
        <item m="1" x="159"/>
        <item m="1" x="607"/>
        <item m="1" x="160"/>
        <item m="1" x="608"/>
        <item m="1" x="609"/>
        <item m="1" x="161"/>
        <item m="1" x="534"/>
        <item m="1" x="535"/>
        <item m="1" x="536"/>
        <item m="1" x="537"/>
        <item m="1" x="610"/>
        <item m="1" x="162"/>
        <item m="1" x="611"/>
        <item m="1" x="612"/>
        <item m="1" x="538"/>
        <item m="1" x="539"/>
        <item m="1" x="163"/>
        <item m="1" x="540"/>
        <item m="1" x="541"/>
        <item m="1" x="542"/>
        <item m="1" x="543"/>
        <item m="1" x="164"/>
        <item m="1" x="544"/>
        <item m="1" x="545"/>
        <item m="1" x="546"/>
        <item m="1" x="547"/>
        <item m="1" x="165"/>
        <item m="1" x="613"/>
        <item m="1" x="614"/>
        <item m="1" x="615"/>
        <item m="1" x="616"/>
        <item m="1" x="617"/>
        <item x="18"/>
        <item m="1" x="57"/>
        <item m="1" x="290"/>
        <item m="1" x="618"/>
        <item m="1" x="548"/>
        <item m="1" x="549"/>
        <item m="1" x="619"/>
        <item m="1" x="550"/>
        <item m="1" x="551"/>
        <item m="1" x="620"/>
        <item m="1" x="621"/>
        <item m="1" x="166"/>
        <item m="1" x="167"/>
        <item m="1" x="552"/>
        <item m="1" x="58"/>
        <item m="1" x="168"/>
        <item m="1" x="553"/>
        <item m="1" x="622"/>
        <item m="1" x="169"/>
        <item m="1" x="554"/>
        <item m="1" x="555"/>
        <item m="1" x="623"/>
        <item m="1" x="170"/>
        <item m="1" x="624"/>
        <item m="1" x="171"/>
        <item m="1" x="556"/>
        <item m="1" x="557"/>
        <item m="1" x="558"/>
        <item m="1" x="559"/>
        <item m="1" x="560"/>
        <item m="1" x="625"/>
        <item m="1" x="626"/>
        <item m="1" x="627"/>
        <item m="1" x="561"/>
        <item m="1" x="562"/>
        <item m="1" x="628"/>
        <item m="1" x="563"/>
        <item m="1" x="564"/>
        <item m="1" x="629"/>
        <item m="1" x="291"/>
        <item m="1" x="565"/>
        <item m="1" x="172"/>
        <item m="1" x="173"/>
        <item m="1" x="566"/>
        <item m="1" x="174"/>
        <item m="1" x="630"/>
        <item m="1" x="567"/>
        <item m="1" x="175"/>
        <item m="1" x="176"/>
        <item m="1" x="177"/>
        <item m="1" x="178"/>
        <item m="1" x="179"/>
        <item m="1" x="180"/>
        <item m="1" x="568"/>
        <item m="1" x="569"/>
        <item m="1" x="59"/>
        <item m="1" x="570"/>
        <item m="1" x="571"/>
        <item m="1" x="572"/>
        <item m="1" x="181"/>
        <item m="1" x="573"/>
        <item m="1" x="574"/>
        <item m="1" x="631"/>
        <item m="1" x="575"/>
        <item m="1" x="576"/>
        <item m="1" x="182"/>
        <item m="1" x="183"/>
        <item m="1" x="184"/>
        <item m="1" x="185"/>
        <item m="1" x="186"/>
        <item m="1" x="187"/>
        <item m="1" x="577"/>
        <item m="1" x="188"/>
        <item m="1" x="189"/>
        <item m="1" x="190"/>
        <item m="1" x="191"/>
        <item m="1" x="192"/>
        <item m="1" x="193"/>
        <item m="1" x="194"/>
        <item m="1" x="578"/>
        <item m="1" x="632"/>
        <item m="1" x="579"/>
        <item m="1" x="580"/>
        <item m="1" x="581"/>
        <item m="1" x="195"/>
        <item m="1" x="196"/>
        <item m="1" x="582"/>
        <item m="1" x="197"/>
        <item m="1" x="583"/>
        <item m="1" x="584"/>
        <item m="1" x="585"/>
        <item m="1" x="198"/>
        <item m="1" x="633"/>
        <item m="1" x="634"/>
        <item m="1" x="635"/>
        <item m="1" x="636"/>
        <item m="1" x="586"/>
        <item m="1" x="199"/>
        <item m="1" x="200"/>
        <item m="1" x="201"/>
        <item m="1" x="204"/>
        <item m="1" x="587"/>
        <item m="1" x="588"/>
        <item m="1" x="205"/>
        <item m="1" x="40"/>
        <item m="1" x="589"/>
        <item m="1" x="41"/>
        <item m="1" x="42"/>
        <item m="1" x="240"/>
        <item m="1" x="94"/>
        <item m="1" x="241"/>
        <item m="1" x="643"/>
        <item m="1" x="244"/>
        <item m="1" x="53"/>
        <item m="1" x="54"/>
        <item m="1" x="55"/>
        <item m="1" x="137"/>
        <item m="1" x="270"/>
        <item m="1" x="138"/>
        <item m="1" x="271"/>
        <item m="1" x="692"/>
        <item m="1" x="295"/>
        <item m="1" x="296"/>
        <item m="1" x="693"/>
        <item m="1" x="304"/>
        <item m="1" x="133"/>
        <item m="1" x="329"/>
        <item m="1" x="332"/>
        <item m="1" x="738"/>
        <item m="1" x="245"/>
        <item m="1" x="357"/>
        <item m="1" x="756"/>
        <item m="1" x="362"/>
        <item m="1" x="262"/>
        <item m="1" x="117"/>
        <item m="1" x="493"/>
        <item m="1" x="120"/>
        <item m="1" x="764"/>
        <item m="1" x="765"/>
        <item m="1" x="327"/>
        <item m="1" x="334"/>
        <item m="1" x="502"/>
        <item m="1" x="785"/>
        <item m="1" x="734"/>
        <item m="1" x="373"/>
        <item m="1" x="503"/>
        <item m="1" x="735"/>
        <item m="1" x="374"/>
        <item m="1" x="740"/>
        <item m="1" x="147"/>
        <item m="1" x="746"/>
        <item m="1" x="282"/>
        <item m="1" x="130"/>
        <item m="1" x="122"/>
        <item m="1" x="371"/>
        <item m="1" x="377"/>
        <item m="1" x="71"/>
        <item m="1" x="372"/>
        <item m="1" x="378"/>
        <item m="1" x="484"/>
        <item m="1" x="51"/>
        <item m="1" x="293"/>
        <item m="1" x="60"/>
        <item m="1" x="341"/>
        <item m="1" x="272"/>
        <item m="1" x="400"/>
        <item m="1" x="342"/>
        <item m="1" x="345"/>
        <item m="1" x="419"/>
        <item m="1" x="346"/>
        <item m="1" x="256"/>
        <item m="1" x="358"/>
        <item m="1" x="424"/>
        <item m="1" x="344"/>
        <item m="1" x="751"/>
        <item m="1" x="752"/>
        <item m="1" x="353"/>
        <item m="1" x="354"/>
        <item m="1" x="258"/>
        <item m="1" x="482"/>
        <item m="1" x="486"/>
        <item m="1" x="288"/>
        <item m="1" x="330"/>
        <item m="1" x="433"/>
        <item m="1" x="336"/>
        <item m="1" x="771"/>
        <item m="1" x="220"/>
        <item m="1" x="507"/>
        <item m="1" x="331"/>
        <item m="1" x="434"/>
        <item m="1" x="337"/>
        <item m="1" x="644"/>
        <item m="1" x="309"/>
        <item m="1" x="679"/>
        <item m="1" x="335"/>
        <item m="1" x="683"/>
        <item m="1" x="495"/>
        <item m="1" x="226"/>
        <item m="1" x="778"/>
        <item m="1" x="782"/>
        <item m="1" x="770"/>
        <item m="1" x="432"/>
        <item m="1" x="375"/>
        <item m="1" x="248"/>
        <item m="1" x="253"/>
        <item m="1" x="132"/>
        <item m="1" x="500"/>
        <item m="1" x="501"/>
        <item m="1" x="101"/>
        <item m="1" x="102"/>
        <item m="1" x="439"/>
        <item m="1" x="113"/>
        <item m="1" x="103"/>
        <item m="1" x="104"/>
        <item m="1" x="105"/>
        <item m="1" x="114"/>
        <item m="1" x="115"/>
        <item m="1" x="116"/>
        <item m="1" x="387"/>
        <item m="1" x="473"/>
        <item m="1" x="397"/>
        <item m="1" x="594"/>
        <item m="1" x="640"/>
        <item m="1" x="339"/>
        <item m="1" x="38"/>
        <item m="1" x="131"/>
        <item m="1" x="671"/>
        <item m="1" x="673"/>
        <item m="1" x="323"/>
        <item m="1" x="709"/>
        <item m="1" x="477"/>
        <item m="1" x="420"/>
        <item m="1" x="478"/>
        <item m="1" x="421"/>
        <item m="1" x="479"/>
        <item m="1" x="480"/>
        <item m="1" x="711"/>
        <item m="1" x="496"/>
        <item m="1" x="239"/>
        <item m="1" x="426"/>
        <item m="1" x="306"/>
        <item m="1" x="280"/>
        <item m="1" x="297"/>
        <item m="1" x="670"/>
        <item m="1" x="367"/>
        <item m="1" x="428"/>
        <item m="1" x="592"/>
        <item m="1" x="742"/>
        <item m="1" x="637"/>
        <item m="1" x="225"/>
        <item m="1" x="93"/>
        <item m="1" x="135"/>
        <item m="1" x="265"/>
        <item m="1" x="725"/>
        <item m="1" x="338"/>
        <item m="1" x="466"/>
        <item m="1" x="784"/>
        <item m="1" x="318"/>
        <item m="1" x="441"/>
        <item m="1" x="442"/>
        <item m="1" x="747"/>
        <item m="1" x="471"/>
        <item m="1" x="469"/>
        <item m="1" x="508"/>
        <item m="1" x="381"/>
        <item m="1" x="440"/>
        <item m="1" x="766"/>
        <item m="1" x="767"/>
        <item m="1" x="662"/>
        <item m="1" x="768"/>
        <item m="1" x="663"/>
        <item m="1" x="664"/>
        <item m="1" x="783"/>
        <item m="1" x="263"/>
        <item m="1" x="416"/>
        <item m="1" x="745"/>
        <item m="1" x="739"/>
        <item m="1" x="423"/>
        <item m="1" x="223"/>
        <item m="1" x="417"/>
        <item m="1" x="492"/>
        <item m="1" x="333"/>
        <item m="1" x="413"/>
        <item m="1" x="141"/>
        <item m="1" x="252"/>
        <item m="1" x="749"/>
        <item m="1" x="448"/>
        <item m="1" x="470"/>
        <item m="1" x="705"/>
        <item m="1" x="779"/>
        <item m="1" x="52"/>
        <item m="1" x="62"/>
        <item m="1" x="695"/>
        <item m="1" x="700"/>
        <item m="1" x="707"/>
        <item m="1" x="321"/>
        <item m="1" x="322"/>
        <item m="1" x="324"/>
        <item m="1" x="689"/>
        <item m="1" x="732"/>
        <item m="1" x="744"/>
        <item m="1" x="761"/>
        <item m="1" x="780"/>
        <item m="1" x="399"/>
        <item m="1" x="703"/>
        <item m="1" x="639"/>
        <item m="1" x="472"/>
        <item m="1" x="36"/>
        <item m="1" x="96"/>
        <item m="1" x="590"/>
        <item m="1" x="384"/>
        <item m="1" x="260"/>
        <item m="1" x="396"/>
        <item m="1" x="398"/>
        <item m="1" x="249"/>
        <item m="1" x="364"/>
        <item m="1" x="487"/>
        <item m="1" x="488"/>
        <item m="1" x="217"/>
        <item m="1" x="723"/>
        <item m="1" x="762"/>
        <item m="1" x="494"/>
        <item m="1" x="759"/>
        <item m="1" x="89"/>
        <item m="1" x="465"/>
        <item m="1" x="474"/>
        <item m="1" x="591"/>
        <item m="1" x="449"/>
        <item m="1" x="284"/>
        <item m="1" x="285"/>
        <item m="1" x="307"/>
        <item m="1" x="281"/>
        <item m="1" x="425"/>
        <item m="1" x="437"/>
        <item m="1" x="340"/>
        <item m="1" x="148"/>
        <item m="1" x="216"/>
        <item m="1" x="490"/>
        <item m="1" x="126"/>
        <item m="1" x="389"/>
        <item m="1" x="289"/>
        <item m="1" x="221"/>
        <item m="1" x="99"/>
        <item m="1" x="65"/>
        <item m="1" x="710"/>
        <item m="1" x="61"/>
        <item m="1" x="720"/>
        <item m="1" x="760"/>
        <item m="1" x="37"/>
        <item m="1" x="393"/>
        <item m="1" x="665"/>
        <item m="1" x="699"/>
        <item m="1" x="593"/>
        <item m="1" x="97"/>
        <item m="1" x="124"/>
        <item m="1" x="443"/>
        <item m="1" x="39"/>
        <item m="1" x="206"/>
        <item m="1" x="243"/>
        <item m="1" x="645"/>
        <item m="1" x="681"/>
        <item m="1" x="717"/>
        <item m="1" x="273"/>
        <item m="1" x="274"/>
        <item m="1" x="348"/>
        <item m="1" x="349"/>
        <item m="1" x="350"/>
        <item m="1" x="351"/>
        <item m="1" x="352"/>
        <item m="1" x="275"/>
        <item m="1" x="276"/>
        <item m="1" x="277"/>
        <item m="1" x="278"/>
        <item m="1" x="461"/>
        <item m="1" x="647"/>
        <item m="1" x="743"/>
        <item m="1" x="257"/>
        <item m="1" x="45"/>
        <item m="1" x="149"/>
        <item m="1" x="379"/>
        <item m="1" x="414"/>
        <item m="1" x="595"/>
        <item m="1" x="669"/>
        <item m="1" x="363"/>
        <item m="1" x="127"/>
        <item m="1" x="750"/>
        <item m="1" x="445"/>
        <item m="1" x="475"/>
        <item m="1" x="483"/>
        <item m="1" x="505"/>
        <item m="1" x="668"/>
        <item m="1" x="753"/>
        <item m="1" x="123"/>
        <item m="1" x="388"/>
        <item m="1" x="259"/>
        <item m="1" x="476"/>
        <item m="1" x="498"/>
        <item m="1" x="675"/>
        <item m="1" x="422"/>
        <item m="1" x="451"/>
        <item m="1" x="706"/>
        <item m="1" x="722"/>
        <item m="1" x="452"/>
        <item m="1" x="724"/>
        <item m="1" x="261"/>
        <item m="1" x="368"/>
        <item m="1" x="716"/>
        <item m="1" x="680"/>
        <item m="1" x="697"/>
        <item m="1" x="382"/>
        <item m="1" x="395"/>
        <item m="1" x="436"/>
        <item m="1" x="264"/>
        <item m="1" x="319"/>
        <item m="1" x="118"/>
        <item m="1" x="511"/>
        <item m="1" x="512"/>
        <item m="1" x="685"/>
        <item m="1" x="686"/>
        <item m="1" x="687"/>
        <item m="1" x="125"/>
        <item m="1" x="370"/>
        <item m="1" x="450"/>
        <item m="1" x="294"/>
        <item m="1" x="755"/>
        <item m="1" x="311"/>
        <item m="1" x="489"/>
        <item m="1" x="464"/>
        <item m="1" x="69"/>
        <item m="1" x="497"/>
        <item m="1" x="514"/>
        <item m="1" x="642"/>
        <item m="1" x="222"/>
        <item m="1" x="313"/>
        <item m="1" x="343"/>
        <item m="1" x="70"/>
        <item m="1" x="129"/>
        <item m="1" x="224"/>
        <item m="1" x="267"/>
        <item m="1" x="268"/>
        <item m="1" x="688"/>
        <item m="1" x="510"/>
        <item m="1" x="638"/>
        <item m="1" x="651"/>
        <item m="1" x="88"/>
        <item m="1" x="757"/>
        <item m="1" x="758"/>
        <item m="1" x="648"/>
        <item m="1" x="729"/>
        <item m="1" x="730"/>
        <item m="1" x="47"/>
        <item m="1" x="731"/>
        <item m="1" x="48"/>
        <item m="1" x="49"/>
        <item m="1" x="227"/>
        <item m="1" x="447"/>
        <item m="1" x="316"/>
        <item m="1" x="736"/>
        <item m="1" x="786"/>
        <item m="1" x="504"/>
        <item m="1" x="91"/>
        <item m="1" x="649"/>
        <item m="1" x="98"/>
        <item m="1" x="733"/>
        <item m="1" x="712"/>
        <item m="1" x="506"/>
        <item m="1" x="654"/>
        <item m="1" x="228"/>
        <item m="1" x="754"/>
        <item m="1" x="769"/>
        <item m="1" x="698"/>
        <item m="1" x="763"/>
        <item m="1" x="315"/>
        <item m="1" x="356"/>
        <item m="1" x="386"/>
        <item m="1" x="485"/>
        <item m="1" x="509"/>
        <item m="1" x="467"/>
        <item m="1" x="380"/>
        <item m="1" x="269"/>
        <item m="1" x="355"/>
        <item m="1" x="90"/>
        <item m="1" x="92"/>
        <item m="1" x="283"/>
        <item m="1" x="728"/>
        <item m="1" x="715"/>
        <item m="1" x="50"/>
        <item m="1" x="308"/>
        <item m="1" x="110"/>
        <item m="1" x="128"/>
        <item m="1" x="292"/>
        <item m="1" x="691"/>
        <item m="1" x="714"/>
        <item m="1" x="100"/>
        <item m="1" x="435"/>
        <item m="1" x="134"/>
        <item m="1" x="203"/>
        <item m="1" x="111"/>
        <item m="1" x="412"/>
        <item m="1" x="737"/>
        <item m="1" x="150"/>
        <item m="1" x="430"/>
        <item m="1" x="365"/>
        <item m="1" x="444"/>
        <item m="1" x="369"/>
        <item m="1" x="463"/>
        <item m="1" x="727"/>
        <item m="1" x="139"/>
        <item m="1" x="347"/>
        <item m="1" x="682"/>
        <item m="1" x="499"/>
        <item m="1" x="140"/>
        <item m="1" x="513"/>
        <item m="1" x="713"/>
        <item m="1" x="655"/>
        <item m="1" x="659"/>
        <item m="1" x="312"/>
        <item m="1" x="676"/>
        <item m="1" x="672"/>
        <item m="1" x="328"/>
        <item m="1" x="696"/>
        <item m="1" x="109"/>
        <item m="1" x="119"/>
        <item m="1" x="95"/>
        <item m="1" x="394"/>
        <item m="1" x="694"/>
        <item m="1" x="666"/>
        <item m="1" x="781"/>
        <item m="1" x="415"/>
        <item m="1" x="652"/>
        <item m="1" x="326"/>
        <item m="1" x="255"/>
        <item m="1" x="690"/>
        <item m="1" x="429"/>
        <item m="1" x="314"/>
        <item m="1" x="468"/>
        <item m="1" x="317"/>
        <item m="1" x="431"/>
        <item m="1" x="385"/>
        <item m="1" x="202"/>
        <item m="1" x="427"/>
        <item m="1" x="650"/>
        <item m="1" x="726"/>
        <item m="1" x="46"/>
        <item m="1" x="661"/>
        <item m="1" x="653"/>
        <item t="default"/>
      </items>
    </pivotField>
    <pivotField numFmtId="2" showAll="0"/>
    <pivotField showAll="0"/>
    <pivotField numFmtId="2" showAll="0"/>
    <pivotField showAll="0"/>
    <pivotField showAll="0"/>
    <pivotField showAll="0"/>
    <pivotField showAll="0"/>
    <pivotField axis="axisPage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4">
    <field x="39"/>
    <field x="10"/>
    <field x="21"/>
    <field x="25"/>
  </rowFields>
  <rowItems count="111">
    <i>
      <x v="7"/>
    </i>
    <i r="1">
      <x v="32"/>
    </i>
    <i r="2">
      <x v="250"/>
    </i>
    <i r="3">
      <x v="135"/>
    </i>
    <i r="1">
      <x v="35"/>
    </i>
    <i r="2">
      <x v="251"/>
    </i>
    <i r="3">
      <x v="188"/>
    </i>
    <i r="1">
      <x v="37"/>
    </i>
    <i r="2">
      <x v="252"/>
    </i>
    <i r="3">
      <x v="138"/>
    </i>
    <i r="2">
      <x v="253"/>
    </i>
    <i r="3">
      <x v="136"/>
    </i>
    <i r="3">
      <x v="137"/>
    </i>
    <i r="1">
      <x v="38"/>
    </i>
    <i r="2">
      <x v="254"/>
    </i>
    <i r="3">
      <x v="139"/>
    </i>
    <i r="1">
      <x v="41"/>
    </i>
    <i r="2">
      <x v="255"/>
    </i>
    <i r="3">
      <x v="140"/>
    </i>
    <i r="1">
      <x v="45"/>
    </i>
    <i r="2">
      <x v="256"/>
    </i>
    <i r="3">
      <x v="141"/>
    </i>
    <i r="1">
      <x v="46"/>
    </i>
    <i r="2">
      <x v="252"/>
    </i>
    <i r="3">
      <x v="144"/>
    </i>
    <i r="2">
      <x v="253"/>
    </i>
    <i r="3">
      <x v="143"/>
    </i>
    <i r="2">
      <x v="254"/>
    </i>
    <i r="3">
      <x v="144"/>
    </i>
    <i r="2">
      <x v="257"/>
    </i>
    <i r="3">
      <x v="142"/>
    </i>
    <i r="2">
      <x v="258"/>
    </i>
    <i r="3">
      <x v="142"/>
    </i>
    <i r="1">
      <x v="50"/>
    </i>
    <i r="2">
      <x v="257"/>
    </i>
    <i r="3">
      <x v="145"/>
    </i>
    <i r="1">
      <x v="51"/>
    </i>
    <i r="2">
      <x v="257"/>
    </i>
    <i r="3">
      <x v="146"/>
    </i>
    <i r="1">
      <x v="52"/>
    </i>
    <i r="2">
      <x v="257"/>
    </i>
    <i r="3">
      <x v="147"/>
    </i>
    <i r="3">
      <x v="148"/>
    </i>
    <i r="1">
      <x v="53"/>
    </i>
    <i r="2">
      <x v="255"/>
    </i>
    <i r="3">
      <x v="150"/>
    </i>
    <i r="2">
      <x v="258"/>
    </i>
    <i r="3">
      <x v="149"/>
    </i>
    <i>
      <x v="8"/>
    </i>
    <i r="1">
      <x v="5"/>
    </i>
    <i r="2">
      <x v="258"/>
    </i>
    <i r="3">
      <x v="151"/>
    </i>
    <i r="1">
      <x v="8"/>
    </i>
    <i r="2">
      <x v="251"/>
    </i>
    <i r="3">
      <x v="241"/>
    </i>
    <i r="1">
      <x v="9"/>
    </i>
    <i r="2">
      <x v="258"/>
    </i>
    <i r="3">
      <x v="153"/>
    </i>
    <i r="2">
      <x v="259"/>
    </i>
    <i r="3">
      <x v="152"/>
    </i>
    <i r="1">
      <x v="10"/>
    </i>
    <i r="2">
      <x v="259"/>
    </i>
    <i r="3">
      <x v="154"/>
    </i>
    <i r="1">
      <x v="18"/>
    </i>
    <i r="2">
      <x v="256"/>
    </i>
    <i r="3">
      <x v="155"/>
    </i>
    <i r="1">
      <x v="20"/>
    </i>
    <i r="2">
      <x v="250"/>
    </i>
    <i r="3">
      <x v="156"/>
    </i>
    <i>
      <x v="9"/>
    </i>
    <i r="1">
      <x v="55"/>
    </i>
    <i r="2">
      <x v="256"/>
    </i>
    <i r="3">
      <x v="157"/>
    </i>
    <i>
      <x v="10"/>
    </i>
    <i r="1">
      <x v="12"/>
    </i>
    <i r="2">
      <x v="256"/>
    </i>
    <i r="3">
      <x v="158"/>
    </i>
    <i>
      <x v="11"/>
    </i>
    <i r="1">
      <x v="10"/>
    </i>
    <i r="2">
      <x v="260"/>
    </i>
    <i r="3">
      <x v="159"/>
    </i>
    <i r="1">
      <x v="14"/>
    </i>
    <i r="2">
      <x v="260"/>
    </i>
    <i r="3">
      <x v="160"/>
    </i>
    <i r="1">
      <x v="47"/>
    </i>
    <i r="2">
      <x v="261"/>
    </i>
    <i r="3">
      <x v="161"/>
    </i>
    <i r="1">
      <x v="56"/>
    </i>
    <i r="2">
      <x v="262"/>
    </i>
    <i r="3">
      <x v="162"/>
    </i>
    <i>
      <x v="12"/>
    </i>
    <i r="1">
      <x v="21"/>
    </i>
    <i r="2">
      <x v="253"/>
    </i>
    <i r="3">
      <x v="163"/>
    </i>
    <i>
      <x v="13"/>
    </i>
    <i r="1">
      <x v="19"/>
    </i>
    <i r="2">
      <x v="261"/>
    </i>
    <i r="3">
      <x v="164"/>
    </i>
    <i r="1">
      <x v="20"/>
    </i>
    <i r="2">
      <x v="262"/>
    </i>
    <i r="3">
      <x v="165"/>
    </i>
    <i r="1">
      <x v="46"/>
    </i>
    <i r="2">
      <x v="261"/>
    </i>
    <i r="3">
      <x v="166"/>
    </i>
    <i r="1">
      <x v="51"/>
    </i>
    <i r="2">
      <x v="261"/>
    </i>
    <i r="3">
      <x v="167"/>
    </i>
    <i r="1">
      <x v="52"/>
    </i>
    <i r="2">
      <x v="261"/>
    </i>
    <i r="3">
      <x v="168"/>
    </i>
    <i t="grand">
      <x/>
    </i>
  </rowItems>
  <colFields count="1">
    <field x="-2"/>
  </colFields>
  <colItems count="2">
    <i>
      <x/>
    </i>
    <i i="1">
      <x v="1"/>
    </i>
  </colItems>
  <pageFields count="2">
    <pageField fld="33" hier="-1"/>
    <pageField fld="20" hier="-1"/>
  </pageField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59" firstHeaderRow="0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48">
        <item sd="0" m="1" x="123"/>
        <item sd="0" m="1" x="157"/>
        <item sd="0" m="1" x="209"/>
        <item sd="0" m="1" x="198"/>
        <item sd="0" m="1" x="139"/>
        <item sd="0" m="1" x="34"/>
        <item m="1" x="153"/>
        <item m="1" x="163"/>
        <item m="1" x="208"/>
        <item m="1" x="325"/>
        <item m="1" x="76"/>
        <item m="1" x="225"/>
        <item m="1" x="204"/>
        <item m="1" x="51"/>
        <item m="1" x="94"/>
        <item m="1" x="291"/>
        <item m="1" x="184"/>
        <item m="1" x="247"/>
        <item m="1" x="336"/>
        <item m="1" x="162"/>
        <item m="1" x="38"/>
        <item m="1" x="285"/>
        <item m="1" x="288"/>
        <item m="1" x="289"/>
        <item m="1" x="303"/>
        <item m="1" x="277"/>
        <item m="1" x="137"/>
        <item m="1" x="138"/>
        <item m="1" x="140"/>
        <item m="1" x="141"/>
        <item m="1" x="142"/>
        <item m="1" x="145"/>
        <item m="1" x="147"/>
        <item m="1" x="127"/>
        <item m="1" x="132"/>
        <item m="1" x="134"/>
        <item m="1" x="176"/>
        <item m="1" x="178"/>
        <item m="1" x="68"/>
        <item m="1" x="70"/>
        <item m="1" x="312"/>
        <item m="1" x="315"/>
        <item m="1" x="317"/>
        <item m="1" x="318"/>
        <item m="1" x="321"/>
        <item m="1" x="323"/>
        <item m="1" x="324"/>
        <item m="1" x="151"/>
        <item m="1" x="126"/>
        <item m="1" x="80"/>
        <item m="1" x="40"/>
        <item m="1" x="71"/>
        <item m="1" x="99"/>
        <item x="5"/>
        <item x="3"/>
        <item x="0"/>
        <item x="6"/>
        <item x="2"/>
        <item x="7"/>
        <item x="10"/>
        <item x="9"/>
        <item x="8"/>
        <item x="12"/>
        <item x="11"/>
        <item x="4"/>
        <item m="1" x="58"/>
        <item m="1" x="165"/>
        <item m="1" x="179"/>
        <item m="1" x="194"/>
        <item m="1" x="232"/>
        <item m="1" x="268"/>
        <item m="1" x="77"/>
        <item m="1" x="118"/>
        <item m="1" x="293"/>
        <item m="1" x="309"/>
        <item m="1" x="299"/>
        <item m="1" x="227"/>
        <item m="1" x="301"/>
        <item m="1" x="43"/>
        <item m="1" x="78"/>
        <item m="1" x="306"/>
        <item m="1" x="287"/>
        <item m="1" x="81"/>
        <item m="1" x="85"/>
        <item m="1" x="261"/>
        <item m="1" x="311"/>
        <item m="1" x="41"/>
        <item m="1" x="314"/>
        <item m="1" x="88"/>
        <item m="1" x="69"/>
        <item m="1" x="195"/>
        <item m="1" x="164"/>
        <item m="1" x="214"/>
        <item m="1" x="257"/>
        <item m="1" x="59"/>
        <item m="1" x="211"/>
        <item m="1" x="156"/>
        <item m="1" x="308"/>
        <item m="1" x="345"/>
        <item m="1" x="117"/>
        <item m="1" x="106"/>
        <item m="1" x="199"/>
        <item m="1" x="200"/>
        <item m="1" x="202"/>
        <item m="1" x="148"/>
        <item m="1" x="262"/>
        <item m="1" x="30"/>
        <item m="1" x="92"/>
        <item m="1" x="189"/>
        <item m="1" x="228"/>
        <item m="1" x="334"/>
        <item m="1" x="210"/>
        <item m="1" x="212"/>
        <item m="1" x="133"/>
        <item m="1" x="15"/>
        <item m="1" x="253"/>
        <item m="1" x="254"/>
        <item m="1" x="239"/>
        <item m="1" x="35"/>
        <item m="1" x="256"/>
        <item m="1" x="182"/>
        <item m="1" x="313"/>
        <item m="1" x="73"/>
        <item m="1" x="235"/>
        <item m="1" x="237"/>
        <item m="1" x="217"/>
        <item m="1" x="218"/>
        <item m="1" x="100"/>
        <item m="1" x="102"/>
        <item m="1" x="183"/>
        <item m="1" x="173"/>
        <item m="1" x="175"/>
        <item m="1" x="177"/>
        <item m="1" x="290"/>
        <item m="1" x="292"/>
        <item m="1" x="297"/>
        <item m="1" x="304"/>
        <item m="1" x="241"/>
        <item m="1" x="245"/>
        <item m="1" x="246"/>
        <item m="1" x="249"/>
        <item m="1" x="120"/>
        <item m="1" x="122"/>
        <item m="1" x="96"/>
        <item m="1" x="98"/>
        <item m="1" x="101"/>
        <item m="1" x="105"/>
        <item m="1" x="107"/>
        <item m="1" x="108"/>
        <item m="1" x="111"/>
        <item m="1" x="112"/>
        <item x="1"/>
        <item m="1" x="109"/>
        <item m="1" x="233"/>
        <item m="1" x="174"/>
        <item m="1" x="229"/>
        <item m="1" x="319"/>
        <item m="1" x="327"/>
        <item m="1" x="146"/>
        <item m="1" x="159"/>
        <item m="1" x="87"/>
        <item m="1" x="56"/>
        <item m="1" x="295"/>
        <item m="1" x="310"/>
        <item m="1" x="187"/>
        <item m="1" x="91"/>
        <item m="1" x="89"/>
        <item m="1" x="234"/>
        <item m="1" x="86"/>
        <item m="1" x="90"/>
        <item m="1" x="273"/>
        <item m="1" x="269"/>
        <item m="1" x="124"/>
        <item m="1" x="331"/>
        <item m="1" x="344"/>
        <item m="1" x="275"/>
        <item m="1" x="33"/>
        <item m="1" x="23"/>
        <item m="1" x="79"/>
        <item m="1" x="62"/>
        <item m="1" x="326"/>
        <item m="1" x="52"/>
        <item m="1" x="84"/>
        <item m="1" x="270"/>
        <item m="1" x="205"/>
        <item m="1" x="294"/>
        <item m="1" x="300"/>
        <item m="1" x="213"/>
        <item m="1" x="320"/>
        <item m="1" x="286"/>
        <item m="1" x="322"/>
        <item m="1" x="243"/>
        <item m="1" x="24"/>
        <item m="1" x="171"/>
        <item m="1" x="161"/>
        <item m="1" x="128"/>
        <item m="1" x="260"/>
        <item m="1" x="263"/>
        <item m="1" x="110"/>
        <item m="1" x="144"/>
        <item sd="0" m="1" x="49"/>
        <item sd="0" m="1" x="45"/>
        <item sd="0" m="1" x="19"/>
        <item sd="0" m="1" x="125"/>
        <item sd="0" m="1" x="61"/>
        <item sd="0" m="1" x="282"/>
        <item sd="0" m="1" x="48"/>
        <item sd="0" m="1" x="143"/>
        <item sd="0" m="1" x="201"/>
        <item sd="0" m="1" x="136"/>
        <item sd="0" m="1" x="57"/>
        <item sd="0" m="1" x="330"/>
        <item sd="0" m="1" x="149"/>
        <item sd="0" m="1" x="46"/>
        <item sd="0" m="1" x="93"/>
        <item sd="0" m="1" x="129"/>
        <item sd="0" m="1" x="27"/>
        <item sd="0" m="1" x="271"/>
        <item sd="0" m="1" x="279"/>
        <item sd="0" m="1" x="20"/>
        <item sd="0" m="1" x="75"/>
        <item sd="0" m="1" x="307"/>
        <item sd="0" m="1" x="296"/>
        <item sd="0" m="1" x="280"/>
        <item sd="0" m="1" x="131"/>
        <item sd="0" m="1" x="42"/>
        <item sd="0" m="1" x="22"/>
        <item sd="0" m="1" x="158"/>
        <item sd="0" m="1" x="82"/>
        <item sd="0" m="1" x="28"/>
        <item sd="0" m="1" x="64"/>
        <item sd="0" m="1" x="116"/>
        <item sd="0" m="1" x="53"/>
        <item sd="0" m="1" x="97"/>
        <item sd="0" m="1" x="150"/>
        <item sd="0" m="1" x="190"/>
        <item sd="0" m="1" x="169"/>
        <item sd="0" m="1" x="104"/>
        <item sd="0" m="1" x="21"/>
        <item sd="0" m="1" x="103"/>
        <item sd="0" m="1" x="215"/>
        <item sd="0" m="1" x="333"/>
        <item sd="0" m="1" x="170"/>
        <item sd="0" m="1" x="191"/>
        <item sd="0" m="1" x="341"/>
        <item sd="0" m="1" x="272"/>
        <item sd="0" m="1" x="121"/>
        <item sd="0" m="1" x="250"/>
        <item sd="0" m="1" x="113"/>
        <item sd="0" m="1" x="298"/>
        <item sd="0" m="1" x="185"/>
        <item sd="0" m="1" x="329"/>
        <item sd="0" m="1" x="221"/>
        <item sd="0" m="1" x="65"/>
        <item sd="0" m="1" x="337"/>
        <item sd="0" m="1" x="16"/>
        <item sd="0" m="1" x="47"/>
        <item sd="0" m="1" x="192"/>
        <item sd="0" m="1" x="332"/>
        <item sd="0" m="1" x="74"/>
        <item sd="0" m="1" x="346"/>
        <item sd="0" m="1" x="340"/>
        <item sd="0" m="1" x="37"/>
        <item sd="0" m="1" x="222"/>
        <item sd="0" m="1" x="207"/>
        <item sd="0" m="1" x="343"/>
        <item sd="0" m="1" x="14"/>
        <item sd="0" m="1" x="224"/>
        <item sd="0" m="1" x="230"/>
        <item sd="0" m="1" x="231"/>
        <item sd="0" m="1" x="244"/>
        <item sd="0" m="1" x="18"/>
        <item sd="0" m="1" x="251"/>
        <item sd="0" m="1" x="193"/>
        <item sd="0" m="1" x="342"/>
        <item sd="0" m="1" x="267"/>
        <item sd="0" m="1" x="135"/>
        <item sd="0" m="1" x="155"/>
        <item sd="0" m="1" x="266"/>
        <item sd="0" m="1" x="39"/>
        <item sd="0" m="1" x="278"/>
        <item sd="0" m="1" x="274"/>
        <item sd="0" m="1" x="63"/>
        <item sd="0" m="1" x="281"/>
        <item sd="0" m="1" x="83"/>
        <item sd="0" m="1" x="335"/>
        <item sd="0" m="1" x="152"/>
        <item sd="0" m="1" x="197"/>
        <item sd="0" m="1" x="255"/>
        <item sd="0" m="1" x="31"/>
        <item sd="0" m="1" x="242"/>
        <item sd="0" m="1" x="60"/>
        <item sd="0" m="1" x="284"/>
        <item sd="0" m="1" x="32"/>
        <item sd="0" m="1" x="54"/>
        <item sd="0" m="1" x="186"/>
        <item sd="0" m="1" x="17"/>
        <item sd="0" m="1" x="13"/>
        <item sd="0" m="1" x="188"/>
        <item sd="0" m="1" x="328"/>
        <item sd="0" m="1" x="119"/>
        <item sd="0" m="1" x="206"/>
        <item sd="0" m="1" x="216"/>
        <item sd="0" m="1" x="248"/>
        <item sd="0" m="1" x="154"/>
        <item sd="0" m="1" x="302"/>
        <item sd="0" m="1" x="236"/>
        <item sd="0" m="1" x="264"/>
        <item sd="0" m="1" x="44"/>
        <item sd="0" m="1" x="167"/>
        <item sd="0" m="1" x="339"/>
        <item sd="0" m="1" x="181"/>
        <item sd="0" m="1" x="114"/>
        <item sd="0" m="1" x="36"/>
        <item sd="0" m="1" x="316"/>
        <item sd="0" m="1" x="219"/>
        <item sd="0" m="1" x="220"/>
        <item sd="0" m="1" x="180"/>
        <item sd="0" m="1" x="226"/>
        <item sd="0" m="1" x="276"/>
        <item sd="0" m="1" x="283"/>
        <item sd="0" m="1" x="196"/>
        <item sd="0" m="1" x="25"/>
        <item sd="0" m="1" x="338"/>
        <item sd="0" m="1" x="160"/>
        <item sd="0" m="1" x="203"/>
        <item sd="0" m="1" x="223"/>
        <item sd="0" m="1" x="67"/>
        <item sd="0" m="1" x="130"/>
        <item sd="0" m="1" x="172"/>
        <item sd="0" m="1" x="95"/>
        <item sd="0" m="1" x="50"/>
        <item sd="0" m="1" x="115"/>
        <item sd="0" m="1" x="258"/>
        <item sd="0" m="1" x="66"/>
        <item sd="0" m="1" x="55"/>
        <item sd="0" m="1" x="238"/>
        <item sd="0" m="1" x="305"/>
        <item sd="0" m="1" x="29"/>
        <item sd="0" m="1" x="26"/>
        <item sd="0" m="1" x="166"/>
        <item sd="0" m="1" x="168"/>
        <item sd="0" m="1" x="252"/>
        <item sd="0" m="1" x="259"/>
        <item sd="0" m="1" x="240"/>
        <item sd="0" m="1" x="265"/>
        <item sd="0" m="1" x="72"/>
        <item t="default" sd="0"/>
      </items>
    </pivotField>
    <pivotField showAll="0"/>
    <pivotField axis="axisRow" showAll="0">
      <items count="4">
        <item sd="0" x="1"/>
        <item sd="0" x="0"/>
        <item m="1" x="2"/>
        <item t="default"/>
      </items>
    </pivotField>
    <pivotField showAll="0"/>
    <pivotField showAll="0"/>
    <pivotField dataField="1" numFmtId="44" showAll="0"/>
    <pivotField numFmtId="165"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axis="axisRow" showAll="0">
      <items count="5">
        <item sd="0" x="1"/>
        <item x="0"/>
        <item sd="0" m="1" x="2"/>
        <item m="1" x="3"/>
        <item t="default" sd="0"/>
      </items>
    </pivotField>
    <pivotField showAll="0"/>
    <pivotField showAll="0"/>
    <pivotField showAll="0"/>
    <pivotField showAll="0"/>
    <pivotField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3">
    <field x="18"/>
    <field x="33"/>
    <field x="20"/>
  </rowFields>
  <rowItems count="56">
    <i>
      <x v="53"/>
    </i>
    <i r="1">
      <x v="1"/>
    </i>
    <i r="2">
      <x/>
    </i>
    <i r="2">
      <x v="1"/>
    </i>
    <i>
      <x v="54"/>
    </i>
    <i r="1">
      <x/>
    </i>
    <i r="1">
      <x v="1"/>
    </i>
    <i r="2">
      <x/>
    </i>
    <i r="2">
      <x v="1"/>
    </i>
    <i>
      <x v="55"/>
    </i>
    <i r="1">
      <x v="1"/>
    </i>
    <i r="2">
      <x/>
    </i>
    <i r="2">
      <x v="1"/>
    </i>
    <i>
      <x v="56"/>
    </i>
    <i r="1">
      <x/>
    </i>
    <i r="1">
      <x v="1"/>
    </i>
    <i r="2">
      <x/>
    </i>
    <i r="2">
      <x v="1"/>
    </i>
    <i>
      <x v="57"/>
    </i>
    <i r="1">
      <x v="1"/>
    </i>
    <i r="2">
      <x/>
    </i>
    <i r="2">
      <x v="1"/>
    </i>
    <i>
      <x v="58"/>
    </i>
    <i r="1">
      <x/>
    </i>
    <i r="1">
      <x v="1"/>
    </i>
    <i r="2">
      <x/>
    </i>
    <i r="2">
      <x v="1"/>
    </i>
    <i>
      <x v="59"/>
    </i>
    <i r="1">
      <x v="1"/>
    </i>
    <i r="2">
      <x/>
    </i>
    <i r="2">
      <x v="1"/>
    </i>
    <i>
      <x v="60"/>
    </i>
    <i r="1">
      <x/>
    </i>
    <i>
      <x v="61"/>
    </i>
    <i r="1">
      <x/>
    </i>
    <i r="1">
      <x v="1"/>
    </i>
    <i r="2">
      <x/>
    </i>
    <i r="2">
      <x v="1"/>
    </i>
    <i>
      <x v="62"/>
    </i>
    <i r="1">
      <x v="1"/>
    </i>
    <i r="2">
      <x/>
    </i>
    <i r="2">
      <x v="1"/>
    </i>
    <i>
      <x v="63"/>
    </i>
    <i r="1">
      <x/>
    </i>
    <i r="1">
      <x v="1"/>
    </i>
    <i r="2">
      <x/>
    </i>
    <i r="2">
      <x v="1"/>
    </i>
    <i>
      <x v="64"/>
    </i>
    <i r="1">
      <x v="1"/>
    </i>
    <i r="2">
      <x/>
    </i>
    <i r="2">
      <x v="1"/>
    </i>
    <i>
      <x v="151"/>
    </i>
    <i r="1">
      <x v="1"/>
    </i>
    <i r="2">
      <x/>
    </i>
    <i r="2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3AF67-2262-4E11-B728-EA5D0A645F91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4:C100" firstHeaderRow="0" firstDataRow="1" firstDataCol="1" rowPageCount="1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48">
        <item sd="0" m="1" x="219"/>
        <item sd="0" m="1" x="220"/>
        <item sd="0" m="1" x="180"/>
        <item sd="0" m="1" x="226"/>
        <item sd="0" m="1" x="276"/>
        <item sd="0" m="1" x="283"/>
        <item sd="0" m="1" x="196"/>
        <item sd="0" m="1" x="67"/>
        <item sd="0" m="1" x="130"/>
        <item sd="0" m="1" x="172"/>
        <item sd="0" m="1" x="95"/>
        <item sd="0" m="1" x="50"/>
        <item sd="0" m="1" x="115"/>
        <item sd="0" m="1" x="258"/>
        <item sd="0" m="1" x="66"/>
        <item sd="0" m="1" x="55"/>
        <item sd="0" m="1" x="238"/>
        <item sd="0" m="1" x="305"/>
        <item sd="0" m="1" x="29"/>
        <item sd="0" m="1" x="26"/>
        <item sd="0" m="1" x="166"/>
        <item sd="0" m="1" x="168"/>
        <item sd="0" m="1" x="252"/>
        <item sd="0" m="1" x="259"/>
        <item sd="0" m="1" x="240"/>
        <item sd="0" m="1" x="265"/>
        <item sd="0" m="1" x="72"/>
        <item sd="0" m="1" x="330"/>
        <item sd="0" m="1" x="93"/>
        <item sd="0" m="1" x="46"/>
        <item sd="0" m="1" x="129"/>
        <item sd="0" m="1" x="279"/>
        <item sd="0" m="1" x="27"/>
        <item sd="0" m="1" x="296"/>
        <item sd="0" m="1" x="22"/>
        <item sd="0" m="1" x="280"/>
        <item sd="0" m="1" x="158"/>
        <item sd="0" m="1" x="28"/>
        <item sd="0" m="1" x="64"/>
        <item sd="0" m="1" x="116"/>
        <item sd="0" m="1" x="53"/>
        <item sd="0" m="1" x="190"/>
        <item sd="0" m="1" x="150"/>
        <item sd="0" m="1" x="97"/>
        <item sd="0" m="1" x="104"/>
        <item sd="0" m="1" x="170"/>
        <item sd="0" m="1" x="103"/>
        <item sd="0" m="1" x="333"/>
        <item sd="0" m="1" x="21"/>
        <item sd="0" m="1" x="191"/>
        <item sd="0" m="1" x="169"/>
        <item sd="0" m="1" x="20"/>
        <item sd="0" m="1" x="82"/>
        <item sd="0" m="1" x="215"/>
        <item sd="0" m="1" x="298"/>
        <item sd="0" m="1" x="47"/>
        <item sd="0" m="1" x="221"/>
        <item sd="0" m="1" x="16"/>
        <item sd="0" m="1" x="37"/>
        <item sd="0" m="1" x="222"/>
        <item sd="0" m="1" x="14"/>
        <item sd="0" m="1" x="224"/>
        <item sd="0" m="1" x="346"/>
        <item sd="0" m="1" x="329"/>
        <item sd="0" m="1" x="340"/>
        <item sd="0" m="1" x="343"/>
        <item sd="0" m="1" x="231"/>
        <item sd="0" m="1" x="230"/>
        <item sd="0" m="1" x="337"/>
        <item sd="0" m="1" x="332"/>
        <item sd="0" m="1" x="185"/>
        <item sd="0" m="1" x="192"/>
        <item sd="0" m="1" x="207"/>
        <item sd="0" m="1" x="74"/>
        <item sd="0" m="1" x="65"/>
        <item sd="0" m="1" x="160"/>
        <item sd="0" m="1" x="223"/>
        <item sd="0" m="1" x="18"/>
        <item sd="0" m="1" x="251"/>
        <item sd="0" m="1" x="193"/>
        <item sd="0" m="1" x="244"/>
        <item sd="0" m="1" x="342"/>
        <item sd="0" m="1" x="31"/>
        <item sd="0" m="1" x="242"/>
        <item sd="0" m="1" x="32"/>
        <item sd="0" m="1" x="54"/>
        <item sd="0" m="1" x="17"/>
        <item sd="0" m="1" x="186"/>
        <item sd="0" m="1" x="13"/>
        <item sd="0" m="1" x="188"/>
        <item sd="0" m="1" x="119"/>
        <item sd="0" m="1" x="248"/>
        <item sd="0" m="1" x="206"/>
        <item sd="0" m="1" x="216"/>
        <item sd="0" m="1" x="328"/>
        <item sd="0" m="1" x="302"/>
        <item sd="0" m="1" x="44"/>
        <item sd="0" m="1" x="339"/>
        <item sd="0" m="1" x="181"/>
        <item sd="0" m="1" x="167"/>
        <item sd="0" m="1" x="114"/>
        <item sd="0" m="1" x="264"/>
        <item sd="0" m="1" x="236"/>
        <item sd="0" m="1" x="154"/>
        <item sd="0" m="1" x="36"/>
        <item sd="0" m="1" x="338"/>
        <item sd="0" m="1" x="25"/>
        <item sd="0" m="1" x="203"/>
        <item sd="0" m="1" x="49"/>
        <item sd="0" m="1" x="125"/>
        <item sd="0" m="1" x="57"/>
        <item sd="0" m="1" x="149"/>
        <item sd="0" m="1" x="307"/>
        <item sd="0" m="1" x="75"/>
        <item sd="0" m="1" x="42"/>
        <item sd="0" m="1" x="341"/>
        <item sd="0" m="1" x="121"/>
        <item sd="0" m="1" x="267"/>
        <item sd="0" m="1" x="250"/>
        <item sd="0" m="1" x="113"/>
        <item sd="0" m="1" x="272"/>
        <item sd="0" m="1" x="281"/>
        <item sd="0" m="1" x="197"/>
        <item sd="0" m="1" x="60"/>
        <item sd="0" m="1" x="284"/>
        <item sd="0" m="1" x="255"/>
        <item sd="0" m="1" x="316"/>
        <item sd="0" m="1" x="152"/>
        <item sd="0" m="1" x="335"/>
        <item sd="0" m="1" x="63"/>
        <item sd="0" m="1" x="83"/>
        <item sd="0" m="1" x="139"/>
        <item sd="0" m="1" x="198"/>
        <item sd="0" m="1" x="34"/>
        <item m="1" x="136"/>
        <item m="1" x="201"/>
        <item m="1" x="131"/>
        <item m="1" x="271"/>
        <item m="1" x="123"/>
        <item m="1" x="157"/>
        <item m="1" x="61"/>
        <item m="1" x="48"/>
        <item m="1" x="282"/>
        <item m="1" x="143"/>
        <item m="1" x="45"/>
        <item m="1" x="19"/>
        <item m="1" x="135"/>
        <item m="1" x="155"/>
        <item m="1" x="39"/>
        <item m="1" x="278"/>
        <item m="1" x="274"/>
        <item m="1" x="84"/>
        <item m="1" x="205"/>
        <item m="1" x="213"/>
        <item m="1" x="322"/>
        <item m="1" x="286"/>
        <item m="1" x="320"/>
        <item m="1" x="24"/>
        <item m="1" x="243"/>
        <item m="1" x="300"/>
        <item m="1" x="294"/>
        <item m="1" x="266"/>
        <item m="1" x="209"/>
        <item m="1" x="153"/>
        <item m="1" x="208"/>
        <item m="1" x="109"/>
        <item m="1" x="146"/>
        <item m="1" x="233"/>
        <item m="1" x="56"/>
        <item m="1" x="58"/>
        <item m="1" x="165"/>
        <item m="1" x="124"/>
        <item m="1" x="331"/>
        <item m="1" x="33"/>
        <item m="1" x="23"/>
        <item m="1" x="62"/>
        <item m="1" x="344"/>
        <item m="1" x="325"/>
        <item m="1" x="268"/>
        <item m="1" x="179"/>
        <item m="1" x="77"/>
        <item m="1" x="163"/>
        <item m="1" x="295"/>
        <item m="1" x="194"/>
        <item m="1" x="232"/>
        <item m="1" x="273"/>
        <item m="1" x="118"/>
        <item m="1" x="85"/>
        <item m="1" x="78"/>
        <item m="1" x="81"/>
        <item m="1" x="299"/>
        <item m="1" x="306"/>
        <item m="1" x="301"/>
        <item m="1" x="311"/>
        <item m="1" x="314"/>
        <item m="1" x="319"/>
        <item m="1" x="293"/>
        <item m="1" x="86"/>
        <item m="1" x="326"/>
        <item m="1" x="261"/>
        <item m="1" x="43"/>
        <item m="1" x="287"/>
        <item m="1" x="227"/>
        <item m="1" x="41"/>
        <item m="1" x="88"/>
        <item m="1" x="327"/>
        <item m="1" x="309"/>
        <item m="1" x="90"/>
        <item m="1" x="52"/>
        <item m="1" x="195"/>
        <item m="1" x="69"/>
        <item m="1" x="164"/>
        <item m="1" x="275"/>
        <item m="1" x="257"/>
        <item m="1" x="214"/>
        <item m="1" x="59"/>
        <item m="1" x="174"/>
        <item m="1" x="229"/>
        <item m="1" x="159"/>
        <item m="1" x="187"/>
        <item m="1" x="91"/>
        <item m="1" x="89"/>
        <item m="1" x="310"/>
        <item m="1" x="87"/>
        <item m="1" x="234"/>
        <item m="1" x="269"/>
        <item m="1" x="79"/>
        <item m="1" x="270"/>
        <item m="1" x="225"/>
        <item m="1" x="51"/>
        <item m="1" x="76"/>
        <item m="1" x="204"/>
        <item m="1" x="94"/>
        <item m="1" x="211"/>
        <item m="1" x="199"/>
        <item m="1" x="200"/>
        <item m="1" x="202"/>
        <item m="1" x="156"/>
        <item m="1" x="117"/>
        <item m="1" x="106"/>
        <item m="1" x="308"/>
        <item m="1" x="345"/>
        <item m="1" x="171"/>
        <item m="1" x="92"/>
        <item m="1" x="228"/>
        <item m="1" x="148"/>
        <item m="1" x="262"/>
        <item m="1" x="210"/>
        <item m="1" x="212"/>
        <item m="1" x="334"/>
        <item m="1" x="189"/>
        <item m="1" x="30"/>
        <item m="1" x="254"/>
        <item m="1" x="253"/>
        <item m="1" x="133"/>
        <item m="1" x="15"/>
        <item m="1" x="161"/>
        <item m="1" x="144"/>
        <item m="1" x="260"/>
        <item m="1" x="263"/>
        <item m="1" x="128"/>
        <item m="1" x="110"/>
        <item m="1" x="142"/>
        <item m="1" x="336"/>
        <item m="1" x="138"/>
        <item m="1" x="288"/>
        <item m="1" x="184"/>
        <item m="1" x="289"/>
        <item m="1" x="162"/>
        <item m="1" x="303"/>
        <item m="1" x="134"/>
        <item m="1" x="38"/>
        <item m="1" x="317"/>
        <item m="1" x="178"/>
        <item m="1" x="315"/>
        <item m="1" x="176"/>
        <item m="1" x="70"/>
        <item m="1" x="277"/>
        <item m="1" x="321"/>
        <item m="1" x="137"/>
        <item m="1" x="312"/>
        <item m="1" x="285"/>
        <item m="1" x="324"/>
        <item m="1" x="141"/>
        <item m="1" x="323"/>
        <item m="1" x="132"/>
        <item m="1" x="291"/>
        <item m="1" x="127"/>
        <item m="1" x="145"/>
        <item m="1" x="147"/>
        <item m="1" x="140"/>
        <item m="1" x="318"/>
        <item m="1" x="247"/>
        <item m="1" x="80"/>
        <item m="1" x="71"/>
        <item m="1" x="40"/>
        <item m="1" x="126"/>
        <item m="1" x="151"/>
        <item m="1" x="68"/>
        <item m="1" x="99"/>
        <item m="1" x="239"/>
        <item m="1" x="100"/>
        <item m="1" x="313"/>
        <item m="1" x="290"/>
        <item m="1" x="35"/>
        <item m="1" x="182"/>
        <item m="1" x="256"/>
        <item m="1" x="292"/>
        <item m="1" x="297"/>
        <item m="1" x="241"/>
        <item m="1" x="175"/>
        <item m="1" x="173"/>
        <item m="1" x="183"/>
        <item m="1" x="304"/>
        <item m="1" x="177"/>
        <item m="1" x="73"/>
        <item m="1" x="235"/>
        <item m="1" x="102"/>
        <item m="1" x="245"/>
        <item m="1" x="217"/>
        <item m="1" x="237"/>
        <item m="1" x="122"/>
        <item m="1" x="218"/>
        <item m="1" x="120"/>
        <item m="1" x="96"/>
        <item m="1" x="246"/>
        <item m="1" x="98"/>
        <item m="1" x="101"/>
        <item m="1" x="105"/>
        <item m="1" x="249"/>
        <item m="1" x="111"/>
        <item m="1" x="107"/>
        <item m="1" x="108"/>
        <item m="1" x="1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 sd="0"/>
      </items>
    </pivotField>
    <pivotField showAll="0"/>
    <pivotField showAll="0"/>
    <pivotField axis="axisPage" showAll="0">
      <items count="264">
        <item m="1" x="79"/>
        <item m="1" x="141"/>
        <item m="1" x="256"/>
        <item m="1" x="61"/>
        <item m="1" x="54"/>
        <item m="1" x="249"/>
        <item m="1" x="223"/>
        <item m="1" x="50"/>
        <item m="1" x="150"/>
        <item m="1" x="101"/>
        <item m="1" x="231"/>
        <item m="1" x="25"/>
        <item m="1" x="121"/>
        <item m="1" x="95"/>
        <item m="1" x="14"/>
        <item m="1" x="146"/>
        <item m="1" x="104"/>
        <item m="1" x="131"/>
        <item m="1" x="151"/>
        <item m="1" x="233"/>
        <item m="1" x="220"/>
        <item m="1" x="148"/>
        <item m="1" x="221"/>
        <item m="1" x="109"/>
        <item m="1" x="69"/>
        <item m="1" x="102"/>
        <item m="1" x="21"/>
        <item m="1" x="253"/>
        <item m="1" x="176"/>
        <item m="1" x="132"/>
        <item m="1" x="182"/>
        <item m="1" x="98"/>
        <item m="1" x="210"/>
        <item m="1" x="81"/>
        <item m="1" x="16"/>
        <item m="1" x="168"/>
        <item m="1" x="246"/>
        <item m="1" x="36"/>
        <item m="1" x="87"/>
        <item m="1" x="211"/>
        <item m="1" x="174"/>
        <item m="1" x="235"/>
        <item m="1" x="172"/>
        <item m="1" x="134"/>
        <item m="1" x="49"/>
        <item m="1" x="207"/>
        <item m="1" x="42"/>
        <item m="1" x="129"/>
        <item m="1" x="164"/>
        <item m="1" x="190"/>
        <item m="1" x="56"/>
        <item m="1" x="55"/>
        <item m="1" x="139"/>
        <item m="1" x="45"/>
        <item m="1" x="153"/>
        <item m="1" x="122"/>
        <item m="1" x="130"/>
        <item m="1" x="218"/>
        <item m="1" x="167"/>
        <item m="1" x="114"/>
        <item m="1" x="261"/>
        <item m="1" x="119"/>
        <item m="1" x="236"/>
        <item m="1" x="144"/>
        <item m="1" x="111"/>
        <item m="1" x="161"/>
        <item m="1" x="157"/>
        <item m="1" x="125"/>
        <item m="1" x="85"/>
        <item m="1" x="113"/>
        <item m="1" x="166"/>
        <item m="1" x="239"/>
        <item m="1" x="80"/>
        <item m="1" x="155"/>
        <item m="1" x="213"/>
        <item m="1" x="195"/>
        <item m="1" x="83"/>
        <item m="1" x="19"/>
        <item m="1" x="226"/>
        <item m="1" x="232"/>
        <item m="1" x="99"/>
        <item m="1" x="33"/>
        <item m="1" x="219"/>
        <item m="1" x="137"/>
        <item m="1" x="222"/>
        <item m="1" x="120"/>
        <item m="1" x="258"/>
        <item m="1" x="214"/>
        <item m="1" x="28"/>
        <item m="1" x="24"/>
        <item m="1" x="228"/>
        <item m="1" x="201"/>
        <item m="1" x="217"/>
        <item m="1" x="32"/>
        <item m="1" x="124"/>
        <item m="1" x="196"/>
        <item m="1" x="22"/>
        <item m="1" x="97"/>
        <item m="1" x="71"/>
        <item m="1" x="200"/>
        <item m="1" x="180"/>
        <item m="1" x="159"/>
        <item m="1" x="255"/>
        <item m="1" x="112"/>
        <item m="1" x="13"/>
        <item m="1" x="88"/>
        <item m="1" x="47"/>
        <item m="1" x="39"/>
        <item m="1" x="40"/>
        <item m="1" x="91"/>
        <item m="1" x="65"/>
        <item m="1" x="262"/>
        <item m="1" x="89"/>
        <item m="1" x="250"/>
        <item m="1" x="243"/>
        <item m="1" x="252"/>
        <item m="1" x="259"/>
        <item m="1" x="251"/>
        <item m="1" x="63"/>
        <item m="1" x="116"/>
        <item m="1" x="84"/>
        <item m="1" x="257"/>
        <item m="1" x="52"/>
        <item m="1" x="158"/>
        <item m="1" x="138"/>
        <item m="1" x="66"/>
        <item m="1" x="37"/>
        <item m="1" x="108"/>
        <item m="1" x="110"/>
        <item m="1" x="30"/>
        <item m="1" x="92"/>
        <item m="1" x="160"/>
        <item m="1" x="179"/>
        <item m="1" x="229"/>
        <item m="1" x="198"/>
        <item m="1" x="234"/>
        <item m="1" x="208"/>
        <item m="1" x="143"/>
        <item m="1" x="43"/>
        <item m="1" x="170"/>
        <item m="1" x="93"/>
        <item m="1" x="62"/>
        <item m="1" x="127"/>
        <item m="1" x="187"/>
        <item m="1" x="188"/>
        <item m="1" x="162"/>
        <item m="1" x="58"/>
        <item m="1" x="183"/>
        <item m="1" x="72"/>
        <item m="1" x="34"/>
        <item m="1" x="254"/>
        <item m="1" x="202"/>
        <item m="1" x="57"/>
        <item m="1" x="78"/>
        <item m="1" x="241"/>
        <item m="1" x="184"/>
        <item m="1" x="224"/>
        <item m="1" x="185"/>
        <item m="1" x="64"/>
        <item m="1" x="23"/>
        <item m="1" x="117"/>
        <item m="1" x="205"/>
        <item m="1" x="74"/>
        <item m="1" x="154"/>
        <item m="1" x="35"/>
        <item m="1" x="248"/>
        <item m="1" x="178"/>
        <item m="1" x="107"/>
        <item m="1" x="135"/>
        <item m="1" x="163"/>
        <item m="1" x="181"/>
        <item m="1" x="59"/>
        <item m="1" x="225"/>
        <item m="1" x="175"/>
        <item m="1" x="237"/>
        <item m="1" x="17"/>
        <item m="1" x="46"/>
        <item m="1" x="209"/>
        <item m="1" x="171"/>
        <item m="1" x="94"/>
        <item m="1" x="192"/>
        <item m="1" x="96"/>
        <item m="1" x="145"/>
        <item m="1" x="140"/>
        <item m="1" x="204"/>
        <item m="1" x="123"/>
        <item m="1" x="38"/>
        <item m="1" x="191"/>
        <item m="1" x="126"/>
        <item m="1" x="90"/>
        <item m="1" x="142"/>
        <item m="1" x="70"/>
        <item m="1" x="186"/>
        <item m="1" x="136"/>
        <item m="1" x="203"/>
        <item m="1" x="118"/>
        <item m="1" x="41"/>
        <item m="1" x="227"/>
        <item m="1" x="206"/>
        <item m="1" x="115"/>
        <item m="1" x="15"/>
        <item m="1" x="82"/>
        <item m="1" x="169"/>
        <item m="1" x="165"/>
        <item m="1" x="86"/>
        <item m="1" x="230"/>
        <item m="1" x="260"/>
        <item m="1" x="189"/>
        <item m="1" x="68"/>
        <item m="1" x="60"/>
        <item m="1" x="53"/>
        <item m="1" x="244"/>
        <item m="1" x="152"/>
        <item m="1" x="67"/>
        <item m="1" x="44"/>
        <item m="1" x="105"/>
        <item m="1" x="215"/>
        <item m="1" x="100"/>
        <item m="1" x="76"/>
        <item m="1" x="73"/>
        <item m="1" x="156"/>
        <item m="1" x="212"/>
        <item m="1" x="51"/>
        <item m="1" x="240"/>
        <item m="1" x="173"/>
        <item m="1" x="238"/>
        <item m="1" x="48"/>
        <item m="1" x="194"/>
        <item m="1" x="149"/>
        <item m="1" x="20"/>
        <item m="1" x="147"/>
        <item m="1" x="245"/>
        <item m="1" x="103"/>
        <item m="1" x="26"/>
        <item m="1" x="18"/>
        <item m="1" x="75"/>
        <item m="1" x="27"/>
        <item m="1" x="199"/>
        <item m="1" x="242"/>
        <item m="1" x="31"/>
        <item m="1" x="247"/>
        <item m="1" x="193"/>
        <item m="1" x="177"/>
        <item m="1" x="106"/>
        <item m="1" x="29"/>
        <item m="1" x="128"/>
        <item m="1" x="216"/>
        <item m="1" x="197"/>
        <item m="1" x="133"/>
        <item m="1" x="7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numFmtId="44" showAll="0"/>
    <pivotField numFmtId="165"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axis="axisRow" showAll="0">
      <items count="5">
        <item x="1"/>
        <item x="0"/>
        <item m="1" x="2"/>
        <item m="1"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4">
    <field x="18"/>
    <field x="33"/>
    <field x="39"/>
    <field x="10"/>
  </rowFields>
  <rowItems count="96">
    <i>
      <x v="334"/>
    </i>
    <i r="1">
      <x v="1"/>
    </i>
    <i r="2">
      <x v="7"/>
    </i>
    <i r="3">
      <x v="32"/>
    </i>
    <i r="2">
      <x v="8"/>
    </i>
    <i r="3">
      <x v="20"/>
    </i>
    <i>
      <x v="335"/>
    </i>
    <i r="1">
      <x v="1"/>
    </i>
    <i r="2">
      <x v="7"/>
    </i>
    <i r="3">
      <x v="35"/>
    </i>
    <i r="2">
      <x v="8"/>
    </i>
    <i r="3">
      <x v="8"/>
    </i>
    <i>
      <x v="336"/>
    </i>
    <i r="1">
      <x v="1"/>
    </i>
    <i r="2">
      <x v="7"/>
    </i>
    <i r="3">
      <x v="37"/>
    </i>
    <i r="3">
      <x v="46"/>
    </i>
    <i>
      <x v="337"/>
    </i>
    <i r="1">
      <x/>
    </i>
    <i r="2">
      <x v="7"/>
    </i>
    <i r="3">
      <x v="37"/>
    </i>
    <i r="3">
      <x v="46"/>
    </i>
    <i r="1">
      <x v="1"/>
    </i>
    <i r="2">
      <x v="7"/>
    </i>
    <i r="3">
      <x v="37"/>
    </i>
    <i r="2">
      <x v="12"/>
    </i>
    <i r="3">
      <x v="21"/>
    </i>
    <i>
      <x v="338"/>
    </i>
    <i r="1">
      <x v="1"/>
    </i>
    <i r="2">
      <x v="7"/>
    </i>
    <i r="3">
      <x v="38"/>
    </i>
    <i r="3">
      <x v="46"/>
    </i>
    <i>
      <x v="339"/>
    </i>
    <i r="1">
      <x v="1"/>
    </i>
    <i r="2">
      <x v="7"/>
    </i>
    <i r="3">
      <x v="41"/>
    </i>
    <i r="3">
      <x v="53"/>
    </i>
    <i>
      <x v="340"/>
    </i>
    <i r="1">
      <x/>
    </i>
    <i r="2">
      <x v="9"/>
    </i>
    <i r="3">
      <x v="55"/>
    </i>
    <i r="2">
      <x v="10"/>
    </i>
    <i r="3">
      <x v="12"/>
    </i>
    <i r="1">
      <x v="1"/>
    </i>
    <i r="2">
      <x v="7"/>
    </i>
    <i r="3">
      <x v="45"/>
    </i>
    <i r="2">
      <x v="8"/>
    </i>
    <i r="3">
      <x v="18"/>
    </i>
    <i>
      <x v="341"/>
    </i>
    <i r="1">
      <x/>
    </i>
    <i r="2">
      <x v="7"/>
    </i>
    <i r="3">
      <x v="51"/>
    </i>
    <i r="3">
      <x v="52"/>
    </i>
    <i r="1">
      <x v="1"/>
    </i>
    <i r="2">
      <x v="7"/>
    </i>
    <i r="3">
      <x v="46"/>
    </i>
    <i r="3">
      <x v="50"/>
    </i>
    <i>
      <x v="342"/>
    </i>
    <i r="1">
      <x/>
    </i>
    <i r="2">
      <x v="7"/>
    </i>
    <i r="3">
      <x v="53"/>
    </i>
    <i r="2">
      <x v="8"/>
    </i>
    <i r="3">
      <x v="5"/>
    </i>
    <i r="1">
      <x v="1"/>
    </i>
    <i r="2">
      <x v="7"/>
    </i>
    <i r="3">
      <x v="46"/>
    </i>
    <i r="2">
      <x v="8"/>
    </i>
    <i r="3">
      <x v="9"/>
    </i>
    <i>
      <x v="343"/>
    </i>
    <i r="1">
      <x/>
    </i>
    <i r="2">
      <x v="8"/>
    </i>
    <i r="3">
      <x v="9"/>
    </i>
    <i r="3">
      <x v="10"/>
    </i>
    <i>
      <x v="344"/>
    </i>
    <i r="1">
      <x v="1"/>
    </i>
    <i r="2">
      <x v="11"/>
    </i>
    <i r="3">
      <x v="10"/>
    </i>
    <i r="3">
      <x v="14"/>
    </i>
    <i>
      <x v="345"/>
    </i>
    <i r="1">
      <x/>
    </i>
    <i r="2">
      <x v="13"/>
    </i>
    <i r="3">
      <x v="46"/>
    </i>
    <i r="3">
      <x v="51"/>
    </i>
    <i r="3">
      <x v="52"/>
    </i>
    <i r="1">
      <x v="1"/>
    </i>
    <i r="2">
      <x v="11"/>
    </i>
    <i r="3">
      <x v="47"/>
    </i>
    <i r="2">
      <x v="13"/>
    </i>
    <i r="3">
      <x v="19"/>
    </i>
    <i>
      <x v="346"/>
    </i>
    <i r="1">
      <x v="1"/>
    </i>
    <i r="2">
      <x v="11"/>
    </i>
    <i r="3">
      <x v="56"/>
    </i>
    <i r="2">
      <x v="13"/>
    </i>
    <i r="3">
      <x v="20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 of PnL" fld="23" baseField="0" baseItem="0"/>
    <dataField name="Count of PnL" fld="23" subtotal="count" baseField="20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A3:C11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nL" fld="0" baseField="0" baseItem="0"/>
    <dataField name="Distinct Count of Trade Idea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4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Trade Idea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RADE_ME_JANA_20220429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21" firstHeaderRow="1" firstDataRow="1" firstDataCol="1"/>
  <pivotFields count="3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m="1" x="8"/>
        <item x="6"/>
        <item m="1" x="9"/>
        <item m="1" x="10"/>
        <item x="4"/>
        <item x="1"/>
        <item x="0"/>
        <item m="1" x="7"/>
        <item x="2"/>
        <item x="3"/>
        <item x="5"/>
        <item t="default"/>
      </items>
    </pivotField>
    <pivotField axis="axisRow" showAll="0">
      <items count="29">
        <item m="1" x="11"/>
        <item m="1" x="12"/>
        <item m="1" x="13"/>
        <item m="1" x="25"/>
        <item m="1" x="20"/>
        <item m="1" x="23"/>
        <item m="1" x="22"/>
        <item m="1" x="10"/>
        <item m="1" x="27"/>
        <item m="1" x="17"/>
        <item m="1" x="21"/>
        <item m="1" x="15"/>
        <item m="1" x="24"/>
        <item m="1" x="26"/>
        <item m="1" x="18"/>
        <item m="1" x="19"/>
        <item m="1" x="16"/>
        <item m="1" x="14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dataField="1" numFmtId="44" showAll="0"/>
    <pivotField numFmtId="165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7"/>
    <field x="18"/>
  </rowFields>
  <rowItems count="18">
    <i>
      <x v="1"/>
    </i>
    <i r="1">
      <x v="24"/>
    </i>
    <i r="1">
      <x v="25"/>
    </i>
    <i r="1">
      <x v="26"/>
    </i>
    <i>
      <x v="4"/>
    </i>
    <i r="1">
      <x v="22"/>
    </i>
    <i>
      <x v="5"/>
    </i>
    <i r="1">
      <x v="19"/>
    </i>
    <i r="1">
      <x v="27"/>
    </i>
    <i>
      <x v="6"/>
    </i>
    <i r="1">
      <x v="18"/>
    </i>
    <i>
      <x v="8"/>
    </i>
    <i r="1">
      <x v="20"/>
    </i>
    <i>
      <x v="9"/>
    </i>
    <i r="1">
      <x v="21"/>
    </i>
    <i>
      <x v="10"/>
    </i>
    <i r="1">
      <x v="23"/>
    </i>
    <i t="grand">
      <x/>
    </i>
  </rowItems>
  <colItems count="1">
    <i/>
  </colItems>
  <dataFields count="1">
    <dataField name="Sum of PnL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7" firstHeaderRow="0" firstDataRow="1" firstDataCol="1"/>
  <pivotFields count="5">
    <pivotField dataField="1" subtotalTop="0" showAll="0" defaultSubtotal="0"/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>
      <items count="1">
        <item x="0" e="0"/>
      </items>
    </pivotField>
    <pivotField axis="axisRow" allDrilled="1" subtotalTop="0" showAll="0" dataSourceSort="1" defaultSubtotal="0">
      <items count="3">
        <item x="0" e="0"/>
        <item x="1" e="0"/>
        <item x="2" e="0"/>
      </items>
    </pivotField>
    <pivotField dataField="1" subtotalTop="0" showAll="0" defaultSubtotal="0"/>
  </pivotFields>
  <rowFields count="3">
    <field x="3"/>
    <field x="2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nL" fld="0" baseField="0" baseItem="0"/>
    <dataField name="Distinct Count of Trade Idea" fld="4" subtotal="count" baseField="3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4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Trade Idea"/>
  </pivotHierarchies>
  <pivotTableStyleInfo name="PivotStyleLight16" showRowHeaders="1" showColHeaders="1" showRowStripes="0" showColStripes="0" showLastColumn="1"/>
  <rowHierarchiesUsage count="3">
    <rowHierarchyUsage hierarchyUsage="34"/>
    <rowHierarchyUsage hierarchyUsage="35"/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RADE_ME_JANA_20220429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5" firstHeaderRow="1" firstDataRow="1" firstDataCol="1"/>
  <pivotFields count="38">
    <pivotField showAll="0"/>
    <pivotField showAll="0"/>
    <pivotField showAll="0"/>
    <pivotField showAll="0"/>
    <pivotField showAll="0"/>
    <pivotField axis="axisRow" showAll="0">
      <items count="4">
        <item m="1" x="2"/>
        <item x="0"/>
        <item m="1" x="1"/>
        <item t="default"/>
      </items>
    </pivotField>
    <pivotField showAll="0"/>
    <pivotField showAll="0"/>
    <pivotField showAll="0"/>
    <pivotField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numFmtId="165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1"/>
    </i>
    <i t="grand">
      <x/>
    </i>
  </rowItems>
  <colItems count="1">
    <i/>
  </colItems>
  <dataFields count="1">
    <dataField name="Sum of PnL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22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numFmtId="165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x="8"/>
        <item sd="0" x="9"/>
        <item sd="0" x="10"/>
        <item sd="0" x="11"/>
        <item sd="0" x="12"/>
        <item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x="8"/>
        <item x="9"/>
        <item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39"/>
    <field x="38"/>
    <field x="10"/>
  </rowFields>
  <rowItems count="19">
    <i>
      <x v="7"/>
    </i>
    <i>
      <x v="8"/>
    </i>
    <i r="1">
      <x v="1"/>
    </i>
    <i r="1">
      <x v="2"/>
    </i>
    <i r="1">
      <x v="9"/>
    </i>
    <i r="1">
      <x v="20"/>
    </i>
    <i r="1">
      <x v="21"/>
    </i>
    <i r="1">
      <x v="29"/>
    </i>
    <i r="1">
      <x v="45"/>
    </i>
    <i>
      <x v="9"/>
    </i>
    <i r="1">
      <x v="14"/>
    </i>
    <i r="1">
      <x v="15"/>
    </i>
    <i r="1">
      <x v="16"/>
    </i>
    <i r="1">
      <x v="17"/>
    </i>
    <i>
      <x v="10"/>
    </i>
    <i r="1">
      <x v="44"/>
    </i>
    <i>
      <x v="11"/>
    </i>
    <i>
      <x v="13"/>
    </i>
    <i t="grand">
      <x/>
    </i>
  </rowItems>
  <colItems count="1">
    <i/>
  </colItems>
  <dataFields count="1">
    <dataField name="Sum of PnL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B5" firstHeaderRow="1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4" showAll="0"/>
    <pivotField numFmtId="165" showAll="0"/>
    <pivotField showAll="0"/>
    <pivotField numFmtId="2" showAll="0"/>
    <pivotField axis="axisRow" showAll="0">
      <items count="14">
        <item m="1" x="9"/>
        <item m="1" x="8"/>
        <item m="1" x="5"/>
        <item m="1" x="2"/>
        <item m="1" x="4"/>
        <item m="1" x="10"/>
        <item m="1" x="7"/>
        <item m="1" x="3"/>
        <item m="1" x="12"/>
        <item m="1" x="1"/>
        <item m="1" x="6"/>
        <item m="1" x="1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27"/>
  </rowFields>
  <rowItems count="2">
    <i>
      <x v="12"/>
    </i>
    <i t="grand">
      <x/>
    </i>
  </rowItems>
  <colItems count="1">
    <i/>
  </colItems>
  <dataFields count="1">
    <dataField name="Sum of PnL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3E56E8-E03E-48A4-9C88-95124243DBB2}" name="Table5" displayName="Table5" ref="A1:C53" totalsRowShown="0" headerRowDxfId="0" headerRowBorderDxfId="4">
  <autoFilter ref="A1:C53" xr:uid="{343E56E8-E03E-48A4-9C88-95124243DBB2}"/>
  <tableColumns count="3">
    <tableColumn id="1" xr3:uid="{C0E56C5A-9423-445E-8658-2C99DF379BD5}" name="Row Labels" dataDxfId="3"/>
    <tableColumn id="2" xr3:uid="{15E47196-7DDF-4893-97A1-2D223452DF58}" name="Sum of PnL" dataDxfId="2"/>
    <tableColumn id="3" xr3:uid="{87626617-9386-412B-AD21-2318AA156ACC}" name="Count of PnL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A6BACF-1671-431D-B7A6-AD865F0439AB}" name="Table4" displayName="Table4" ref="A1:D36" totalsRowShown="0" headerRowDxfId="83" headerRowBorderDxfId="82">
  <autoFilter ref="A1:D36" xr:uid="{3DA6BACF-1671-431D-B7A6-AD865F0439AB}"/>
  <tableColumns count="4">
    <tableColumn id="1" xr3:uid="{5D74FAEE-1179-4883-995F-C75F376838E5}" name="Row Labels" dataDxfId="81"/>
    <tableColumn id="2" xr3:uid="{4BA28CBB-197F-413A-A5DB-06E18B5D0F45}" name="Sum of PnL" dataDxfId="80"/>
    <tableColumn id="3" xr3:uid="{24685C3A-156A-4D0C-BAD0-FF8387D42F8E}" name="Count of PnL" dataDxfId="79"/>
    <tableColumn id="4" xr3:uid="{D8033FEE-CB0F-43FA-968D-74DD9A380C0D}" name="Um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F0A0C-C96F-48BC-961E-92E11CF4E3BB}" name="Table3" displayName="Table3" ref="A5:F74" totalsRowShown="0">
  <autoFilter ref="A5:F74" xr:uid="{3E9F0A0C-C96F-48BC-961E-92E11CF4E3BB}">
    <filterColumn colId="0">
      <customFilters>
        <customFilter val="217*"/>
      </customFilters>
    </filterColumn>
  </autoFilter>
  <tableColumns count="6">
    <tableColumn id="1" xr3:uid="{F5019B93-4F4F-4A26-880A-A8988D8C5A98}" name="Row Labels" dataDxfId="78"/>
    <tableColumn id="6" xr3:uid="{D0E92775-ED2D-4807-B0AD-A45E22928742}" name="Column1" dataDxfId="77">
      <calculatedColumnFormula>A7</calculatedColumnFormula>
    </tableColumn>
    <tableColumn id="5" xr3:uid="{A84C67A1-8908-41C6-8ACA-3D7CEE9C6E30}" name="how_was_it_daily" dataDxfId="76"/>
    <tableColumn id="2" xr3:uid="{34EB672A-40D4-48B6-9D16-D920225274D6}" name="Sum of PnL" dataDxfId="75"/>
    <tableColumn id="3" xr3:uid="{2DCF6ACD-1900-4BC2-BF15-2DA954EF58CD}" name="Count of PnL" dataDxfId="74"/>
    <tableColumn id="4" xr3:uid="{D5195717-B1D3-4B70-8403-EBD0063675D8}" name="Link" dataDxfId="73" dataCellStyle="Hyperlink">
      <calculatedColumnFormula>HYPERLINK("http://money.worker.ydns.eu/job/update_entities_fidelity_MIM_BUYSTOP/" &amp; Table3[[#This Row],[Row Labels]]&amp;"/artifact/out.txt", "click me")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5A3119-0A18-4300-BB2B-0C1514B8379F}" name="Table13" displayName="Table13" ref="A1:AM225" totalsRowCount="1">
  <autoFilter ref="A1:AM224" xr:uid="{00000000-0009-0000-0100-000001000000}"/>
  <tableColumns count="39">
    <tableColumn id="1" xr3:uid="{4F5787EB-0197-4E56-BCDE-7B49FF440CE7}" name="Fin Instrument" dataCellStyle="Input"/>
    <tableColumn id="2" xr3:uid="{A9AD9671-B8BB-49C3-BB52-BACF25A13B84}" name="Symbol" dataDxfId="72" dataCellStyle="Input"/>
    <tableColumn id="3" xr3:uid="{AF44F920-3A17-4924-B3D8-CD9DF60F1C7B}" name="Security Type" dataCellStyle="Input"/>
    <tableColumn id="4" xr3:uid="{62E5034A-0834-4569-83B5-4E6F34439282}" name="Last Trading Day" dataCellStyle="Input"/>
    <tableColumn id="5" xr3:uid="{E5EDF0ED-3759-42C2-82AE-D09971BA3B11}" name="Strike" dataCellStyle="Input"/>
    <tableColumn id="6" xr3:uid="{0FFFF249-E2C8-4802-B443-52BB4925BD5A}" name="Put/Call" dataCellStyle="Input"/>
    <tableColumn id="7" xr3:uid="{D807D577-891B-44B2-8A95-34BB832A9C29}" name="Currency" dataCellStyle="Input"/>
    <tableColumn id="8" xr3:uid="{AE4EAFDC-19B1-4FE2-9314-637DE960A1F4}" name="Action" dataCellStyle="Input"/>
    <tableColumn id="9" xr3:uid="{CDFBEB79-EB8A-4EE2-8891-3840ED815B82}" name="Quantity" totalsRowFunction="sum" dataCellStyle="Input"/>
    <tableColumn id="10" xr3:uid="{B667994A-2391-4423-86F1-9822AC7904B3}" name="Price" dataCellStyle="Input"/>
    <tableColumn id="11" xr3:uid="{190CF508-95A6-4DA8-8C83-E2276563618E}" name="Time" dataDxfId="71" totalsRowDxfId="70" dataCellStyle="Input"/>
    <tableColumn id="12" xr3:uid="{1577BB01-D92C-44E6-89EA-4B1E733875F2}" name="Date" dataCellStyle="Input"/>
    <tableColumn id="13" xr3:uid="{89B07890-149F-4AD5-8546-2A210A1E1CF8}" name="Exch." dataCellStyle="Input"/>
    <tableColumn id="14" xr3:uid="{05999438-294F-4E6B-B163-541FBFB2FEAA}" name="Account" dataCellStyle="Input"/>
    <tableColumn id="15" xr3:uid="{3C2D9FAE-0B54-42BD-9E6E-CEFD0475DDA9}" name="Order Ref." dataDxfId="69" dataCellStyle="Input"/>
    <tableColumn id="16" xr3:uid="{530D9311-138D-484A-81D2-98740E5DE95E}" name="Clearing" dataCellStyle="Input"/>
    <tableColumn id="17" xr3:uid="{9447E447-4929-40BC-888C-C5AE3171C9A7}" name="More Info" dataCellStyle="Input"/>
    <tableColumn id="18" xr3:uid="{838D93CC-9F5A-4EAC-80DB-6BBF718A34CE}" name="Trading Class" dataCellStyle="Input"/>
    <tableColumn id="24" xr3:uid="{F514D7CC-1B66-43A5-86C3-94438C13C23D}" name="Trade Idea" dataDxfId="68" dataCellStyle="Calculation">
      <calculatedColumnFormula xml:space="preserve"> TEXT(Table13[[#This Row],[BuyStopTime]],"0000") &amp;"_"&amp;Table13[[#This Row],[Build]] &amp; "_" &amp;Table13[[#This Row],[Trading Class]]</calculatedColumnFormula>
    </tableColumn>
    <tableColumn id="35" xr3:uid="{4B04E4B9-5463-4422-89B4-54485C9112A2}" name="Trade Idea and Build" dataDxfId="67" dataCellStyle="Calculation">
      <calculatedColumnFormula>Table13[[#This Row],[Trade Idea]]&amp;"_"&amp;Table13[[#This Row],[Build]]</calculatedColumnFormula>
    </tableColumn>
    <tableColumn id="21" xr3:uid="{18599CB9-F88B-44C3-A5BC-3F7DBBEBD0CC}" name="Bought" dataDxfId="66" totalsRowDxfId="65" dataCellStyle="Calculation">
      <calculatedColumnFormula>ISNUMBER(FIND("_b_",Table13[[#This Row],[Order Ref.]]))</calculatedColumnFormula>
    </tableColumn>
    <tableColumn id="20" xr3:uid="{2DAE6096-14C8-458E-88E3-DC6C1A9A2D24}" name="Build" dataDxfId="64" totalsRowDxfId="63" dataCellStyle="Calculation">
      <calculatedColumnFormula>LEFT(Table13[[#This Row],[Order Ref.]],6)</calculatedColumnFormula>
    </tableColumn>
    <tableColumn id="19" xr3:uid="{11A37072-E65B-458C-87C9-4C87C6CFDC29}" name="Jenkins Build URL" dataDxfId="62" totalsRowDxfId="61" dataCellStyle="Calculation">
      <calculatedColumnFormula>HYPERLINK("http://money.worker.ydns.eu/job/update_entities_fidelity_MIM_BUYSTOP/" &amp; Table13[[#This Row],[Build]], "click me")</calculatedColumnFormula>
    </tableColumn>
    <tableColumn id="22" xr3:uid="{6268A498-57A2-41E6-8DC7-332260BA0684}" name="PnL" totalsRowFunction="sum" dataDxfId="60" totalsRowDxfId="59" dataCellStyle="Calculation">
      <calculatedColumnFormula>Table13[[#This Row],[Quantity]]*100*Table13[[#This Row],[Price]]*IF(Table13[[#This Row],[Bought]],-1,1)</calculatedColumnFormula>
    </tableColumn>
    <tableColumn id="32" xr3:uid="{5B6B77AC-F52D-462A-B4DA-A6E2CE216C30}" name="AlertTime" dataDxfId="58" totalsRowDxfId="57" dataCellStyle="Calculation">
      <calculatedColumnFormula>TIMEVALUE(LEFT(Table13[[#This Row],[BuyStopTime]],1) &amp; ":" &amp; RIGHT(Table13[[#This Row],[BuyStopTime]],2) &amp; " AM")</calculatedColumnFormula>
    </tableColumn>
    <tableColumn id="31" xr3:uid="{E3CC1E06-DBA8-4BF9-9597-07E6982B3530}" name="side" dataDxfId="56" totalsRowDxfId="55" dataCellStyle="Calculation">
      <calculatedColumnFormula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calculatedColumnFormula>
    </tableColumn>
    <tableColumn id="33" xr3:uid="{26A442A5-5EBC-4486-91E2-78419ED80A5C}" name="SumTrailingAmountByTradePiece" dataDxfId="54" totalsRowDxfId="53" dataCellStyle="Calculation">
      <calculatedColumnFormula array="1">MAX((Table13[Trade Idea and Build]=Table13[[#This Row],[Trade Idea and Build]])*Table13[Column5])</calculatedColumnFormula>
    </tableColumn>
    <tableColumn id="34" xr3:uid="{A8A19602-8E51-4B6F-BA31-D38F316018BF}" name="PMType" dataDxfId="52" totalsRowDxfId="51" dataCellStyle="Calculation">
      <calculatedColumnFormula>IF(Table13[[#This Row],[SumTrailingAmountByTradePiece]]=0,"Ladder","Trail")</calculatedColumnFormula>
    </tableColumn>
    <tableColumn id="36" xr3:uid="{5A585557-05C8-4CA9-9E4A-B68DED2B37C8}" name="Commission" totalsRowFunction="sum" dataDxfId="50" totalsRowDxfId="49" dataCellStyle="Calculation"/>
    <tableColumn id="26" xr3:uid="{ED3062AE-3123-4507-AE4C-D35DA88B3ACE}" name="Column1" dataDxfId="48"/>
    <tableColumn id="27" xr3:uid="{1B488C30-E827-4191-8197-7D85B1FED4F1}" name="Column2" dataDxfId="47"/>
    <tableColumn id="28" xr3:uid="{5B50121D-0355-4454-92CB-1ECEA532B00E}" name="Column3" dataDxfId="46"/>
    <tableColumn id="29" xr3:uid="{A2ED747F-3AB9-4A99-A13B-5F84E77E3B0B}" name="BuyStopTime" dataDxfId="45"/>
    <tableColumn id="30" xr3:uid="{DFD48848-4340-4B41-8754-796496182B84}" name="Column5" dataDxfId="44"/>
    <tableColumn id="23" xr3:uid="{89CA995B-0B0E-43D7-B618-8ED8A28E6A81}" name="Column6" dataDxfId="43"/>
    <tableColumn id="25" xr3:uid="{2670365C-8622-4EAB-A4B3-67FF98EAAE42}" name="Column7" dataDxfId="42"/>
    <tableColumn id="37" xr3:uid="{6400C14B-DF33-47FF-8733-833F83C5C42E}" name="Column8" dataDxfId="41"/>
    <tableColumn id="38" xr3:uid="{BBEA0CE9-BAB0-4647-B2C2-92894D263421}" name="Column9" dataDxfId="40"/>
    <tableColumn id="39" xr3:uid="{1679E000-7989-419D-B2F1-51A8A4505EF2}" name="Column10" dataDxfId="3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26" totalsRowCount="1">
  <autoFilter ref="A1:AM125" xr:uid="{00000000-0009-0000-0100-000001000000}"/>
  <tableColumns count="39">
    <tableColumn id="1" xr3:uid="{00000000-0010-0000-0000-000001000000}" name="Fin Instrument" dataCellStyle="Input"/>
    <tableColumn id="2" xr3:uid="{00000000-0010-0000-0000-000002000000}" name="Symbol" dataDxfId="38" dataCellStyle="Input"/>
    <tableColumn id="3" xr3:uid="{00000000-0010-0000-0000-000003000000}" name="Security Type" dataCellStyle="Input"/>
    <tableColumn id="4" xr3:uid="{00000000-0010-0000-0000-000004000000}" name="Last Trading Day" dataCellStyle="Input"/>
    <tableColumn id="5" xr3:uid="{00000000-0010-0000-0000-000005000000}" name="Strike" dataCellStyle="Input"/>
    <tableColumn id="6" xr3:uid="{00000000-0010-0000-0000-000006000000}" name="Put/Call" dataCellStyle="Input"/>
    <tableColumn id="7" xr3:uid="{00000000-0010-0000-0000-000007000000}" name="Currency" dataCellStyle="Input"/>
    <tableColumn id="8" xr3:uid="{00000000-0010-0000-0000-000008000000}" name="Action" dataCellStyle="Input"/>
    <tableColumn id="9" xr3:uid="{00000000-0010-0000-0000-000009000000}" name="Quantity" totalsRowFunction="sum" dataCellStyle="Input"/>
    <tableColumn id="10" xr3:uid="{00000000-0010-0000-0000-00000A000000}" name="Price" dataCellStyle="Input"/>
    <tableColumn id="11" xr3:uid="{00000000-0010-0000-0000-00000B000000}" name="Time" dataDxfId="37" totalsRowDxfId="14" dataCellStyle="Input"/>
    <tableColumn id="12" xr3:uid="{00000000-0010-0000-0000-00000C000000}" name="Date" dataCellStyle="Input"/>
    <tableColumn id="13" xr3:uid="{00000000-0010-0000-0000-00000D000000}" name="Exch." dataCellStyle="Input"/>
    <tableColumn id="14" xr3:uid="{00000000-0010-0000-0000-00000E000000}" name="Account" dataCellStyle="Input"/>
    <tableColumn id="15" xr3:uid="{00000000-0010-0000-0000-00000F000000}" name="Order Ref." dataDxfId="36" dataCellStyle="Input"/>
    <tableColumn id="16" xr3:uid="{00000000-0010-0000-0000-000010000000}" name="Clearing" dataCellStyle="Input"/>
    <tableColumn id="17" xr3:uid="{00000000-0010-0000-0000-000011000000}" name="More Info" dataCellStyle="Input"/>
    <tableColumn id="18" xr3:uid="{00000000-0010-0000-0000-000012000000}" name="Trading Class" dataCellStyle="Input"/>
    <tableColumn id="24" xr3:uid="{00000000-0010-0000-0000-000018000000}" name="Trade Idea" dataDxfId="35" dataCellStyle="Calculation">
      <calculatedColumnFormula xml:space="preserve"> TEXT(Table1[[#This Row],[BuyStopTime]],"0000") &amp;"_"&amp;Table1[[#This Row],[Build]] &amp; "_" &amp;Table1[[#This Row],[Trading Class]]</calculatedColumnFormula>
    </tableColumn>
    <tableColumn id="35" xr3:uid="{00000000-0010-0000-0000-000023000000}" name="Trade Idea and Build" dataDxfId="34" dataCellStyle="Calculation"/>
    <tableColumn id="21" xr3:uid="{00000000-0010-0000-0000-000015000000}" name="Bought" dataDxfId="33" totalsRowDxfId="13" dataCellStyle="Calculation">
      <calculatedColumnFormula>ISNUMBER(FIND("_b_",Table1[[#This Row],[Order Ref.]]))</calculatedColumnFormula>
    </tableColumn>
    <tableColumn id="20" xr3:uid="{00000000-0010-0000-0000-000014000000}" name="Build" dataDxfId="32" totalsRowDxfId="12" dataCellStyle="Calculation">
      <calculatedColumnFormula>LEFT(Table1[[#This Row],[Order Ref.]],6)</calculatedColumnFormula>
    </tableColumn>
    <tableColumn id="19" xr3:uid="{00000000-0010-0000-0000-000013000000}" name="Jenkins Build URL" dataDxfId="31" totalsRowDxfId="11" dataCellStyle="Calculation">
      <calculatedColumnFormula>HYPERLINK("http://money.worker.ydns.eu/job/update_entities_fidelity_MIM_BUYSTOP/" &amp; Table1[[#This Row],[Build]], "click me")</calculatedColumnFormula>
    </tableColumn>
    <tableColumn id="22" xr3:uid="{00000000-0010-0000-0000-000016000000}" name="PnL" totalsRowFunction="sum" dataDxfId="30" totalsRowDxfId="10" dataCellStyle="Calculation">
      <calculatedColumnFormula>Table1[[#This Row],[Quantity]]*100*Table1[[#This Row],[Price]]*IF(Table1[[#This Row],[Bought]],-1,1)</calculatedColumnFormula>
    </tableColumn>
    <tableColumn id="32" xr3:uid="{00000000-0010-0000-0000-000020000000}" name="AlertTime" dataDxfId="29" totalsRowDxfId="9" dataCellStyle="Calculation">
      <calculatedColumnFormula>TIMEVALUE(LEFT(Table1[[#This Row],[BuyStopTime]],1) &amp; ":" &amp; RIGHT(Table1[[#This Row],[BuyStopTime]],2) &amp; " AM")</calculatedColumnFormula>
    </tableColumn>
    <tableColumn id="31" xr3:uid="{64759493-1FA2-4827-BE94-44C811FA94DA}" name="side" dataDxfId="28" totalsRowDxfId="8" dataCellStyle="Calculation">
      <calculatedColumnFormula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calculatedColumnFormula>
    </tableColumn>
    <tableColumn id="33" xr3:uid="{00000000-0010-0000-0000-000021000000}" name="SumTrailingAmountByTradePiece" dataDxfId="27" totalsRowDxfId="7" dataCellStyle="Calculation">
      <calculatedColumnFormula array="1">MAX((Table1[Trade Idea and Build]=Table1[[#This Row],[Trade Idea and Build]])*Table1[Column5])</calculatedColumnFormula>
    </tableColumn>
    <tableColumn id="34" xr3:uid="{00000000-0010-0000-0000-000022000000}" name="PMType" dataDxfId="26" totalsRowDxfId="6" dataCellStyle="Calculation">
      <calculatedColumnFormula>IF(Table1[[#This Row],[SumTrailingAmountByTradePiece]]=0,"Ladder","Trail")</calculatedColumnFormula>
    </tableColumn>
    <tableColumn id="36" xr3:uid="{A93A9699-F6C9-489A-93B8-3D0073E502EC}" name="Commission" totalsRowFunction="sum" dataDxfId="25" totalsRowDxfId="5" dataCellStyle="Calculation"/>
    <tableColumn id="26" xr3:uid="{00000000-0010-0000-0000-00001A000000}" name="Column1" dataDxfId="24"/>
    <tableColumn id="27" xr3:uid="{00000000-0010-0000-0000-00001B000000}" name="Column2" dataDxfId="23"/>
    <tableColumn id="28" xr3:uid="{00000000-0010-0000-0000-00001C000000}" name="Column3" dataDxfId="22"/>
    <tableColumn id="29" xr3:uid="{00000000-0010-0000-0000-00001D000000}" name="BuyStopTime" dataDxfId="21"/>
    <tableColumn id="30" xr3:uid="{00000000-0010-0000-0000-00001E000000}" name="Column5" dataDxfId="20"/>
    <tableColumn id="23" xr3:uid="{9D613C18-2E63-49FB-9BF3-93E5E17FD74D}" name="Column6" dataDxfId="19"/>
    <tableColumn id="25" xr3:uid="{7CE60C50-DBDF-48EA-AE45-01A129B453B3}" name="Column7" dataDxfId="18"/>
    <tableColumn id="37" xr3:uid="{43B0ADEF-E5AA-420A-AFA6-1E423BDF3E9C}" name="Column8" dataDxfId="17"/>
    <tableColumn id="38" xr3:uid="{F67E9D23-8563-47C3-B429-DE00E1CB19E6}" name="Column9" dataDxfId="16"/>
    <tableColumn id="39" xr3:uid="{43A0FAED-CDAE-4AD2-8D6E-01734FACA249}" name="Column10" dataDxfId="15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A16D-8735-46A0-B7AD-C12A2B595EE8}">
  <dimension ref="A1:C53"/>
  <sheetViews>
    <sheetView tabSelected="1" workbookViewId="0">
      <selection activeCell="E5" sqref="E5"/>
    </sheetView>
  </sheetViews>
  <sheetFormatPr defaultRowHeight="15" x14ac:dyDescent="0.25"/>
  <cols>
    <col min="1" max="1" width="40.5703125" bestFit="1" customWidth="1"/>
    <col min="2" max="2" width="13" bestFit="1" customWidth="1"/>
    <col min="3" max="3" width="14.42578125" bestFit="1" customWidth="1"/>
  </cols>
  <sheetData>
    <row r="1" spans="1:3" x14ac:dyDescent="0.25">
      <c r="A1" s="19" t="s">
        <v>24</v>
      </c>
      <c r="B1" s="19" t="s">
        <v>25</v>
      </c>
      <c r="C1" s="19" t="s">
        <v>45</v>
      </c>
    </row>
    <row r="2" spans="1:3" x14ac:dyDescent="0.25">
      <c r="A2" s="21" t="s">
        <v>594</v>
      </c>
      <c r="B2" s="22">
        <v>1352.9999999999995</v>
      </c>
      <c r="C2" s="22">
        <v>12</v>
      </c>
    </row>
    <row r="3" spans="1:3" x14ac:dyDescent="0.25">
      <c r="A3" s="6" t="s">
        <v>595</v>
      </c>
      <c r="B3" s="2">
        <v>-2717.0000000000005</v>
      </c>
      <c r="C3" s="2">
        <v>8</v>
      </c>
    </row>
    <row r="4" spans="1:3" x14ac:dyDescent="0.25">
      <c r="A4" s="6" t="s">
        <v>596</v>
      </c>
      <c r="B4" s="2">
        <v>4070</v>
      </c>
      <c r="C4" s="2">
        <v>4</v>
      </c>
    </row>
    <row r="5" spans="1:3" x14ac:dyDescent="0.25">
      <c r="A5" s="21" t="s">
        <v>597</v>
      </c>
      <c r="B5" s="22">
        <v>1740</v>
      </c>
      <c r="C5" s="22">
        <v>5</v>
      </c>
    </row>
    <row r="6" spans="1:3" x14ac:dyDescent="0.25">
      <c r="A6" s="6" t="s">
        <v>598</v>
      </c>
      <c r="B6" s="2">
        <v>-4200</v>
      </c>
      <c r="C6" s="2">
        <v>3</v>
      </c>
    </row>
    <row r="7" spans="1:3" x14ac:dyDescent="0.25">
      <c r="A7" s="6" t="s">
        <v>599</v>
      </c>
      <c r="B7" s="2">
        <v>5940</v>
      </c>
      <c r="C7" s="2">
        <v>2</v>
      </c>
    </row>
    <row r="8" spans="1:3" x14ac:dyDescent="0.25">
      <c r="A8" s="21" t="s">
        <v>600</v>
      </c>
      <c r="B8" s="22">
        <v>669</v>
      </c>
      <c r="C8" s="22">
        <v>16</v>
      </c>
    </row>
    <row r="9" spans="1:3" x14ac:dyDescent="0.25">
      <c r="A9" s="6" t="s">
        <v>601</v>
      </c>
      <c r="B9" s="2">
        <v>-6041</v>
      </c>
      <c r="C9" s="2">
        <v>13</v>
      </c>
    </row>
    <row r="10" spans="1:3" x14ac:dyDescent="0.25">
      <c r="A10" s="6" t="s">
        <v>602</v>
      </c>
      <c r="B10" s="2">
        <v>6710</v>
      </c>
      <c r="C10" s="2">
        <v>3</v>
      </c>
    </row>
    <row r="11" spans="1:3" x14ac:dyDescent="0.25">
      <c r="A11" s="21" t="s">
        <v>603</v>
      </c>
      <c r="B11" s="22">
        <v>1983</v>
      </c>
      <c r="C11" s="22">
        <v>13</v>
      </c>
    </row>
    <row r="12" spans="1:3" x14ac:dyDescent="0.25">
      <c r="A12" s="6" t="s">
        <v>604</v>
      </c>
      <c r="B12" s="2">
        <v>-2096</v>
      </c>
      <c r="C12" s="2">
        <v>2</v>
      </c>
    </row>
    <row r="13" spans="1:3" x14ac:dyDescent="0.25">
      <c r="A13" s="6" t="s">
        <v>605</v>
      </c>
      <c r="B13" s="2">
        <v>-4640</v>
      </c>
      <c r="C13" s="2">
        <v>6</v>
      </c>
    </row>
    <row r="14" spans="1:3" x14ac:dyDescent="0.25">
      <c r="A14" s="6" t="s">
        <v>606</v>
      </c>
      <c r="B14" s="2">
        <v>1749</v>
      </c>
      <c r="C14" s="2">
        <v>2</v>
      </c>
    </row>
    <row r="15" spans="1:3" x14ac:dyDescent="0.25">
      <c r="A15" s="6" t="s">
        <v>607</v>
      </c>
      <c r="B15" s="2">
        <v>6970</v>
      </c>
      <c r="C15" s="2">
        <v>3</v>
      </c>
    </row>
    <row r="16" spans="1:3" x14ac:dyDescent="0.25">
      <c r="A16" s="21" t="s">
        <v>608</v>
      </c>
      <c r="B16" s="22">
        <v>660</v>
      </c>
      <c r="C16" s="22">
        <v>8</v>
      </c>
    </row>
    <row r="17" spans="1:3" x14ac:dyDescent="0.25">
      <c r="A17" s="6" t="s">
        <v>609</v>
      </c>
      <c r="B17" s="2">
        <v>-7370</v>
      </c>
      <c r="C17" s="2">
        <v>5</v>
      </c>
    </row>
    <row r="18" spans="1:3" x14ac:dyDescent="0.25">
      <c r="A18" s="6" t="s">
        <v>602</v>
      </c>
      <c r="B18" s="2">
        <v>8030</v>
      </c>
      <c r="C18" s="2">
        <v>3</v>
      </c>
    </row>
    <row r="19" spans="1:3" x14ac:dyDescent="0.25">
      <c r="A19" s="21" t="s">
        <v>610</v>
      </c>
      <c r="B19" s="22">
        <v>764.99999999999909</v>
      </c>
      <c r="C19" s="22">
        <v>3</v>
      </c>
    </row>
    <row r="20" spans="1:3" x14ac:dyDescent="0.25">
      <c r="A20" s="6" t="s">
        <v>611</v>
      </c>
      <c r="B20" s="2">
        <v>-6205</v>
      </c>
      <c r="C20" s="2">
        <v>2</v>
      </c>
    </row>
    <row r="21" spans="1:3" x14ac:dyDescent="0.25">
      <c r="A21" s="6" t="s">
        <v>612</v>
      </c>
      <c r="B21" s="2">
        <v>6969.9999999999991</v>
      </c>
      <c r="C21" s="2">
        <v>1</v>
      </c>
    </row>
    <row r="22" spans="1:3" x14ac:dyDescent="0.25">
      <c r="A22" s="21" t="s">
        <v>613</v>
      </c>
      <c r="B22" s="22">
        <v>1081</v>
      </c>
      <c r="C22" s="22">
        <v>11</v>
      </c>
    </row>
    <row r="23" spans="1:3" x14ac:dyDescent="0.25">
      <c r="A23" s="6" t="s">
        <v>614</v>
      </c>
      <c r="B23" s="2">
        <v>-5369</v>
      </c>
      <c r="C23" s="2">
        <v>6</v>
      </c>
    </row>
    <row r="24" spans="1:3" x14ac:dyDescent="0.25">
      <c r="A24" s="6" t="s">
        <v>615</v>
      </c>
      <c r="B24" s="2">
        <v>6890</v>
      </c>
      <c r="C24" s="2">
        <v>1</v>
      </c>
    </row>
    <row r="25" spans="1:3" x14ac:dyDescent="0.25">
      <c r="A25" s="6" t="s">
        <v>616</v>
      </c>
      <c r="B25" s="2">
        <v>-2944</v>
      </c>
      <c r="C25" s="2">
        <v>2</v>
      </c>
    </row>
    <row r="26" spans="1:3" x14ac:dyDescent="0.25">
      <c r="A26" s="6" t="s">
        <v>617</v>
      </c>
      <c r="B26" s="2">
        <v>2504</v>
      </c>
      <c r="C26" s="2">
        <v>2</v>
      </c>
    </row>
    <row r="27" spans="1:3" x14ac:dyDescent="0.25">
      <c r="A27" s="21" t="s">
        <v>618</v>
      </c>
      <c r="B27" s="22">
        <v>-955</v>
      </c>
      <c r="C27" s="22">
        <v>19</v>
      </c>
    </row>
    <row r="28" spans="1:3" x14ac:dyDescent="0.25">
      <c r="A28" s="6" t="s">
        <v>619</v>
      </c>
      <c r="B28" s="2">
        <v>-10420</v>
      </c>
      <c r="C28" s="2">
        <v>9</v>
      </c>
    </row>
    <row r="29" spans="1:3" x14ac:dyDescent="0.25">
      <c r="A29" s="6" t="s">
        <v>620</v>
      </c>
      <c r="B29" s="2">
        <v>9775</v>
      </c>
      <c r="C29" s="2">
        <v>3</v>
      </c>
    </row>
    <row r="30" spans="1:3" x14ac:dyDescent="0.25">
      <c r="A30" s="6" t="s">
        <v>621</v>
      </c>
      <c r="B30" s="2">
        <v>-545</v>
      </c>
      <c r="C30" s="2">
        <v>1</v>
      </c>
    </row>
    <row r="31" spans="1:3" x14ac:dyDescent="0.25">
      <c r="A31" s="6" t="s">
        <v>622</v>
      </c>
      <c r="B31" s="2">
        <v>-8960</v>
      </c>
      <c r="C31" s="2">
        <v>1</v>
      </c>
    </row>
    <row r="32" spans="1:3" x14ac:dyDescent="0.25">
      <c r="A32" s="6" t="s">
        <v>623</v>
      </c>
      <c r="B32" s="2">
        <v>9195</v>
      </c>
      <c r="C32" s="2">
        <v>5</v>
      </c>
    </row>
    <row r="33" spans="1:3" x14ac:dyDescent="0.25">
      <c r="A33" s="21" t="s">
        <v>624</v>
      </c>
      <c r="B33" s="22">
        <v>-3335</v>
      </c>
      <c r="C33" s="22">
        <v>15</v>
      </c>
    </row>
    <row r="34" spans="1:3" x14ac:dyDescent="0.25">
      <c r="A34" s="6" t="s">
        <v>619</v>
      </c>
      <c r="B34" s="2">
        <v>-8915</v>
      </c>
      <c r="C34" s="2">
        <v>4</v>
      </c>
    </row>
    <row r="35" spans="1:3" x14ac:dyDescent="0.25">
      <c r="A35" s="6" t="s">
        <v>625</v>
      </c>
      <c r="B35" s="2">
        <v>-9300</v>
      </c>
      <c r="C35" s="2">
        <v>1</v>
      </c>
    </row>
    <row r="36" spans="1:3" x14ac:dyDescent="0.25">
      <c r="A36" s="6" t="s">
        <v>626</v>
      </c>
      <c r="B36" s="2">
        <v>9390</v>
      </c>
      <c r="C36" s="2">
        <v>3</v>
      </c>
    </row>
    <row r="37" spans="1:3" x14ac:dyDescent="0.25">
      <c r="A37" s="6" t="s">
        <v>627</v>
      </c>
      <c r="B37" s="2">
        <v>5490</v>
      </c>
      <c r="C37" s="2">
        <v>7</v>
      </c>
    </row>
    <row r="38" spans="1:3" x14ac:dyDescent="0.25">
      <c r="A38" s="21" t="s">
        <v>628</v>
      </c>
      <c r="B38" s="22">
        <v>-650</v>
      </c>
      <c r="C38" s="22">
        <v>4</v>
      </c>
    </row>
    <row r="39" spans="1:3" x14ac:dyDescent="0.25">
      <c r="A39" s="6" t="s">
        <v>629</v>
      </c>
      <c r="B39" s="2">
        <v>-9150</v>
      </c>
      <c r="C39" s="2">
        <v>3</v>
      </c>
    </row>
    <row r="40" spans="1:3" x14ac:dyDescent="0.25">
      <c r="A40" s="6" t="s">
        <v>630</v>
      </c>
      <c r="B40" s="2">
        <v>8500</v>
      </c>
      <c r="C40" s="2">
        <v>1</v>
      </c>
    </row>
    <row r="41" spans="1:3" x14ac:dyDescent="0.25">
      <c r="A41" s="21" t="s">
        <v>631</v>
      </c>
      <c r="B41" s="22">
        <v>-490</v>
      </c>
      <c r="C41" s="22">
        <v>7</v>
      </c>
    </row>
    <row r="42" spans="1:3" x14ac:dyDescent="0.25">
      <c r="A42" s="6" t="s">
        <v>632</v>
      </c>
      <c r="B42" s="2">
        <v>-7150</v>
      </c>
      <c r="C42" s="2">
        <v>3</v>
      </c>
    </row>
    <row r="43" spans="1:3" x14ac:dyDescent="0.25">
      <c r="A43" s="6" t="s">
        <v>633</v>
      </c>
      <c r="B43" s="2">
        <v>6660</v>
      </c>
      <c r="C43" s="2">
        <v>4</v>
      </c>
    </row>
    <row r="44" spans="1:3" x14ac:dyDescent="0.25">
      <c r="A44" s="21" t="s">
        <v>634</v>
      </c>
      <c r="B44" s="22">
        <v>-725</v>
      </c>
      <c r="C44" s="22">
        <v>8</v>
      </c>
    </row>
    <row r="45" spans="1:3" x14ac:dyDescent="0.25">
      <c r="A45" s="6" t="s">
        <v>635</v>
      </c>
      <c r="B45" s="2">
        <v>-9720</v>
      </c>
      <c r="C45" s="2">
        <v>1</v>
      </c>
    </row>
    <row r="46" spans="1:3" x14ac:dyDescent="0.25">
      <c r="A46" s="6" t="s">
        <v>636</v>
      </c>
      <c r="B46" s="2">
        <v>8820</v>
      </c>
      <c r="C46" s="2">
        <v>1</v>
      </c>
    </row>
    <row r="47" spans="1:3" x14ac:dyDescent="0.25">
      <c r="A47" s="6" t="s">
        <v>637</v>
      </c>
      <c r="B47" s="2">
        <v>-6125</v>
      </c>
      <c r="C47" s="2">
        <v>2</v>
      </c>
    </row>
    <row r="48" spans="1:3" x14ac:dyDescent="0.25">
      <c r="A48" s="6" t="s">
        <v>638</v>
      </c>
      <c r="B48" s="2">
        <v>5400</v>
      </c>
      <c r="C48" s="2">
        <v>3</v>
      </c>
    </row>
    <row r="49" spans="1:3" x14ac:dyDescent="0.25">
      <c r="A49" s="6" t="s">
        <v>639</v>
      </c>
      <c r="B49" s="2">
        <v>900</v>
      </c>
      <c r="C49" s="2">
        <v>1</v>
      </c>
    </row>
    <row r="50" spans="1:3" x14ac:dyDescent="0.25">
      <c r="A50" s="21" t="s">
        <v>640</v>
      </c>
      <c r="B50" s="22">
        <v>-1365.0000000000009</v>
      </c>
      <c r="C50" s="22">
        <v>3</v>
      </c>
    </row>
    <row r="51" spans="1:3" x14ac:dyDescent="0.25">
      <c r="A51" s="6" t="s">
        <v>641</v>
      </c>
      <c r="B51" s="2">
        <v>-9555</v>
      </c>
      <c r="C51" s="2">
        <v>2</v>
      </c>
    </row>
    <row r="52" spans="1:3" x14ac:dyDescent="0.25">
      <c r="A52" s="6" t="s">
        <v>642</v>
      </c>
      <c r="B52" s="2">
        <v>8189.9999999999991</v>
      </c>
      <c r="C52" s="2">
        <v>1</v>
      </c>
    </row>
    <row r="53" spans="1:3" x14ac:dyDescent="0.25">
      <c r="A53" s="23" t="s">
        <v>26</v>
      </c>
      <c r="B53" s="24">
        <v>730.99999999999909</v>
      </c>
      <c r="C53" s="24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D924-9692-41E6-8372-47BBEAC32A4A}">
  <dimension ref="A1:D36"/>
  <sheetViews>
    <sheetView workbookViewId="0">
      <selection activeCell="A13" sqref="A13"/>
    </sheetView>
  </sheetViews>
  <sheetFormatPr defaultRowHeight="15" x14ac:dyDescent="0.25"/>
  <cols>
    <col min="1" max="1" width="25.85546875" bestFit="1" customWidth="1"/>
    <col min="2" max="2" width="13" bestFit="1" customWidth="1"/>
    <col min="3" max="3" width="14.42578125" bestFit="1" customWidth="1"/>
    <col min="4" max="4" width="8.140625" bestFit="1" customWidth="1"/>
  </cols>
  <sheetData>
    <row r="1" spans="1:4" x14ac:dyDescent="0.25">
      <c r="A1" s="19" t="s">
        <v>24</v>
      </c>
      <c r="B1" s="19" t="s">
        <v>25</v>
      </c>
      <c r="C1" s="19" t="s">
        <v>45</v>
      </c>
      <c r="D1" s="19" t="s">
        <v>517</v>
      </c>
    </row>
    <row r="2" spans="1:4" x14ac:dyDescent="0.25">
      <c r="A2" s="21" t="s">
        <v>483</v>
      </c>
      <c r="B2" s="22">
        <v>-540</v>
      </c>
      <c r="C2" s="22">
        <v>10</v>
      </c>
    </row>
    <row r="3" spans="1:4" x14ac:dyDescent="0.25">
      <c r="A3" s="21" t="s">
        <v>487</v>
      </c>
      <c r="B3" s="22">
        <v>-408</v>
      </c>
      <c r="C3" s="22">
        <v>3</v>
      </c>
    </row>
    <row r="4" spans="1:4" x14ac:dyDescent="0.25">
      <c r="A4" s="21" t="s">
        <v>489</v>
      </c>
      <c r="B4" s="22">
        <v>-354</v>
      </c>
      <c r="C4" s="22">
        <v>2</v>
      </c>
    </row>
    <row r="5" spans="1:4" x14ac:dyDescent="0.25">
      <c r="A5" s="21" t="s">
        <v>488</v>
      </c>
      <c r="B5" s="22">
        <v>-490</v>
      </c>
      <c r="C5" s="22">
        <v>2</v>
      </c>
    </row>
    <row r="6" spans="1:4" x14ac:dyDescent="0.25">
      <c r="A6" s="21" t="s">
        <v>485</v>
      </c>
      <c r="B6" s="22">
        <v>-420</v>
      </c>
      <c r="C6" s="22">
        <v>4</v>
      </c>
    </row>
    <row r="7" spans="1:4" x14ac:dyDescent="0.25">
      <c r="A7" s="21" t="s">
        <v>498</v>
      </c>
      <c r="B7" s="22">
        <v>-390</v>
      </c>
      <c r="C7" s="22">
        <v>2</v>
      </c>
    </row>
    <row r="8" spans="1:4" x14ac:dyDescent="0.25">
      <c r="A8" s="21" t="s">
        <v>499</v>
      </c>
      <c r="B8" s="22">
        <v>-130</v>
      </c>
      <c r="C8" s="22">
        <v>3</v>
      </c>
    </row>
    <row r="9" spans="1:4" x14ac:dyDescent="0.25">
      <c r="A9" s="21" t="s">
        <v>503</v>
      </c>
      <c r="B9" s="22">
        <v>-480.00000000000091</v>
      </c>
      <c r="C9" s="22">
        <v>2</v>
      </c>
    </row>
    <row r="10" spans="1:4" x14ac:dyDescent="0.25">
      <c r="A10" s="21" t="s">
        <v>502</v>
      </c>
      <c r="B10" s="22">
        <v>-490</v>
      </c>
      <c r="C10" s="22">
        <v>4</v>
      </c>
    </row>
    <row r="11" spans="1:4" x14ac:dyDescent="0.25">
      <c r="A11" s="21" t="s">
        <v>505</v>
      </c>
      <c r="B11" s="22">
        <v>-380</v>
      </c>
      <c r="C11" s="22">
        <v>5</v>
      </c>
    </row>
    <row r="12" spans="1:4" x14ac:dyDescent="0.25">
      <c r="A12" s="21" t="s">
        <v>484</v>
      </c>
      <c r="B12" s="22">
        <v>-365.00000000000006</v>
      </c>
      <c r="C12" s="22">
        <v>6</v>
      </c>
    </row>
    <row r="13" spans="1:4" x14ac:dyDescent="0.25">
      <c r="A13" s="21" t="s">
        <v>500</v>
      </c>
      <c r="B13" s="22">
        <v>-1255</v>
      </c>
      <c r="C13" s="22">
        <v>2</v>
      </c>
    </row>
    <row r="14" spans="1:4" x14ac:dyDescent="0.25">
      <c r="A14" s="21" t="s">
        <v>495</v>
      </c>
      <c r="B14" s="22">
        <v>45</v>
      </c>
      <c r="C14" s="22">
        <v>2</v>
      </c>
    </row>
    <row r="15" spans="1:4" x14ac:dyDescent="0.25">
      <c r="A15" s="21" t="s">
        <v>494</v>
      </c>
      <c r="B15" s="22">
        <v>-295</v>
      </c>
      <c r="C15" s="22">
        <v>6</v>
      </c>
    </row>
    <row r="16" spans="1:4" x14ac:dyDescent="0.25">
      <c r="A16" s="21" t="s">
        <v>493</v>
      </c>
      <c r="B16" s="22">
        <v>-2000</v>
      </c>
      <c r="C16" s="22">
        <v>3</v>
      </c>
    </row>
    <row r="17" spans="1:3" x14ac:dyDescent="0.25">
      <c r="A17" s="21" t="s">
        <v>497</v>
      </c>
      <c r="B17" s="22">
        <v>-1550.0000000000005</v>
      </c>
      <c r="C17" s="22">
        <v>5</v>
      </c>
    </row>
    <row r="18" spans="1:3" x14ac:dyDescent="0.25">
      <c r="A18" s="21" t="s">
        <v>486</v>
      </c>
      <c r="B18" s="22">
        <v>3720</v>
      </c>
      <c r="C18" s="22">
        <v>6</v>
      </c>
    </row>
    <row r="19" spans="1:3" x14ac:dyDescent="0.25">
      <c r="A19" s="21" t="s">
        <v>490</v>
      </c>
      <c r="B19" s="22">
        <v>-5985</v>
      </c>
      <c r="C19" s="22">
        <v>2</v>
      </c>
    </row>
    <row r="20" spans="1:3" x14ac:dyDescent="0.25">
      <c r="A20" s="21" t="s">
        <v>491</v>
      </c>
      <c r="B20" s="22">
        <v>180</v>
      </c>
      <c r="C20" s="22">
        <v>3</v>
      </c>
    </row>
    <row r="21" spans="1:3" x14ac:dyDescent="0.25">
      <c r="A21" s="21" t="s">
        <v>496</v>
      </c>
      <c r="B21" s="22">
        <v>330</v>
      </c>
      <c r="C21" s="22">
        <v>3</v>
      </c>
    </row>
    <row r="22" spans="1:3" x14ac:dyDescent="0.25">
      <c r="A22" s="21" t="s">
        <v>492</v>
      </c>
      <c r="B22" s="22">
        <v>-135</v>
      </c>
      <c r="C22" s="22">
        <v>3</v>
      </c>
    </row>
    <row r="23" spans="1:3" x14ac:dyDescent="0.25">
      <c r="A23" s="21" t="s">
        <v>501</v>
      </c>
      <c r="B23" s="22">
        <v>0</v>
      </c>
      <c r="C23" s="22">
        <v>5</v>
      </c>
    </row>
    <row r="24" spans="1:3" x14ac:dyDescent="0.25">
      <c r="A24" s="21" t="s">
        <v>508</v>
      </c>
      <c r="B24" s="22">
        <v>-1040</v>
      </c>
      <c r="C24" s="22">
        <v>2</v>
      </c>
    </row>
    <row r="25" spans="1:3" x14ac:dyDescent="0.25">
      <c r="A25" s="21" t="s">
        <v>512</v>
      </c>
      <c r="B25" s="22">
        <v>-180</v>
      </c>
      <c r="C25" s="22">
        <v>5</v>
      </c>
    </row>
    <row r="26" spans="1:3" x14ac:dyDescent="0.25">
      <c r="A26" s="21" t="s">
        <v>506</v>
      </c>
      <c r="B26" s="22">
        <v>-248</v>
      </c>
      <c r="C26" s="22">
        <v>6</v>
      </c>
    </row>
    <row r="27" spans="1:3" x14ac:dyDescent="0.25">
      <c r="A27" s="21" t="s">
        <v>504</v>
      </c>
      <c r="B27" s="22">
        <v>-495</v>
      </c>
      <c r="C27" s="22">
        <v>4</v>
      </c>
    </row>
    <row r="28" spans="1:3" x14ac:dyDescent="0.25">
      <c r="A28" s="21" t="s">
        <v>507</v>
      </c>
      <c r="B28" s="22">
        <v>143.99999999999955</v>
      </c>
      <c r="C28" s="22">
        <v>2</v>
      </c>
    </row>
    <row r="29" spans="1:3" x14ac:dyDescent="0.25">
      <c r="A29" s="21" t="s">
        <v>509</v>
      </c>
      <c r="B29" s="22">
        <v>-252</v>
      </c>
      <c r="C29" s="22">
        <v>3</v>
      </c>
    </row>
    <row r="30" spans="1:3" x14ac:dyDescent="0.25">
      <c r="A30" s="21" t="s">
        <v>510</v>
      </c>
      <c r="B30" s="22">
        <v>-429</v>
      </c>
      <c r="C30" s="22">
        <v>2</v>
      </c>
    </row>
    <row r="31" spans="1:3" x14ac:dyDescent="0.25">
      <c r="A31" s="21" t="s">
        <v>511</v>
      </c>
      <c r="B31" s="22">
        <v>-432</v>
      </c>
      <c r="C31" s="22">
        <v>2</v>
      </c>
    </row>
    <row r="32" spans="1:3" x14ac:dyDescent="0.25">
      <c r="A32" s="21" t="s">
        <v>514</v>
      </c>
      <c r="B32" s="22">
        <v>-456</v>
      </c>
      <c r="C32" s="22">
        <v>2</v>
      </c>
    </row>
    <row r="33" spans="1:3" x14ac:dyDescent="0.25">
      <c r="A33" s="21" t="s">
        <v>515</v>
      </c>
      <c r="B33" s="22">
        <v>-135</v>
      </c>
      <c r="C33" s="22">
        <v>4</v>
      </c>
    </row>
    <row r="34" spans="1:3" x14ac:dyDescent="0.25">
      <c r="A34" s="21" t="s">
        <v>513</v>
      </c>
      <c r="B34" s="22">
        <v>-390</v>
      </c>
      <c r="C34" s="22">
        <v>2</v>
      </c>
    </row>
    <row r="35" spans="1:3" x14ac:dyDescent="0.25">
      <c r="A35" s="21" t="s">
        <v>516</v>
      </c>
      <c r="B35" s="22">
        <v>-530</v>
      </c>
      <c r="C35" s="22">
        <v>3</v>
      </c>
    </row>
    <row r="36" spans="1:3" x14ac:dyDescent="0.25">
      <c r="A36" s="23" t="s">
        <v>26</v>
      </c>
      <c r="B36" s="24">
        <v>-15835</v>
      </c>
      <c r="C36" s="24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04C2-E003-4C05-AFFC-29C88936BAB0}">
  <dimension ref="A1:F74"/>
  <sheetViews>
    <sheetView workbookViewId="0">
      <selection activeCell="C10" sqref="C10"/>
    </sheetView>
  </sheetViews>
  <sheetFormatPr defaultRowHeight="15" x14ac:dyDescent="0.25"/>
  <cols>
    <col min="1" max="1" width="9.85546875" customWidth="1"/>
    <col min="2" max="2" width="34.5703125" bestFit="1" customWidth="1"/>
    <col min="3" max="3" width="89.7109375" customWidth="1"/>
    <col min="4" max="4" width="13" bestFit="1" customWidth="1"/>
    <col min="5" max="5" width="14.42578125" bestFit="1" customWidth="1"/>
    <col min="6" max="6" width="8.140625" bestFit="1" customWidth="1"/>
    <col min="7" max="7" width="13" bestFit="1" customWidth="1"/>
    <col min="8" max="8" width="9.5703125" customWidth="1"/>
  </cols>
  <sheetData>
    <row r="1" spans="1:6" x14ac:dyDescent="0.25">
      <c r="A1" t="s">
        <v>57</v>
      </c>
      <c r="D1" t="s">
        <v>157</v>
      </c>
    </row>
    <row r="2" spans="1:6" x14ac:dyDescent="0.25">
      <c r="A2" t="s">
        <v>30</v>
      </c>
      <c r="D2" t="s">
        <v>52</v>
      </c>
    </row>
    <row r="3" spans="1:6" x14ac:dyDescent="0.25">
      <c r="A3" t="s">
        <v>22</v>
      </c>
      <c r="D3" t="s">
        <v>52</v>
      </c>
    </row>
    <row r="5" spans="1:6" x14ac:dyDescent="0.25">
      <c r="A5" t="s">
        <v>24</v>
      </c>
      <c r="B5" t="s">
        <v>20</v>
      </c>
      <c r="C5" t="s">
        <v>449</v>
      </c>
      <c r="D5" t="s">
        <v>25</v>
      </c>
      <c r="E5" t="s">
        <v>45</v>
      </c>
      <c r="F5" t="s">
        <v>448</v>
      </c>
    </row>
    <row r="6" spans="1:6" x14ac:dyDescent="0.25">
      <c r="A6" s="5" t="s">
        <v>373</v>
      </c>
      <c r="B6" s="5" t="str">
        <f t="shared" ref="B6:B37" si="0">A7</f>
        <v>0632|06:34|BUY|AAPL|Call|reversal</v>
      </c>
      <c r="C6" s="2" t="s">
        <v>450</v>
      </c>
      <c r="D6" s="2">
        <v>-7260</v>
      </c>
      <c r="E6" s="2">
        <v>1</v>
      </c>
      <c r="F6" s="20" t="str">
        <f>HYPERLINK("http://money.worker.ydns.eu/job/update_entities_fidelity_MIM_BUYSTOP/" &amp; Table3[[#This Row],[Row Labels]]&amp;"/artifact/out.txt", "click me")</f>
        <v>click me</v>
      </c>
    </row>
    <row r="7" spans="1:6" hidden="1" x14ac:dyDescent="0.25">
      <c r="A7" s="6" t="s">
        <v>374</v>
      </c>
      <c r="B7" s="6" t="str">
        <f t="shared" si="0"/>
        <v>217773</v>
      </c>
      <c r="C7" s="2"/>
      <c r="D7" s="2">
        <v>-7260</v>
      </c>
      <c r="E7" s="2">
        <v>1</v>
      </c>
      <c r="F7" s="20" t="str">
        <f>HYPERLINK("http://money.worker.ydns.eu/job/update_entities_fidelity_MIM_BUYSTOP/" &amp; Table3[[#This Row],[Row Labels]]&amp;"/artifact/out.txt", "click me")</f>
        <v>click me</v>
      </c>
    </row>
    <row r="8" spans="1:6" x14ac:dyDescent="0.25">
      <c r="A8" s="5" t="s">
        <v>375</v>
      </c>
      <c r="B8" s="5" t="str">
        <f t="shared" si="0"/>
        <v>0632|06:36|BUY|NFLX|Call|reversal</v>
      </c>
      <c r="C8" s="2" t="s">
        <v>451</v>
      </c>
      <c r="D8" s="2">
        <v>-4410</v>
      </c>
      <c r="E8" s="2">
        <v>3</v>
      </c>
      <c r="F8" s="20" t="str">
        <f>HYPERLINK("http://money.worker.ydns.eu/job/update_entities_fidelity_MIM_BUYSTOP/" &amp; Table3[[#This Row],[Row Labels]]&amp;"/artifact/out.txt", "click me")</f>
        <v>click me</v>
      </c>
    </row>
    <row r="9" spans="1:6" hidden="1" x14ac:dyDescent="0.25">
      <c r="A9" s="6" t="s">
        <v>376</v>
      </c>
      <c r="B9" s="6" t="str">
        <f t="shared" si="0"/>
        <v>217765</v>
      </c>
      <c r="C9" s="2"/>
      <c r="D9" s="2">
        <v>-4410</v>
      </c>
      <c r="E9" s="2">
        <v>3</v>
      </c>
      <c r="F9" s="20" t="str">
        <f>HYPERLINK("http://money.worker.ydns.eu/job/update_entities_fidelity_MIM_BUYSTOP/" &amp; Table3[[#This Row],[Row Labels]]&amp;"/artifact/out.txt", "click me")</f>
        <v>click me</v>
      </c>
    </row>
    <row r="10" spans="1:6" x14ac:dyDescent="0.25">
      <c r="A10" s="5" t="s">
        <v>377</v>
      </c>
      <c r="B10" s="5" t="str">
        <f t="shared" si="0"/>
        <v>0632|06:36|BUY|NVDA|Call|reversal</v>
      </c>
      <c r="C10" s="2" t="s">
        <v>452</v>
      </c>
      <c r="D10" s="2">
        <v>-7980</v>
      </c>
      <c r="E10" s="2">
        <v>2</v>
      </c>
      <c r="F10" s="20" t="str">
        <f>HYPERLINK("http://money.worker.ydns.eu/job/update_entities_fidelity_MIM_BUYSTOP/" &amp; Table3[[#This Row],[Row Labels]]&amp;"/artifact/out.txt", "click me")</f>
        <v>click me</v>
      </c>
    </row>
    <row r="11" spans="1:6" hidden="1" x14ac:dyDescent="0.25">
      <c r="A11" s="6" t="s">
        <v>378</v>
      </c>
      <c r="B11" s="6" t="str">
        <f t="shared" si="0"/>
        <v>217785</v>
      </c>
      <c r="C11" s="2"/>
      <c r="D11" s="2">
        <v>-7980</v>
      </c>
      <c r="E11" s="2">
        <v>2</v>
      </c>
      <c r="F11" s="20" t="str">
        <f>HYPERLINK("http://money.worker.ydns.eu/job/update_entities_fidelity_MIM_BUYSTOP/" &amp; Table3[[#This Row],[Row Labels]]&amp;"/artifact/out.txt", "click me")</f>
        <v>click me</v>
      </c>
    </row>
    <row r="12" spans="1:6" x14ac:dyDescent="0.25">
      <c r="A12" s="5" t="s">
        <v>380</v>
      </c>
      <c r="B12" s="5" t="str">
        <f t="shared" si="0"/>
        <v>0632|06:37|BUY|NVDA|Call|reversal</v>
      </c>
      <c r="C12" s="2" t="s">
        <v>453</v>
      </c>
      <c r="D12" s="2">
        <v>-4750</v>
      </c>
      <c r="E12" s="2">
        <v>3</v>
      </c>
      <c r="F12" s="20" t="str">
        <f>HYPERLINK("http://money.worker.ydns.eu/job/update_entities_fidelity_MIM_BUYSTOP/" &amp; Table3[[#This Row],[Row Labels]]&amp;"/artifact/out.txt", "click me")</f>
        <v>click me</v>
      </c>
    </row>
    <row r="13" spans="1:6" hidden="1" x14ac:dyDescent="0.25">
      <c r="A13" s="6" t="s">
        <v>379</v>
      </c>
      <c r="B13" s="6" t="str">
        <f t="shared" si="0"/>
        <v>217759</v>
      </c>
      <c r="C13" s="2"/>
      <c r="D13" s="2">
        <v>-4750</v>
      </c>
      <c r="E13" s="2">
        <v>3</v>
      </c>
      <c r="F13" s="20" t="str">
        <f>HYPERLINK("http://money.worker.ydns.eu/job/update_entities_fidelity_MIM_BUYSTOP/" &amp; Table3[[#This Row],[Row Labels]]&amp;"/artifact/out.txt", "click me")</f>
        <v>click me</v>
      </c>
    </row>
    <row r="14" spans="1:6" x14ac:dyDescent="0.25">
      <c r="A14" s="5" t="s">
        <v>381</v>
      </c>
      <c r="B14" s="5" t="str">
        <f t="shared" si="0"/>
        <v>0632|06:38|BUY|AMD|Call|reversal</v>
      </c>
      <c r="C14" s="2" t="s">
        <v>454</v>
      </c>
      <c r="D14" s="2">
        <v>-1260</v>
      </c>
      <c r="E14" s="2">
        <v>1</v>
      </c>
      <c r="F14" s="20" t="str">
        <f>HYPERLINK("http://money.worker.ydns.eu/job/update_entities_fidelity_MIM_BUYSTOP/" &amp; Table3[[#This Row],[Row Labels]]&amp;"/artifact/out.txt", "click me")</f>
        <v>click me</v>
      </c>
    </row>
    <row r="15" spans="1:6" hidden="1" x14ac:dyDescent="0.25">
      <c r="A15" s="6" t="s">
        <v>382</v>
      </c>
      <c r="B15" s="6" t="str">
        <f t="shared" si="0"/>
        <v>217763</v>
      </c>
      <c r="C15" s="2"/>
      <c r="D15" s="2">
        <v>-1260</v>
      </c>
      <c r="E15" s="2">
        <v>1</v>
      </c>
      <c r="F15" s="20" t="str">
        <f>HYPERLINK("http://money.worker.ydns.eu/job/update_entities_fidelity_MIM_BUYSTOP/" &amp; Table3[[#This Row],[Row Labels]]&amp;"/artifact/out.txt", "click me")</f>
        <v>click me</v>
      </c>
    </row>
    <row r="16" spans="1:6" x14ac:dyDescent="0.25">
      <c r="A16" s="5" t="s">
        <v>383</v>
      </c>
      <c r="B16" s="5" t="str">
        <f t="shared" si="0"/>
        <v>0632|06:43|BUY|META|Call|reversal</v>
      </c>
      <c r="C16" s="2" t="s">
        <v>455</v>
      </c>
      <c r="D16" s="2">
        <v>-3010</v>
      </c>
      <c r="E16" s="2">
        <v>1</v>
      </c>
      <c r="F16" s="20" t="str">
        <f>HYPERLINK("http://money.worker.ydns.eu/job/update_entities_fidelity_MIM_BUYSTOP/" &amp; Table3[[#This Row],[Row Labels]]&amp;"/artifact/out.txt", "click me")</f>
        <v>click me</v>
      </c>
    </row>
    <row r="17" spans="1:6" hidden="1" x14ac:dyDescent="0.25">
      <c r="A17" s="6" t="s">
        <v>384</v>
      </c>
      <c r="B17" s="6" t="str">
        <f t="shared" si="0"/>
        <v>217762</v>
      </c>
      <c r="C17" s="2"/>
      <c r="D17" s="2">
        <v>-3010</v>
      </c>
      <c r="E17" s="2">
        <v>1</v>
      </c>
      <c r="F17" s="20" t="str">
        <f>HYPERLINK("http://money.worker.ydns.eu/job/update_entities_fidelity_MIM_BUYSTOP/" &amp; Table3[[#This Row],[Row Labels]]&amp;"/artifact/out.txt", "click me")</f>
        <v>click me</v>
      </c>
    </row>
    <row r="18" spans="1:6" x14ac:dyDescent="0.25">
      <c r="A18" s="5" t="s">
        <v>385</v>
      </c>
      <c r="B18" s="5" t="str">
        <f t="shared" si="0"/>
        <v>0632|06:59|BUY|MSFT|Call|reversal</v>
      </c>
      <c r="C18" s="2" t="s">
        <v>456</v>
      </c>
      <c r="D18" s="2">
        <v>-2100</v>
      </c>
      <c r="E18" s="2">
        <v>1</v>
      </c>
      <c r="F18" s="20" t="str">
        <f>HYPERLINK("http://money.worker.ydns.eu/job/update_entities_fidelity_MIM_BUYSTOP/" &amp; Table3[[#This Row],[Row Labels]]&amp;"/artifact/out.txt", "click me")</f>
        <v>click me</v>
      </c>
    </row>
    <row r="19" spans="1:6" hidden="1" x14ac:dyDescent="0.25">
      <c r="A19" s="6" t="s">
        <v>386</v>
      </c>
      <c r="B19" s="6" t="str">
        <f t="shared" si="0"/>
        <v>217786</v>
      </c>
      <c r="C19" s="2"/>
      <c r="D19" s="2">
        <v>-2100</v>
      </c>
      <c r="E19" s="2">
        <v>1</v>
      </c>
      <c r="F19" s="20" t="str">
        <f>HYPERLINK("http://money.worker.ydns.eu/job/update_entities_fidelity_MIM_BUYSTOP/" &amp; Table3[[#This Row],[Row Labels]]&amp;"/artifact/out.txt", "click me")</f>
        <v>click me</v>
      </c>
    </row>
    <row r="20" spans="1:6" x14ac:dyDescent="0.25">
      <c r="A20" s="5" t="s">
        <v>387</v>
      </c>
      <c r="B20" s="5" t="str">
        <f t="shared" si="0"/>
        <v>0632|07:00|BUY|NVDA|Call|reversal</v>
      </c>
      <c r="C20" s="2" t="s">
        <v>457</v>
      </c>
      <c r="D20" s="2">
        <v>-5985</v>
      </c>
      <c r="E20" s="2">
        <v>2</v>
      </c>
      <c r="F20" s="20" t="str">
        <f>HYPERLINK("http://money.worker.ydns.eu/job/update_entities_fidelity_MIM_BUYSTOP/" &amp; Table3[[#This Row],[Row Labels]]&amp;"/artifact/out.txt", "click me")</f>
        <v>click me</v>
      </c>
    </row>
    <row r="21" spans="1:6" hidden="1" x14ac:dyDescent="0.25">
      <c r="A21" s="6" t="s">
        <v>388</v>
      </c>
      <c r="B21" s="6" t="str">
        <f t="shared" si="0"/>
        <v>217787</v>
      </c>
      <c r="C21" s="2"/>
      <c r="D21" s="2">
        <v>-5985</v>
      </c>
      <c r="E21" s="2">
        <v>2</v>
      </c>
      <c r="F21" s="20" t="str">
        <f>HYPERLINK("http://money.worker.ydns.eu/job/update_entities_fidelity_MIM_BUYSTOP/" &amp; Table3[[#This Row],[Row Labels]]&amp;"/artifact/out.txt", "click me")</f>
        <v>click me</v>
      </c>
    </row>
    <row r="22" spans="1:6" x14ac:dyDescent="0.25">
      <c r="A22" s="5" t="s">
        <v>389</v>
      </c>
      <c r="B22" s="5" t="str">
        <f t="shared" si="0"/>
        <v>0632|07:00|BUY|NVDA|Call|reversal</v>
      </c>
      <c r="C22" s="2" t="s">
        <v>458</v>
      </c>
      <c r="D22" s="2">
        <v>-7110</v>
      </c>
      <c r="E22" s="2">
        <v>1</v>
      </c>
      <c r="F22" s="20" t="str">
        <f>HYPERLINK("http://money.worker.ydns.eu/job/update_entities_fidelity_MIM_BUYSTOP/" &amp; Table3[[#This Row],[Row Labels]]&amp;"/artifact/out.txt", "click me")</f>
        <v>click me</v>
      </c>
    </row>
    <row r="23" spans="1:6" hidden="1" x14ac:dyDescent="0.25">
      <c r="A23" s="6" t="s">
        <v>388</v>
      </c>
      <c r="B23" s="6" t="str">
        <f t="shared" si="0"/>
        <v>217791</v>
      </c>
      <c r="C23" s="2"/>
      <c r="D23" s="2">
        <v>-7110</v>
      </c>
      <c r="E23" s="2">
        <v>1</v>
      </c>
      <c r="F23" s="20" t="str">
        <f>HYPERLINK("http://money.worker.ydns.eu/job/update_entities_fidelity_MIM_BUYSTOP/" &amp; Table3[[#This Row],[Row Labels]]&amp;"/artifact/out.txt", "click me")</f>
        <v>click me</v>
      </c>
    </row>
    <row r="24" spans="1:6" x14ac:dyDescent="0.25">
      <c r="A24" s="5" t="s">
        <v>390</v>
      </c>
      <c r="B24" s="5" t="str">
        <f t="shared" si="0"/>
        <v>0632|07:04|BUY|MSFT|Call|reversal</v>
      </c>
      <c r="C24" s="2" t="s">
        <v>459</v>
      </c>
      <c r="D24" s="2">
        <v>-5895</v>
      </c>
      <c r="E24" s="2">
        <v>1</v>
      </c>
      <c r="F24" s="20" t="str">
        <f>HYPERLINK("http://money.worker.ydns.eu/job/update_entities_fidelity_MIM_BUYSTOP/" &amp; Table3[[#This Row],[Row Labels]]&amp;"/artifact/out.txt", "click me")</f>
        <v>click me</v>
      </c>
    </row>
    <row r="25" spans="1:6" hidden="1" x14ac:dyDescent="0.25">
      <c r="A25" s="6" t="s">
        <v>391</v>
      </c>
      <c r="B25" s="6" t="str">
        <f t="shared" si="0"/>
        <v>217782</v>
      </c>
      <c r="C25" s="2"/>
      <c r="D25" s="2">
        <v>-5895</v>
      </c>
      <c r="E25" s="2">
        <v>1</v>
      </c>
      <c r="F25" s="20" t="str">
        <f>HYPERLINK("http://money.worker.ydns.eu/job/update_entities_fidelity_MIM_BUYSTOP/" &amp; Table3[[#This Row],[Row Labels]]&amp;"/artifact/out.txt", "click me")</f>
        <v>click me</v>
      </c>
    </row>
    <row r="26" spans="1:6" x14ac:dyDescent="0.25">
      <c r="A26" s="5" t="s">
        <v>392</v>
      </c>
      <c r="B26" s="5" t="str">
        <f t="shared" si="0"/>
        <v>0632|07:04|BUY|META|Call|reversal</v>
      </c>
      <c r="C26" s="2" t="s">
        <v>460</v>
      </c>
      <c r="D26" s="2">
        <v>-6425</v>
      </c>
      <c r="E26" s="2">
        <v>2</v>
      </c>
      <c r="F26" s="20" t="str">
        <f>HYPERLINK("http://money.worker.ydns.eu/job/update_entities_fidelity_MIM_BUYSTOP/" &amp; Table3[[#This Row],[Row Labels]]&amp;"/artifact/out.txt", "click me")</f>
        <v>click me</v>
      </c>
    </row>
    <row r="27" spans="1:6" hidden="1" x14ac:dyDescent="0.25">
      <c r="A27" s="6" t="s">
        <v>393</v>
      </c>
      <c r="B27" s="6" t="str">
        <f t="shared" si="0"/>
        <v>217780</v>
      </c>
      <c r="C27" s="2"/>
      <c r="D27" s="2">
        <v>-6425</v>
      </c>
      <c r="E27" s="2">
        <v>2</v>
      </c>
      <c r="F27" s="20" t="str">
        <f>HYPERLINK("http://money.worker.ydns.eu/job/update_entities_fidelity_MIM_BUYSTOP/" &amp; Table3[[#This Row],[Row Labels]]&amp;"/artifact/out.txt", "click me")</f>
        <v>click me</v>
      </c>
    </row>
    <row r="28" spans="1:6" x14ac:dyDescent="0.25">
      <c r="A28" s="5" t="s">
        <v>394</v>
      </c>
      <c r="B28" s="5" t="str">
        <f t="shared" si="0"/>
        <v>0632|07:12|BUY|META|Call|reversal</v>
      </c>
      <c r="C28" s="2" t="s">
        <v>461</v>
      </c>
      <c r="D28" s="2">
        <v>-3125</v>
      </c>
      <c r="E28" s="2">
        <v>2</v>
      </c>
      <c r="F28" s="20" t="str">
        <f>HYPERLINK("http://money.worker.ydns.eu/job/update_entities_fidelity_MIM_BUYSTOP/" &amp; Table3[[#This Row],[Row Labels]]&amp;"/artifact/out.txt", "click me")</f>
        <v>click me</v>
      </c>
    </row>
    <row r="29" spans="1:6" hidden="1" x14ac:dyDescent="0.25">
      <c r="A29" s="6" t="s">
        <v>396</v>
      </c>
      <c r="B29" s="6" t="str">
        <f t="shared" si="0"/>
        <v>217779</v>
      </c>
      <c r="C29" s="2"/>
      <c r="D29" s="2">
        <v>-3125</v>
      </c>
      <c r="E29" s="2">
        <v>2</v>
      </c>
      <c r="F29" s="20" t="str">
        <f>HYPERLINK("http://money.worker.ydns.eu/job/update_entities_fidelity_MIM_BUYSTOP/" &amp; Table3[[#This Row],[Row Labels]]&amp;"/artifact/out.txt", "click me")</f>
        <v>click me</v>
      </c>
    </row>
    <row r="30" spans="1:6" x14ac:dyDescent="0.25">
      <c r="A30" s="5" t="s">
        <v>397</v>
      </c>
      <c r="B30" s="5" t="str">
        <f t="shared" si="0"/>
        <v>0632|07:11|BUY|META|Call|reversal</v>
      </c>
      <c r="C30" s="2" t="s">
        <v>462</v>
      </c>
      <c r="D30" s="2">
        <v>-7020</v>
      </c>
      <c r="E30" s="2">
        <v>1</v>
      </c>
      <c r="F30" s="20" t="str">
        <f>HYPERLINK("http://money.worker.ydns.eu/job/update_entities_fidelity_MIM_BUYSTOP/" &amp; Table3[[#This Row],[Row Labels]]&amp;"/artifact/out.txt", "click me")</f>
        <v>click me</v>
      </c>
    </row>
    <row r="31" spans="1:6" hidden="1" x14ac:dyDescent="0.25">
      <c r="A31" s="6" t="s">
        <v>395</v>
      </c>
      <c r="B31" s="6" t="str">
        <f t="shared" si="0"/>
        <v>217789</v>
      </c>
      <c r="C31" s="2"/>
      <c r="D31" s="2">
        <v>-7020</v>
      </c>
      <c r="E31" s="2">
        <v>1</v>
      </c>
      <c r="F31" s="20" t="str">
        <f>HYPERLINK("http://money.worker.ydns.eu/job/update_entities_fidelity_MIM_BUYSTOP/" &amp; Table3[[#This Row],[Row Labels]]&amp;"/artifact/out.txt", "click me")</f>
        <v>click me</v>
      </c>
    </row>
    <row r="32" spans="1:6" x14ac:dyDescent="0.25">
      <c r="A32" s="5" t="s">
        <v>398</v>
      </c>
      <c r="B32" s="5" t="str">
        <f t="shared" si="0"/>
        <v>0632|07:22|BUY|NVDA|Call|reversal</v>
      </c>
      <c r="C32" s="2" t="s">
        <v>463</v>
      </c>
      <c r="D32" s="2">
        <v>-4895</v>
      </c>
      <c r="E32" s="2">
        <v>2</v>
      </c>
      <c r="F32" s="20" t="str">
        <f>HYPERLINK("http://money.worker.ydns.eu/job/update_entities_fidelity_MIM_BUYSTOP/" &amp; Table3[[#This Row],[Row Labels]]&amp;"/artifact/out.txt", "click me")</f>
        <v>click me</v>
      </c>
    </row>
    <row r="33" spans="1:6" hidden="1" x14ac:dyDescent="0.25">
      <c r="A33" s="6" t="s">
        <v>399</v>
      </c>
      <c r="B33" s="6" t="str">
        <f t="shared" si="0"/>
        <v>217784</v>
      </c>
      <c r="C33" s="2"/>
      <c r="D33" s="2">
        <v>-4895</v>
      </c>
      <c r="E33" s="2">
        <v>2</v>
      </c>
      <c r="F33" s="20" t="str">
        <f>HYPERLINK("http://money.worker.ydns.eu/job/update_entities_fidelity_MIM_BUYSTOP/" &amp; Table3[[#This Row],[Row Labels]]&amp;"/artifact/out.txt", "click me")</f>
        <v>click me</v>
      </c>
    </row>
    <row r="34" spans="1:6" x14ac:dyDescent="0.25">
      <c r="A34" s="5" t="s">
        <v>400</v>
      </c>
      <c r="B34" s="5" t="str">
        <f t="shared" si="0"/>
        <v>0632|07:27|BUY|META|Call|reversal</v>
      </c>
      <c r="C34" s="2" t="s">
        <v>464</v>
      </c>
      <c r="D34" s="2">
        <v>-3420.0000000000005</v>
      </c>
      <c r="E34" s="2">
        <v>2</v>
      </c>
      <c r="F34" s="20" t="str">
        <f>HYPERLINK("http://money.worker.ydns.eu/job/update_entities_fidelity_MIM_BUYSTOP/" &amp; Table3[[#This Row],[Row Labels]]&amp;"/artifact/out.txt", "click me")</f>
        <v>click me</v>
      </c>
    </row>
    <row r="35" spans="1:6" hidden="1" x14ac:dyDescent="0.25">
      <c r="A35" s="6" t="s">
        <v>401</v>
      </c>
      <c r="B35" s="6" t="str">
        <f t="shared" si="0"/>
        <v>217766</v>
      </c>
      <c r="C35" s="2"/>
      <c r="D35" s="2">
        <v>-3420.0000000000005</v>
      </c>
      <c r="E35" s="2">
        <v>2</v>
      </c>
      <c r="F35" s="20" t="str">
        <f>HYPERLINK("http://money.worker.ydns.eu/job/update_entities_fidelity_MIM_BUYSTOP/" &amp; Table3[[#This Row],[Row Labels]]&amp;"/artifact/out.txt", "click me")</f>
        <v>click me</v>
      </c>
    </row>
    <row r="36" spans="1:6" x14ac:dyDescent="0.25">
      <c r="A36" s="5" t="s">
        <v>402</v>
      </c>
      <c r="B36" s="5" t="str">
        <f t="shared" si="0"/>
        <v>0632|07:34|BUY|SPY|Call|reversal</v>
      </c>
      <c r="C36" s="2" t="s">
        <v>465</v>
      </c>
      <c r="D36" s="2">
        <v>-2472</v>
      </c>
      <c r="E36" s="2">
        <v>1</v>
      </c>
      <c r="F36" s="20" t="str">
        <f>HYPERLINK("http://money.worker.ydns.eu/job/update_entities_fidelity_MIM_BUYSTOP/" &amp; Table3[[#This Row],[Row Labels]]&amp;"/artifact/out.txt", "click me")</f>
        <v>click me</v>
      </c>
    </row>
    <row r="37" spans="1:6" hidden="1" x14ac:dyDescent="0.25">
      <c r="A37" s="6" t="s">
        <v>403</v>
      </c>
      <c r="B37" s="6" t="str">
        <f t="shared" si="0"/>
        <v>217768</v>
      </c>
      <c r="C37" s="2"/>
      <c r="D37" s="2">
        <v>-2472</v>
      </c>
      <c r="E37" s="2">
        <v>1</v>
      </c>
      <c r="F37" s="20" t="str">
        <f>HYPERLINK("http://money.worker.ydns.eu/job/update_entities_fidelity_MIM_BUYSTOP/" &amp; Table3[[#This Row],[Row Labels]]&amp;"/artifact/out.txt", "click me")</f>
        <v>click me</v>
      </c>
    </row>
    <row r="38" spans="1:6" x14ac:dyDescent="0.25">
      <c r="A38" s="5" t="s">
        <v>404</v>
      </c>
      <c r="B38" s="5" t="str">
        <f t="shared" ref="B38:B74" si="1">A39</f>
        <v>0632|07:38|BUY|AAPL|Call|reversal</v>
      </c>
      <c r="C38" s="2" t="s">
        <v>465</v>
      </c>
      <c r="D38" s="2">
        <v>-4680</v>
      </c>
      <c r="E38" s="2">
        <v>1</v>
      </c>
      <c r="F38" s="20" t="str">
        <f>HYPERLINK("http://money.worker.ydns.eu/job/update_entities_fidelity_MIM_BUYSTOP/" &amp; Table3[[#This Row],[Row Labels]]&amp;"/artifact/out.txt", "click me")</f>
        <v>click me</v>
      </c>
    </row>
    <row r="39" spans="1:6" hidden="1" x14ac:dyDescent="0.25">
      <c r="A39" s="6" t="s">
        <v>405</v>
      </c>
      <c r="B39" s="6" t="str">
        <f t="shared" si="1"/>
        <v>217774</v>
      </c>
      <c r="C39" s="2"/>
      <c r="D39" s="2">
        <v>-4680</v>
      </c>
      <c r="E39" s="2">
        <v>1</v>
      </c>
      <c r="F39" s="20" t="str">
        <f>HYPERLINK("http://money.worker.ydns.eu/job/update_entities_fidelity_MIM_BUYSTOP/" &amp; Table3[[#This Row],[Row Labels]]&amp;"/artifact/out.txt", "click me")</f>
        <v>click me</v>
      </c>
    </row>
    <row r="40" spans="1:6" x14ac:dyDescent="0.25">
      <c r="A40" s="5" t="s">
        <v>406</v>
      </c>
      <c r="B40" s="5" t="str">
        <f t="shared" si="1"/>
        <v>0632|07:38|BUY|NFLX|Call|reversal</v>
      </c>
      <c r="C40" s="2" t="s">
        <v>466</v>
      </c>
      <c r="D40" s="2">
        <v>-2650</v>
      </c>
      <c r="E40" s="2">
        <v>1</v>
      </c>
      <c r="F40" s="20" t="str">
        <f>HYPERLINK("http://money.worker.ydns.eu/job/update_entities_fidelity_MIM_BUYSTOP/" &amp; Table3[[#This Row],[Row Labels]]&amp;"/artifact/out.txt", "click me")</f>
        <v>click me</v>
      </c>
    </row>
    <row r="41" spans="1:6" hidden="1" x14ac:dyDescent="0.25">
      <c r="A41" s="6" t="s">
        <v>407</v>
      </c>
      <c r="B41" s="6" t="str">
        <f t="shared" si="1"/>
        <v>217794</v>
      </c>
      <c r="C41" s="2"/>
      <c r="D41" s="2">
        <v>-2650</v>
      </c>
      <c r="E41" s="2">
        <v>1</v>
      </c>
      <c r="F41" s="20" t="str">
        <f>HYPERLINK("http://money.worker.ydns.eu/job/update_entities_fidelity_MIM_BUYSTOP/" &amp; Table3[[#This Row],[Row Labels]]&amp;"/artifact/out.txt", "click me")</f>
        <v>click me</v>
      </c>
    </row>
    <row r="42" spans="1:6" x14ac:dyDescent="0.25">
      <c r="A42" s="5" t="s">
        <v>408</v>
      </c>
      <c r="B42" s="5" t="str">
        <f t="shared" si="1"/>
        <v>0632|07:44|BUY|MSFT|Call|reversal</v>
      </c>
      <c r="C42" s="2" t="s">
        <v>467</v>
      </c>
      <c r="D42" s="2">
        <v>-5900</v>
      </c>
      <c r="E42" s="2">
        <v>1</v>
      </c>
      <c r="F42" s="20" t="str">
        <f>HYPERLINK("http://money.worker.ydns.eu/job/update_entities_fidelity_MIM_BUYSTOP/" &amp; Table3[[#This Row],[Row Labels]]&amp;"/artifact/out.txt", "click me")</f>
        <v>click me</v>
      </c>
    </row>
    <row r="43" spans="1:6" hidden="1" x14ac:dyDescent="0.25">
      <c r="A43" s="6" t="s">
        <v>409</v>
      </c>
      <c r="B43" s="6" t="str">
        <f t="shared" si="1"/>
        <v>217770</v>
      </c>
      <c r="C43" s="2"/>
      <c r="D43" s="2">
        <v>-5900</v>
      </c>
      <c r="E43" s="2">
        <v>1</v>
      </c>
      <c r="F43" s="20" t="str">
        <f>HYPERLINK("http://money.worker.ydns.eu/job/update_entities_fidelity_MIM_BUYSTOP/" &amp; Table3[[#This Row],[Row Labels]]&amp;"/artifact/out.txt", "click me")</f>
        <v>click me</v>
      </c>
    </row>
    <row r="44" spans="1:6" x14ac:dyDescent="0.25">
      <c r="A44" s="5" t="s">
        <v>410</v>
      </c>
      <c r="B44" s="5" t="str">
        <f t="shared" si="1"/>
        <v>0632|07:43|BUY|AAPL|Call|reversal</v>
      </c>
      <c r="C44" s="2" t="s">
        <v>468</v>
      </c>
      <c r="D44" s="2">
        <v>-13230</v>
      </c>
      <c r="E44" s="2">
        <v>2</v>
      </c>
      <c r="F44" s="20" t="str">
        <f>HYPERLINK("http://money.worker.ydns.eu/job/update_entities_fidelity_MIM_BUYSTOP/" &amp; Table3[[#This Row],[Row Labels]]&amp;"/artifact/out.txt", "click me")</f>
        <v>click me</v>
      </c>
    </row>
    <row r="45" spans="1:6" hidden="1" x14ac:dyDescent="0.25">
      <c r="A45" s="6" t="s">
        <v>411</v>
      </c>
      <c r="B45" s="6" t="str">
        <f t="shared" si="1"/>
        <v>217769</v>
      </c>
      <c r="C45" s="2"/>
      <c r="D45" s="2">
        <v>-13230</v>
      </c>
      <c r="E45" s="2">
        <v>2</v>
      </c>
      <c r="F45" s="20" t="str">
        <f>HYPERLINK("http://money.worker.ydns.eu/job/update_entities_fidelity_MIM_BUYSTOP/" &amp; Table3[[#This Row],[Row Labels]]&amp;"/artifact/out.txt", "click me")</f>
        <v>click me</v>
      </c>
    </row>
    <row r="46" spans="1:6" x14ac:dyDescent="0.25">
      <c r="A46" s="5" t="s">
        <v>412</v>
      </c>
      <c r="B46" s="5" t="str">
        <f t="shared" si="1"/>
        <v>0632|07:44|BUY|AAPL|Call|reversal</v>
      </c>
      <c r="C46" s="2" t="s">
        <v>469</v>
      </c>
      <c r="D46" s="2">
        <v>-8640</v>
      </c>
      <c r="E46" s="2">
        <v>1</v>
      </c>
      <c r="F46" s="20" t="str">
        <f>HYPERLINK("http://money.worker.ydns.eu/job/update_entities_fidelity_MIM_BUYSTOP/" &amp; Table3[[#This Row],[Row Labels]]&amp;"/artifact/out.txt", "click me")</f>
        <v>click me</v>
      </c>
    </row>
    <row r="47" spans="1:6" hidden="1" x14ac:dyDescent="0.25">
      <c r="A47" s="6" t="s">
        <v>413</v>
      </c>
      <c r="B47" s="6" t="str">
        <f t="shared" si="1"/>
        <v>217819</v>
      </c>
      <c r="C47" s="2"/>
      <c r="D47" s="2">
        <v>-8640</v>
      </c>
      <c r="E47" s="2">
        <v>1</v>
      </c>
      <c r="F47" s="20" t="str">
        <f>HYPERLINK("http://money.worker.ydns.eu/job/update_entities_fidelity_MIM_BUYSTOP/" &amp; Table3[[#This Row],[Row Labels]]&amp;"/artifact/out.txt", "click me")</f>
        <v>click me</v>
      </c>
    </row>
    <row r="48" spans="1:6" x14ac:dyDescent="0.25">
      <c r="A48" s="5" t="s">
        <v>414</v>
      </c>
      <c r="B48" s="5" t="str">
        <f t="shared" si="1"/>
        <v>0632|07:49|BUY|SPY|Call|reversal</v>
      </c>
      <c r="C48" s="2" t="s">
        <v>470</v>
      </c>
      <c r="D48" s="2">
        <v>-3948</v>
      </c>
      <c r="E48" s="2">
        <v>1</v>
      </c>
      <c r="F48" s="20" t="str">
        <f>HYPERLINK("http://money.worker.ydns.eu/job/update_entities_fidelity_MIM_BUYSTOP/" &amp; Table3[[#This Row],[Row Labels]]&amp;"/artifact/out.txt", "click me")</f>
        <v>click me</v>
      </c>
    </row>
    <row r="49" spans="1:6" hidden="1" x14ac:dyDescent="0.25">
      <c r="A49" s="6" t="s">
        <v>415</v>
      </c>
      <c r="B49" s="6" t="str">
        <f t="shared" si="1"/>
        <v>217771</v>
      </c>
      <c r="C49" s="2"/>
      <c r="D49" s="2">
        <v>-3948</v>
      </c>
      <c r="E49" s="2">
        <v>1</v>
      </c>
      <c r="F49" s="20" t="str">
        <f>HYPERLINK("http://money.worker.ydns.eu/job/update_entities_fidelity_MIM_BUYSTOP/" &amp; Table3[[#This Row],[Row Labels]]&amp;"/artifact/out.txt", "click me")</f>
        <v>click me</v>
      </c>
    </row>
    <row r="50" spans="1:6" x14ac:dyDescent="0.25">
      <c r="A50" s="5" t="s">
        <v>416</v>
      </c>
      <c r="B50" s="5" t="str">
        <f t="shared" si="1"/>
        <v>0632|07:48|BUY|AAPL|Call|reversal</v>
      </c>
      <c r="C50" s="2" t="s">
        <v>471</v>
      </c>
      <c r="D50" s="2">
        <v>-15960</v>
      </c>
      <c r="E50" s="2">
        <v>2</v>
      </c>
      <c r="F50" s="20" t="str">
        <f>HYPERLINK("http://money.worker.ydns.eu/job/update_entities_fidelity_MIM_BUYSTOP/" &amp; Table3[[#This Row],[Row Labels]]&amp;"/artifact/out.txt", "click me")</f>
        <v>click me</v>
      </c>
    </row>
    <row r="51" spans="1:6" hidden="1" x14ac:dyDescent="0.25">
      <c r="A51" s="6" t="s">
        <v>417</v>
      </c>
      <c r="B51" s="6" t="str">
        <f t="shared" si="1"/>
        <v>217818</v>
      </c>
      <c r="C51" s="2"/>
      <c r="D51" s="2">
        <v>-15960</v>
      </c>
      <c r="E51" s="2">
        <v>2</v>
      </c>
      <c r="F51" s="20" t="str">
        <f>HYPERLINK("http://money.worker.ydns.eu/job/update_entities_fidelity_MIM_BUYSTOP/" &amp; Table3[[#This Row],[Row Labels]]&amp;"/artifact/out.txt", "click me")</f>
        <v>click me</v>
      </c>
    </row>
    <row r="52" spans="1:6" x14ac:dyDescent="0.25">
      <c r="A52" s="5" t="s">
        <v>418</v>
      </c>
      <c r="B52" s="5" t="str">
        <f t="shared" si="1"/>
        <v>0632|07:50|BUY|SPY|Call|reversal</v>
      </c>
      <c r="C52" s="2" t="s">
        <v>472</v>
      </c>
      <c r="D52" s="2">
        <v>-2788</v>
      </c>
      <c r="E52" s="2">
        <v>2</v>
      </c>
      <c r="F52" s="20" t="str">
        <f>HYPERLINK("http://money.worker.ydns.eu/job/update_entities_fidelity_MIM_BUYSTOP/" &amp; Table3[[#This Row],[Row Labels]]&amp;"/artifact/out.txt", "click me")</f>
        <v>click me</v>
      </c>
    </row>
    <row r="53" spans="1:6" hidden="1" x14ac:dyDescent="0.25">
      <c r="A53" s="6" t="s">
        <v>419</v>
      </c>
      <c r="B53" s="6" t="str">
        <f t="shared" si="1"/>
        <v>217820</v>
      </c>
      <c r="C53" s="2"/>
      <c r="D53" s="2">
        <v>-2788</v>
      </c>
      <c r="E53" s="2">
        <v>2</v>
      </c>
      <c r="F53" s="20" t="str">
        <f>HYPERLINK("http://money.worker.ydns.eu/job/update_entities_fidelity_MIM_BUYSTOP/" &amp; Table3[[#This Row],[Row Labels]]&amp;"/artifact/out.txt", "click me")</f>
        <v>click me</v>
      </c>
    </row>
    <row r="54" spans="1:6" x14ac:dyDescent="0.25">
      <c r="A54" s="5" t="s">
        <v>421</v>
      </c>
      <c r="B54" s="5" t="str">
        <f t="shared" si="1"/>
        <v>0632|07:53|BUY|SPY|Call|reversal</v>
      </c>
      <c r="C54" s="2" t="s">
        <v>473</v>
      </c>
      <c r="D54" s="2">
        <v>-2688.0000000000005</v>
      </c>
      <c r="E54" s="2">
        <v>1</v>
      </c>
      <c r="F54" s="20" t="str">
        <f>HYPERLINK("http://money.worker.ydns.eu/job/update_entities_fidelity_MIM_BUYSTOP/" &amp; Table3[[#This Row],[Row Labels]]&amp;"/artifact/out.txt", "click me")</f>
        <v>click me</v>
      </c>
    </row>
    <row r="55" spans="1:6" hidden="1" x14ac:dyDescent="0.25">
      <c r="A55" s="6" t="s">
        <v>420</v>
      </c>
      <c r="B55" s="6" t="str">
        <f t="shared" si="1"/>
        <v>217795</v>
      </c>
      <c r="C55" s="2"/>
      <c r="D55" s="2">
        <v>-2688.0000000000005</v>
      </c>
      <c r="E55" s="2">
        <v>1</v>
      </c>
      <c r="F55" s="20" t="str">
        <f>HYPERLINK("http://money.worker.ydns.eu/job/update_entities_fidelity_MIM_BUYSTOP/" &amp; Table3[[#This Row],[Row Labels]]&amp;"/artifact/out.txt", "click me")</f>
        <v>click me</v>
      </c>
    </row>
    <row r="56" spans="1:6" x14ac:dyDescent="0.25">
      <c r="A56" s="5" t="s">
        <v>422</v>
      </c>
      <c r="B56" s="5" t="str">
        <f t="shared" si="1"/>
        <v>0632|08:15|BUY|MSFT|Call|reversal</v>
      </c>
      <c r="C56" s="2" t="s">
        <v>474</v>
      </c>
      <c r="D56" s="2">
        <v>-5680</v>
      </c>
      <c r="E56" s="2">
        <v>1</v>
      </c>
      <c r="F56" s="20" t="str">
        <f>HYPERLINK("http://money.worker.ydns.eu/job/update_entities_fidelity_MIM_BUYSTOP/" &amp; Table3[[#This Row],[Row Labels]]&amp;"/artifact/out.txt", "click me")</f>
        <v>click me</v>
      </c>
    </row>
    <row r="57" spans="1:6" hidden="1" x14ac:dyDescent="0.25">
      <c r="A57" s="6" t="s">
        <v>423</v>
      </c>
      <c r="B57" s="6" t="str">
        <f t="shared" si="1"/>
        <v>217821</v>
      </c>
      <c r="C57" s="2"/>
      <c r="D57" s="2">
        <v>-5680</v>
      </c>
      <c r="E57" s="2">
        <v>1</v>
      </c>
      <c r="F57" s="20" t="str">
        <f>HYPERLINK("http://money.worker.ydns.eu/job/update_entities_fidelity_MIM_BUYSTOP/" &amp; Table3[[#This Row],[Row Labels]]&amp;"/artifact/out.txt", "click me")</f>
        <v>click me</v>
      </c>
    </row>
    <row r="58" spans="1:6" x14ac:dyDescent="0.25">
      <c r="A58" s="5" t="s">
        <v>424</v>
      </c>
      <c r="B58" s="5" t="str">
        <f t="shared" si="1"/>
        <v>0632|11:45|BUY|SPY|Call|reversal</v>
      </c>
      <c r="C58" s="2" t="s">
        <v>475</v>
      </c>
      <c r="D58" s="2">
        <v>-1532</v>
      </c>
      <c r="E58" s="2">
        <v>2</v>
      </c>
      <c r="F58" s="20" t="str">
        <f>HYPERLINK("http://money.worker.ydns.eu/job/update_entities_fidelity_MIM_BUYSTOP/" &amp; Table3[[#This Row],[Row Labels]]&amp;"/artifact/out.txt", "click me")</f>
        <v>click me</v>
      </c>
    </row>
    <row r="59" spans="1:6" hidden="1" x14ac:dyDescent="0.25">
      <c r="A59" s="6" t="s">
        <v>425</v>
      </c>
      <c r="B59" s="6" t="str">
        <f t="shared" si="1"/>
        <v>217822</v>
      </c>
      <c r="C59" s="2"/>
      <c r="D59" s="2">
        <v>-1532</v>
      </c>
      <c r="E59" s="2">
        <v>2</v>
      </c>
      <c r="F59" s="20" t="str">
        <f>HYPERLINK("http://money.worker.ydns.eu/job/update_entities_fidelity_MIM_BUYSTOP/" &amp; Table3[[#This Row],[Row Labels]]&amp;"/artifact/out.txt", "click me")</f>
        <v>click me</v>
      </c>
    </row>
    <row r="60" spans="1:6" x14ac:dyDescent="0.25">
      <c r="A60" s="5" t="s">
        <v>426</v>
      </c>
      <c r="B60" s="5" t="str">
        <f t="shared" si="1"/>
        <v>0632|11:48|BUY|SPY|Call|reversal</v>
      </c>
      <c r="C60" s="2" t="s">
        <v>476</v>
      </c>
      <c r="D60" s="2">
        <v>-3351</v>
      </c>
      <c r="E60" s="2">
        <v>1</v>
      </c>
      <c r="F60" s="20" t="str">
        <f>HYPERLINK("http://money.worker.ydns.eu/job/update_entities_fidelity_MIM_BUYSTOP/" &amp; Table3[[#This Row],[Row Labels]]&amp;"/artifact/out.txt", "click me")</f>
        <v>click me</v>
      </c>
    </row>
    <row r="61" spans="1:6" hidden="1" x14ac:dyDescent="0.25">
      <c r="A61" s="6" t="s">
        <v>427</v>
      </c>
      <c r="B61" s="6" t="str">
        <f t="shared" si="1"/>
        <v>217823</v>
      </c>
      <c r="C61" s="2"/>
      <c r="D61" s="2">
        <v>-3351</v>
      </c>
      <c r="E61" s="2">
        <v>1</v>
      </c>
      <c r="F61" s="20" t="str">
        <f>HYPERLINK("http://money.worker.ydns.eu/job/update_entities_fidelity_MIM_BUYSTOP/" &amp; Table3[[#This Row],[Row Labels]]&amp;"/artifact/out.txt", "click me")</f>
        <v>click me</v>
      </c>
    </row>
    <row r="62" spans="1:6" x14ac:dyDescent="0.25">
      <c r="A62" s="5" t="s">
        <v>428</v>
      </c>
      <c r="B62" s="5" t="str">
        <f t="shared" si="1"/>
        <v>0632|11:53|BUY|SPY|Call|reversal</v>
      </c>
      <c r="C62" s="2" t="s">
        <v>477</v>
      </c>
      <c r="D62" s="2">
        <v>-5396</v>
      </c>
      <c r="E62" s="2">
        <v>1</v>
      </c>
      <c r="F62" s="20" t="str">
        <f>HYPERLINK("http://money.worker.ydns.eu/job/update_entities_fidelity_MIM_BUYSTOP/" &amp; Table3[[#This Row],[Row Labels]]&amp;"/artifact/out.txt", "click me")</f>
        <v>click me</v>
      </c>
    </row>
    <row r="63" spans="1:6" hidden="1" x14ac:dyDescent="0.25">
      <c r="A63" s="6" t="s">
        <v>429</v>
      </c>
      <c r="B63" s="6" t="str">
        <f t="shared" si="1"/>
        <v>217796</v>
      </c>
      <c r="C63" s="2"/>
      <c r="D63" s="2">
        <v>-5396</v>
      </c>
      <c r="E63" s="2">
        <v>1</v>
      </c>
      <c r="F63" s="20" t="str">
        <f>HYPERLINK("http://money.worker.ydns.eu/job/update_entities_fidelity_MIM_BUYSTOP/" &amp; Table3[[#This Row],[Row Labels]]&amp;"/artifact/out.txt", "click me")</f>
        <v>click me</v>
      </c>
    </row>
    <row r="64" spans="1:6" x14ac:dyDescent="0.25">
      <c r="A64" s="5" t="s">
        <v>430</v>
      </c>
      <c r="B64" s="5" t="str">
        <f t="shared" si="1"/>
        <v>0632|11:54|BUY|MSFT|Call|reversal</v>
      </c>
      <c r="C64" s="2" t="s">
        <v>478</v>
      </c>
      <c r="D64" s="2">
        <v>-3660</v>
      </c>
      <c r="E64" s="2">
        <v>1</v>
      </c>
      <c r="F64" s="20" t="str">
        <f>HYPERLINK("http://money.worker.ydns.eu/job/update_entities_fidelity_MIM_BUYSTOP/" &amp; Table3[[#This Row],[Row Labels]]&amp;"/artifact/out.txt", "click me")</f>
        <v>click me</v>
      </c>
    </row>
    <row r="65" spans="1:6" hidden="1" x14ac:dyDescent="0.25">
      <c r="A65" s="6" t="s">
        <v>431</v>
      </c>
      <c r="B65" s="6" t="str">
        <f t="shared" si="1"/>
        <v>217827</v>
      </c>
      <c r="C65" s="2"/>
      <c r="D65" s="2">
        <v>-3660</v>
      </c>
      <c r="E65" s="2">
        <v>1</v>
      </c>
      <c r="F65" s="20" t="str">
        <f>HYPERLINK("http://money.worker.ydns.eu/job/update_entities_fidelity_MIM_BUYSTOP/" &amp; Table3[[#This Row],[Row Labels]]&amp;"/artifact/out.txt", "click me")</f>
        <v>click me</v>
      </c>
    </row>
    <row r="66" spans="1:6" x14ac:dyDescent="0.25">
      <c r="A66" s="5" t="s">
        <v>432</v>
      </c>
      <c r="B66" s="5" t="str">
        <f t="shared" si="1"/>
        <v>0632|11:57|BUY|SPY|Call|reversal</v>
      </c>
      <c r="C66" s="2" t="s">
        <v>479</v>
      </c>
      <c r="D66" s="2">
        <v>-2277</v>
      </c>
      <c r="E66" s="2">
        <v>1</v>
      </c>
      <c r="F66" s="20" t="str">
        <f>HYPERLINK("http://money.worker.ydns.eu/job/update_entities_fidelity_MIM_BUYSTOP/" &amp; Table3[[#This Row],[Row Labels]]&amp;"/artifact/out.txt", "click me")</f>
        <v>click me</v>
      </c>
    </row>
    <row r="67" spans="1:6" hidden="1" x14ac:dyDescent="0.25">
      <c r="A67" s="6" t="s">
        <v>433</v>
      </c>
      <c r="B67" s="6" t="str">
        <f t="shared" si="1"/>
        <v>217824</v>
      </c>
      <c r="C67" s="2"/>
      <c r="D67" s="2">
        <v>-2277</v>
      </c>
      <c r="E67" s="2">
        <v>1</v>
      </c>
      <c r="F67" s="20" t="str">
        <f>HYPERLINK("http://money.worker.ydns.eu/job/update_entities_fidelity_MIM_BUYSTOP/" &amp; Table3[[#This Row],[Row Labels]]&amp;"/artifact/out.txt", "click me")</f>
        <v>click me</v>
      </c>
    </row>
    <row r="68" spans="1:6" x14ac:dyDescent="0.25">
      <c r="A68" s="5" t="s">
        <v>434</v>
      </c>
      <c r="B68" s="5" t="str">
        <f t="shared" si="1"/>
        <v>0632|12:04|BUY|SPY|Call|reversal</v>
      </c>
      <c r="C68" s="2" t="s">
        <v>480</v>
      </c>
      <c r="D68" s="2">
        <v>-3624</v>
      </c>
      <c r="E68" s="2">
        <v>1</v>
      </c>
      <c r="F68" s="20" t="str">
        <f>HYPERLINK("http://money.worker.ydns.eu/job/update_entities_fidelity_MIM_BUYSTOP/" &amp; Table3[[#This Row],[Row Labels]]&amp;"/artifact/out.txt", "click me")</f>
        <v>click me</v>
      </c>
    </row>
    <row r="69" spans="1:6" hidden="1" x14ac:dyDescent="0.25">
      <c r="A69" s="6" t="s">
        <v>435</v>
      </c>
      <c r="B69" s="6" t="str">
        <f t="shared" si="1"/>
        <v>217825</v>
      </c>
      <c r="C69" s="2"/>
      <c r="D69" s="2">
        <v>-3624</v>
      </c>
      <c r="E69" s="2">
        <v>1</v>
      </c>
      <c r="F69" s="20" t="str">
        <f>HYPERLINK("http://money.worker.ydns.eu/job/update_entities_fidelity_MIM_BUYSTOP/" &amp; Table3[[#This Row],[Row Labels]]&amp;"/artifact/out.txt", "click me")</f>
        <v>click me</v>
      </c>
    </row>
    <row r="70" spans="1:6" x14ac:dyDescent="0.25">
      <c r="A70" s="5" t="s">
        <v>436</v>
      </c>
      <c r="B70" s="5" t="str">
        <f t="shared" si="1"/>
        <v>0632|12:07|BUY|SPY|Call|reversal</v>
      </c>
      <c r="C70" s="2" t="s">
        <v>481</v>
      </c>
      <c r="D70" s="2">
        <v>-3095</v>
      </c>
      <c r="E70" s="2">
        <v>2</v>
      </c>
      <c r="F70" s="20" t="str">
        <f>HYPERLINK("http://money.worker.ydns.eu/job/update_entities_fidelity_MIM_BUYSTOP/" &amp; Table3[[#This Row],[Row Labels]]&amp;"/artifact/out.txt", "click me")</f>
        <v>click me</v>
      </c>
    </row>
    <row r="71" spans="1:6" hidden="1" x14ac:dyDescent="0.25">
      <c r="A71" s="6" t="s">
        <v>437</v>
      </c>
      <c r="B71" s="6" t="str">
        <f t="shared" si="1"/>
        <v>217829</v>
      </c>
      <c r="C71" s="2"/>
      <c r="D71" s="2">
        <v>-3095</v>
      </c>
      <c r="E71" s="2">
        <v>2</v>
      </c>
      <c r="F71" s="20" t="str">
        <f>HYPERLINK("http://money.worker.ydns.eu/job/update_entities_fidelity_MIM_BUYSTOP/" &amp; Table3[[#This Row],[Row Labels]]&amp;"/artifact/out.txt", "click me")</f>
        <v>click me</v>
      </c>
    </row>
    <row r="72" spans="1:6" x14ac:dyDescent="0.25">
      <c r="A72" s="5" t="s">
        <v>438</v>
      </c>
      <c r="B72" s="5" t="str">
        <f t="shared" si="1"/>
        <v>0632|12:11|BUY|SPY|Call|reversal</v>
      </c>
      <c r="C72" s="2" t="s">
        <v>482</v>
      </c>
      <c r="D72" s="2">
        <v>-3410</v>
      </c>
      <c r="E72" s="2">
        <v>2</v>
      </c>
      <c r="F72" s="20" t="str">
        <f>HYPERLINK("http://money.worker.ydns.eu/job/update_entities_fidelity_MIM_BUYSTOP/" &amp; Table3[[#This Row],[Row Labels]]&amp;"/artifact/out.txt", "click me")</f>
        <v>click me</v>
      </c>
    </row>
    <row r="73" spans="1:6" hidden="1" x14ac:dyDescent="0.25">
      <c r="A73" s="6" t="s">
        <v>439</v>
      </c>
      <c r="B73" s="6" t="str">
        <f t="shared" si="1"/>
        <v>Grand Total</v>
      </c>
      <c r="C73" s="2"/>
      <c r="D73" s="2">
        <v>-3410</v>
      </c>
      <c r="E73" s="2">
        <v>2</v>
      </c>
      <c r="F73" s="20" t="str">
        <f>HYPERLINK("http://money.worker.ydns.eu/job/update_entities_fidelity_MIM_BUYSTOP/" &amp; Table3[[#This Row],[Row Labels]]&amp;"/artifact/out.txt", "click me")</f>
        <v>click me</v>
      </c>
    </row>
    <row r="74" spans="1:6" hidden="1" x14ac:dyDescent="0.25">
      <c r="A74" s="5" t="s">
        <v>26</v>
      </c>
      <c r="B74" s="5">
        <f t="shared" si="1"/>
        <v>0</v>
      </c>
      <c r="C74" s="2"/>
      <c r="D74" s="2">
        <v>-169626</v>
      </c>
      <c r="E74" s="2">
        <v>50</v>
      </c>
      <c r="F74" s="20" t="str">
        <f>HYPERLINK("http://money.worker.ydns.eu/job/update_entities_fidelity_MIM_BUYSTOP/" &amp; Table3[[#This Row],[Row Labels]]&amp;"/artifact/out.txt", "click me")</f>
        <v>click me</v>
      </c>
    </row>
  </sheetData>
  <pageMargins left="0.25" right="0.25" top="0.75" bottom="0.75" header="0.3" footer="0.3"/>
  <pageSetup fitToHeight="0" orientation="landscape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DBB-9E77-4383-915F-D39396EE192C}">
  <dimension ref="A1:F57"/>
  <sheetViews>
    <sheetView workbookViewId="0">
      <selection activeCell="A5" sqref="A5:C57"/>
    </sheetView>
  </sheetViews>
  <sheetFormatPr defaultRowHeight="15" x14ac:dyDescent="0.25"/>
  <cols>
    <col min="1" max="1" width="43" bestFit="1" customWidth="1"/>
    <col min="2" max="2" width="10.7109375" bestFit="1" customWidth="1"/>
    <col min="3" max="3" width="12.140625" bestFit="1" customWidth="1"/>
    <col min="4" max="4" width="82" customWidth="1"/>
    <col min="5" max="5" width="13.5703125" customWidth="1"/>
  </cols>
  <sheetData>
    <row r="1" spans="1:6" x14ac:dyDescent="0.25">
      <c r="A1" s="4" t="s">
        <v>57</v>
      </c>
      <c r="B1" t="s">
        <v>71</v>
      </c>
      <c r="E1" t="s">
        <v>46</v>
      </c>
      <c r="F1">
        <v>16</v>
      </c>
    </row>
    <row r="2" spans="1:6" x14ac:dyDescent="0.25">
      <c r="A2" s="4" t="s">
        <v>30</v>
      </c>
      <c r="B2" t="s">
        <v>52</v>
      </c>
    </row>
    <row r="3" spans="1:6" x14ac:dyDescent="0.25">
      <c r="A3" s="4" t="s">
        <v>22</v>
      </c>
      <c r="B3" t="s">
        <v>52</v>
      </c>
    </row>
    <row r="5" spans="1:6" x14ac:dyDescent="0.25">
      <c r="A5" s="4" t="s">
        <v>24</v>
      </c>
      <c r="B5" t="s">
        <v>25</v>
      </c>
      <c r="C5" t="s">
        <v>45</v>
      </c>
    </row>
    <row r="6" spans="1:6" x14ac:dyDescent="0.25">
      <c r="A6" s="5" t="s">
        <v>594</v>
      </c>
      <c r="B6" s="2">
        <v>1352.9999999999995</v>
      </c>
      <c r="C6" s="2">
        <v>12</v>
      </c>
    </row>
    <row r="7" spans="1:6" x14ac:dyDescent="0.25">
      <c r="A7" s="6" t="s">
        <v>595</v>
      </c>
      <c r="B7" s="2">
        <v>-2717.0000000000005</v>
      </c>
      <c r="C7" s="2">
        <v>8</v>
      </c>
    </row>
    <row r="8" spans="1:6" x14ac:dyDescent="0.25">
      <c r="A8" s="6" t="s">
        <v>596</v>
      </c>
      <c r="B8" s="2">
        <v>4070</v>
      </c>
      <c r="C8" s="2">
        <v>4</v>
      </c>
    </row>
    <row r="9" spans="1:6" x14ac:dyDescent="0.25">
      <c r="A9" s="5" t="s">
        <v>597</v>
      </c>
      <c r="B9" s="2">
        <v>1740</v>
      </c>
      <c r="C9" s="2">
        <v>5</v>
      </c>
    </row>
    <row r="10" spans="1:6" x14ac:dyDescent="0.25">
      <c r="A10" s="6" t="s">
        <v>598</v>
      </c>
      <c r="B10" s="2">
        <v>-4200</v>
      </c>
      <c r="C10" s="2">
        <v>3</v>
      </c>
    </row>
    <row r="11" spans="1:6" x14ac:dyDescent="0.25">
      <c r="A11" s="6" t="s">
        <v>599</v>
      </c>
      <c r="B11" s="2">
        <v>5940</v>
      </c>
      <c r="C11" s="2">
        <v>2</v>
      </c>
    </row>
    <row r="12" spans="1:6" x14ac:dyDescent="0.25">
      <c r="A12" s="5" t="s">
        <v>600</v>
      </c>
      <c r="B12" s="2">
        <v>669</v>
      </c>
      <c r="C12" s="2">
        <v>16</v>
      </c>
    </row>
    <row r="13" spans="1:6" x14ac:dyDescent="0.25">
      <c r="A13" s="6" t="s">
        <v>601</v>
      </c>
      <c r="B13" s="2">
        <v>-6041</v>
      </c>
      <c r="C13" s="2">
        <v>13</v>
      </c>
    </row>
    <row r="14" spans="1:6" x14ac:dyDescent="0.25">
      <c r="A14" s="6" t="s">
        <v>602</v>
      </c>
      <c r="B14" s="2">
        <v>6710</v>
      </c>
      <c r="C14" s="2">
        <v>3</v>
      </c>
    </row>
    <row r="15" spans="1:6" x14ac:dyDescent="0.25">
      <c r="A15" s="5" t="s">
        <v>603</v>
      </c>
      <c r="B15" s="2">
        <v>1983</v>
      </c>
      <c r="C15" s="2">
        <v>13</v>
      </c>
    </row>
    <row r="16" spans="1:6" x14ac:dyDescent="0.25">
      <c r="A16" s="6" t="s">
        <v>604</v>
      </c>
      <c r="B16" s="2">
        <v>-2096</v>
      </c>
      <c r="C16" s="2">
        <v>2</v>
      </c>
    </row>
    <row r="17" spans="1:3" x14ac:dyDescent="0.25">
      <c r="A17" s="6" t="s">
        <v>605</v>
      </c>
      <c r="B17" s="2">
        <v>-4640</v>
      </c>
      <c r="C17" s="2">
        <v>6</v>
      </c>
    </row>
    <row r="18" spans="1:3" x14ac:dyDescent="0.25">
      <c r="A18" s="6" t="s">
        <v>606</v>
      </c>
      <c r="B18" s="2">
        <v>1749</v>
      </c>
      <c r="C18" s="2">
        <v>2</v>
      </c>
    </row>
    <row r="19" spans="1:3" x14ac:dyDescent="0.25">
      <c r="A19" s="6" t="s">
        <v>607</v>
      </c>
      <c r="B19" s="2">
        <v>6970</v>
      </c>
      <c r="C19" s="2">
        <v>3</v>
      </c>
    </row>
    <row r="20" spans="1:3" x14ac:dyDescent="0.25">
      <c r="A20" s="5" t="s">
        <v>608</v>
      </c>
      <c r="B20" s="2">
        <v>660</v>
      </c>
      <c r="C20" s="2">
        <v>8</v>
      </c>
    </row>
    <row r="21" spans="1:3" x14ac:dyDescent="0.25">
      <c r="A21" s="6" t="s">
        <v>609</v>
      </c>
      <c r="B21" s="2">
        <v>-7370</v>
      </c>
      <c r="C21" s="2">
        <v>5</v>
      </c>
    </row>
    <row r="22" spans="1:3" x14ac:dyDescent="0.25">
      <c r="A22" s="6" t="s">
        <v>602</v>
      </c>
      <c r="B22" s="2">
        <v>8030</v>
      </c>
      <c r="C22" s="2">
        <v>3</v>
      </c>
    </row>
    <row r="23" spans="1:3" x14ac:dyDescent="0.25">
      <c r="A23" s="5" t="s">
        <v>610</v>
      </c>
      <c r="B23" s="2">
        <v>764.99999999999909</v>
      </c>
      <c r="C23" s="2">
        <v>3</v>
      </c>
    </row>
    <row r="24" spans="1:3" x14ac:dyDescent="0.25">
      <c r="A24" s="6" t="s">
        <v>611</v>
      </c>
      <c r="B24" s="2">
        <v>-6205</v>
      </c>
      <c r="C24" s="2">
        <v>2</v>
      </c>
    </row>
    <row r="25" spans="1:3" x14ac:dyDescent="0.25">
      <c r="A25" s="6" t="s">
        <v>612</v>
      </c>
      <c r="B25" s="2">
        <v>6969.9999999999991</v>
      </c>
      <c r="C25" s="2">
        <v>1</v>
      </c>
    </row>
    <row r="26" spans="1:3" x14ac:dyDescent="0.25">
      <c r="A26" s="5" t="s">
        <v>613</v>
      </c>
      <c r="B26" s="2">
        <v>1081</v>
      </c>
      <c r="C26" s="2">
        <v>11</v>
      </c>
    </row>
    <row r="27" spans="1:3" x14ac:dyDescent="0.25">
      <c r="A27" s="6" t="s">
        <v>614</v>
      </c>
      <c r="B27" s="2">
        <v>-5369</v>
      </c>
      <c r="C27" s="2">
        <v>6</v>
      </c>
    </row>
    <row r="28" spans="1:3" x14ac:dyDescent="0.25">
      <c r="A28" s="6" t="s">
        <v>615</v>
      </c>
      <c r="B28" s="2">
        <v>6890</v>
      </c>
      <c r="C28" s="2">
        <v>1</v>
      </c>
    </row>
    <row r="29" spans="1:3" x14ac:dyDescent="0.25">
      <c r="A29" s="6" t="s">
        <v>616</v>
      </c>
      <c r="B29" s="2">
        <v>-2944</v>
      </c>
      <c r="C29" s="2">
        <v>2</v>
      </c>
    </row>
    <row r="30" spans="1:3" x14ac:dyDescent="0.25">
      <c r="A30" s="6" t="s">
        <v>617</v>
      </c>
      <c r="B30" s="2">
        <v>2504</v>
      </c>
      <c r="C30" s="2">
        <v>2</v>
      </c>
    </row>
    <row r="31" spans="1:3" x14ac:dyDescent="0.25">
      <c r="A31" s="5" t="s">
        <v>618</v>
      </c>
      <c r="B31" s="2">
        <v>-955</v>
      </c>
      <c r="C31" s="2">
        <v>19</v>
      </c>
    </row>
    <row r="32" spans="1:3" x14ac:dyDescent="0.25">
      <c r="A32" s="6" t="s">
        <v>619</v>
      </c>
      <c r="B32" s="2">
        <v>-10420</v>
      </c>
      <c r="C32" s="2">
        <v>9</v>
      </c>
    </row>
    <row r="33" spans="1:3" x14ac:dyDescent="0.25">
      <c r="A33" s="6" t="s">
        <v>620</v>
      </c>
      <c r="B33" s="2">
        <v>9775</v>
      </c>
      <c r="C33" s="2">
        <v>3</v>
      </c>
    </row>
    <row r="34" spans="1:3" x14ac:dyDescent="0.25">
      <c r="A34" s="6" t="s">
        <v>621</v>
      </c>
      <c r="B34" s="2">
        <v>-545</v>
      </c>
      <c r="C34" s="2">
        <v>1</v>
      </c>
    </row>
    <row r="35" spans="1:3" x14ac:dyDescent="0.25">
      <c r="A35" s="6" t="s">
        <v>622</v>
      </c>
      <c r="B35" s="2">
        <v>-8960</v>
      </c>
      <c r="C35" s="2">
        <v>1</v>
      </c>
    </row>
    <row r="36" spans="1:3" x14ac:dyDescent="0.25">
      <c r="A36" s="6" t="s">
        <v>623</v>
      </c>
      <c r="B36" s="2">
        <v>9195</v>
      </c>
      <c r="C36" s="2">
        <v>5</v>
      </c>
    </row>
    <row r="37" spans="1:3" x14ac:dyDescent="0.25">
      <c r="A37" s="5" t="s">
        <v>624</v>
      </c>
      <c r="B37" s="2">
        <v>-3335</v>
      </c>
      <c r="C37" s="2">
        <v>15</v>
      </c>
    </row>
    <row r="38" spans="1:3" x14ac:dyDescent="0.25">
      <c r="A38" s="6" t="s">
        <v>619</v>
      </c>
      <c r="B38" s="2">
        <v>-8915</v>
      </c>
      <c r="C38" s="2">
        <v>4</v>
      </c>
    </row>
    <row r="39" spans="1:3" x14ac:dyDescent="0.25">
      <c r="A39" s="6" t="s">
        <v>625</v>
      </c>
      <c r="B39" s="2">
        <v>-9300</v>
      </c>
      <c r="C39" s="2">
        <v>1</v>
      </c>
    </row>
    <row r="40" spans="1:3" x14ac:dyDescent="0.25">
      <c r="A40" s="6" t="s">
        <v>626</v>
      </c>
      <c r="B40" s="2">
        <v>9390</v>
      </c>
      <c r="C40" s="2">
        <v>3</v>
      </c>
    </row>
    <row r="41" spans="1:3" x14ac:dyDescent="0.25">
      <c r="A41" s="6" t="s">
        <v>627</v>
      </c>
      <c r="B41" s="2">
        <v>5490</v>
      </c>
      <c r="C41" s="2">
        <v>7</v>
      </c>
    </row>
    <row r="42" spans="1:3" x14ac:dyDescent="0.25">
      <c r="A42" s="5" t="s">
        <v>628</v>
      </c>
      <c r="B42" s="2">
        <v>-650</v>
      </c>
      <c r="C42" s="2">
        <v>4</v>
      </c>
    </row>
    <row r="43" spans="1:3" x14ac:dyDescent="0.25">
      <c r="A43" s="6" t="s">
        <v>629</v>
      </c>
      <c r="B43" s="2">
        <v>-9150</v>
      </c>
      <c r="C43" s="2">
        <v>3</v>
      </c>
    </row>
    <row r="44" spans="1:3" x14ac:dyDescent="0.25">
      <c r="A44" s="6" t="s">
        <v>630</v>
      </c>
      <c r="B44" s="2">
        <v>8500</v>
      </c>
      <c r="C44" s="2">
        <v>1</v>
      </c>
    </row>
    <row r="45" spans="1:3" x14ac:dyDescent="0.25">
      <c r="A45" s="5" t="s">
        <v>631</v>
      </c>
      <c r="B45" s="2">
        <v>-490</v>
      </c>
      <c r="C45" s="2">
        <v>7</v>
      </c>
    </row>
    <row r="46" spans="1:3" x14ac:dyDescent="0.25">
      <c r="A46" s="6" t="s">
        <v>632</v>
      </c>
      <c r="B46" s="2">
        <v>-7150</v>
      </c>
      <c r="C46" s="2">
        <v>3</v>
      </c>
    </row>
    <row r="47" spans="1:3" x14ac:dyDescent="0.25">
      <c r="A47" s="6" t="s">
        <v>633</v>
      </c>
      <c r="B47" s="2">
        <v>6660</v>
      </c>
      <c r="C47" s="2">
        <v>4</v>
      </c>
    </row>
    <row r="48" spans="1:3" x14ac:dyDescent="0.25">
      <c r="A48" s="5" t="s">
        <v>634</v>
      </c>
      <c r="B48" s="2">
        <v>-725</v>
      </c>
      <c r="C48" s="2">
        <v>8</v>
      </c>
    </row>
    <row r="49" spans="1:3" x14ac:dyDescent="0.25">
      <c r="A49" s="6" t="s">
        <v>635</v>
      </c>
      <c r="B49" s="2">
        <v>-9720</v>
      </c>
      <c r="C49" s="2">
        <v>1</v>
      </c>
    </row>
    <row r="50" spans="1:3" x14ac:dyDescent="0.25">
      <c r="A50" s="6" t="s">
        <v>636</v>
      </c>
      <c r="B50" s="2">
        <v>8820</v>
      </c>
      <c r="C50" s="2">
        <v>1</v>
      </c>
    </row>
    <row r="51" spans="1:3" x14ac:dyDescent="0.25">
      <c r="A51" s="6" t="s">
        <v>637</v>
      </c>
      <c r="B51" s="2">
        <v>-6125</v>
      </c>
      <c r="C51" s="2">
        <v>2</v>
      </c>
    </row>
    <row r="52" spans="1:3" x14ac:dyDescent="0.25">
      <c r="A52" s="6" t="s">
        <v>638</v>
      </c>
      <c r="B52" s="2">
        <v>5400</v>
      </c>
      <c r="C52" s="2">
        <v>3</v>
      </c>
    </row>
    <row r="53" spans="1:3" x14ac:dyDescent="0.25">
      <c r="A53" s="6" t="s">
        <v>639</v>
      </c>
      <c r="B53" s="2">
        <v>900</v>
      </c>
      <c r="C53" s="2">
        <v>1</v>
      </c>
    </row>
    <row r="54" spans="1:3" x14ac:dyDescent="0.25">
      <c r="A54" s="5" t="s">
        <v>640</v>
      </c>
      <c r="B54" s="2">
        <v>-1365.0000000000009</v>
      </c>
      <c r="C54" s="2">
        <v>3</v>
      </c>
    </row>
    <row r="55" spans="1:3" x14ac:dyDescent="0.25">
      <c r="A55" s="6" t="s">
        <v>641</v>
      </c>
      <c r="B55" s="2">
        <v>-9555</v>
      </c>
      <c r="C55" s="2">
        <v>2</v>
      </c>
    </row>
    <row r="56" spans="1:3" x14ac:dyDescent="0.25">
      <c r="A56" s="6" t="s">
        <v>642</v>
      </c>
      <c r="B56" s="2">
        <v>8189.9999999999991</v>
      </c>
      <c r="C56" s="2">
        <v>1</v>
      </c>
    </row>
    <row r="57" spans="1:3" x14ac:dyDescent="0.25">
      <c r="A57" s="5" t="s">
        <v>26</v>
      </c>
      <c r="B57" s="2">
        <v>730.99999999999909</v>
      </c>
      <c r="C57" s="2">
        <v>124</v>
      </c>
    </row>
  </sheetData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F7EC-8969-4FC7-A469-F261955C5755}">
  <dimension ref="A1:F32"/>
  <sheetViews>
    <sheetView workbookViewId="0">
      <selection activeCell="C29" sqref="C29"/>
    </sheetView>
  </sheetViews>
  <sheetFormatPr defaultRowHeight="15" x14ac:dyDescent="0.25"/>
  <cols>
    <col min="1" max="1" width="41.7109375" bestFit="1" customWidth="1"/>
    <col min="2" max="2" width="10.7109375" bestFit="1" customWidth="1"/>
    <col min="3" max="3" width="12.140625" bestFit="1" customWidth="1"/>
    <col min="4" max="4" width="82" customWidth="1"/>
    <col min="5" max="5" width="13.5703125" customWidth="1"/>
  </cols>
  <sheetData>
    <row r="1" spans="1:6" x14ac:dyDescent="0.25">
      <c r="A1" s="4" t="s">
        <v>57</v>
      </c>
      <c r="B1" t="s">
        <v>71</v>
      </c>
      <c r="E1" t="s">
        <v>46</v>
      </c>
      <c r="F1">
        <v>16</v>
      </c>
    </row>
    <row r="2" spans="1:6" x14ac:dyDescent="0.25">
      <c r="A2" s="4" t="s">
        <v>30</v>
      </c>
      <c r="B2" t="s">
        <v>52</v>
      </c>
    </row>
    <row r="3" spans="1:6" x14ac:dyDescent="0.25">
      <c r="A3" s="4" t="s">
        <v>22</v>
      </c>
      <c r="B3" t="s">
        <v>52</v>
      </c>
    </row>
    <row r="5" spans="1:6" x14ac:dyDescent="0.25">
      <c r="A5" s="4" t="s">
        <v>24</v>
      </c>
      <c r="B5" t="s">
        <v>25</v>
      </c>
      <c r="C5" t="s">
        <v>45</v>
      </c>
    </row>
    <row r="6" spans="1:6" x14ac:dyDescent="0.25">
      <c r="A6" s="5" t="s">
        <v>594</v>
      </c>
      <c r="B6" s="2">
        <v>-2717.0000000000005</v>
      </c>
      <c r="C6" s="2">
        <v>8</v>
      </c>
    </row>
    <row r="7" spans="1:6" x14ac:dyDescent="0.25">
      <c r="A7" s="6" t="s">
        <v>595</v>
      </c>
      <c r="B7" s="2">
        <v>-2717.0000000000005</v>
      </c>
      <c r="C7" s="2">
        <v>8</v>
      </c>
    </row>
    <row r="8" spans="1:6" x14ac:dyDescent="0.25">
      <c r="A8" s="5" t="s">
        <v>597</v>
      </c>
      <c r="B8" s="2">
        <v>-4200</v>
      </c>
      <c r="C8" s="2">
        <v>3</v>
      </c>
    </row>
    <row r="9" spans="1:6" x14ac:dyDescent="0.25">
      <c r="A9" s="6" t="s">
        <v>598</v>
      </c>
      <c r="B9" s="2">
        <v>-4200</v>
      </c>
      <c r="C9" s="2">
        <v>3</v>
      </c>
    </row>
    <row r="10" spans="1:6" x14ac:dyDescent="0.25">
      <c r="A10" s="5" t="s">
        <v>600</v>
      </c>
      <c r="B10" s="2">
        <v>-6041</v>
      </c>
      <c r="C10" s="2">
        <v>13</v>
      </c>
    </row>
    <row r="11" spans="1:6" x14ac:dyDescent="0.25">
      <c r="A11" s="6" t="s">
        <v>601</v>
      </c>
      <c r="B11" s="2">
        <v>-6041</v>
      </c>
      <c r="C11" s="2">
        <v>13</v>
      </c>
    </row>
    <row r="12" spans="1:6" x14ac:dyDescent="0.25">
      <c r="A12" s="5" t="s">
        <v>603</v>
      </c>
      <c r="B12" s="2">
        <v>-4640</v>
      </c>
      <c r="C12" s="2">
        <v>6</v>
      </c>
    </row>
    <row r="13" spans="1:6" x14ac:dyDescent="0.25">
      <c r="A13" s="6" t="s">
        <v>605</v>
      </c>
      <c r="B13" s="2">
        <v>-4640</v>
      </c>
      <c r="C13" s="2">
        <v>6</v>
      </c>
    </row>
    <row r="14" spans="1:6" x14ac:dyDescent="0.25">
      <c r="A14" s="5" t="s">
        <v>608</v>
      </c>
      <c r="B14" s="2">
        <v>-7370</v>
      </c>
      <c r="C14" s="2">
        <v>5</v>
      </c>
    </row>
    <row r="15" spans="1:6" x14ac:dyDescent="0.25">
      <c r="A15" s="6" t="s">
        <v>609</v>
      </c>
      <c r="B15" s="2">
        <v>-7370</v>
      </c>
      <c r="C15" s="2">
        <v>5</v>
      </c>
    </row>
    <row r="16" spans="1:6" x14ac:dyDescent="0.25">
      <c r="A16" s="5" t="s">
        <v>610</v>
      </c>
      <c r="B16" s="2">
        <v>-6205</v>
      </c>
      <c r="C16" s="2">
        <v>2</v>
      </c>
    </row>
    <row r="17" spans="1:3" x14ac:dyDescent="0.25">
      <c r="A17" s="6" t="s">
        <v>611</v>
      </c>
      <c r="B17" s="2">
        <v>-6205</v>
      </c>
      <c r="C17" s="2">
        <v>2</v>
      </c>
    </row>
    <row r="18" spans="1:3" x14ac:dyDescent="0.25">
      <c r="A18" s="5" t="s">
        <v>613</v>
      </c>
      <c r="B18" s="2">
        <v>-5369</v>
      </c>
      <c r="C18" s="2">
        <v>6</v>
      </c>
    </row>
    <row r="19" spans="1:3" x14ac:dyDescent="0.25">
      <c r="A19" s="6" t="s">
        <v>614</v>
      </c>
      <c r="B19" s="2">
        <v>-5369</v>
      </c>
      <c r="C19" s="2">
        <v>6</v>
      </c>
    </row>
    <row r="20" spans="1:3" x14ac:dyDescent="0.25">
      <c r="A20" s="5" t="s">
        <v>618</v>
      </c>
      <c r="B20" s="2">
        <v>-10420</v>
      </c>
      <c r="C20" s="2">
        <v>9</v>
      </c>
    </row>
    <row r="21" spans="1:3" x14ac:dyDescent="0.25">
      <c r="A21" s="6" t="s">
        <v>619</v>
      </c>
      <c r="B21" s="2">
        <v>-10420</v>
      </c>
      <c r="C21" s="2">
        <v>9</v>
      </c>
    </row>
    <row r="22" spans="1:3" x14ac:dyDescent="0.25">
      <c r="A22" s="5" t="s">
        <v>624</v>
      </c>
      <c r="B22" s="2">
        <v>-9300</v>
      </c>
      <c r="C22" s="2">
        <v>1</v>
      </c>
    </row>
    <row r="23" spans="1:3" x14ac:dyDescent="0.25">
      <c r="A23" s="6" t="s">
        <v>625</v>
      </c>
      <c r="B23" s="2">
        <v>-9300</v>
      </c>
      <c r="C23" s="2">
        <v>1</v>
      </c>
    </row>
    <row r="24" spans="1:3" x14ac:dyDescent="0.25">
      <c r="A24" s="5" t="s">
        <v>628</v>
      </c>
      <c r="B24" s="2">
        <v>-9150</v>
      </c>
      <c r="C24" s="2">
        <v>3</v>
      </c>
    </row>
    <row r="25" spans="1:3" x14ac:dyDescent="0.25">
      <c r="A25" s="6" t="s">
        <v>629</v>
      </c>
      <c r="B25" s="2">
        <v>-9150</v>
      </c>
      <c r="C25" s="2">
        <v>3</v>
      </c>
    </row>
    <row r="26" spans="1:3" x14ac:dyDescent="0.25">
      <c r="A26" s="5" t="s">
        <v>631</v>
      </c>
      <c r="B26" s="2">
        <v>-7150</v>
      </c>
      <c r="C26" s="2">
        <v>3</v>
      </c>
    </row>
    <row r="27" spans="1:3" x14ac:dyDescent="0.25">
      <c r="A27" s="6" t="s">
        <v>632</v>
      </c>
      <c r="B27" s="2">
        <v>-7150</v>
      </c>
      <c r="C27" s="2">
        <v>3</v>
      </c>
    </row>
    <row r="28" spans="1:3" x14ac:dyDescent="0.25">
      <c r="A28" s="5" t="s">
        <v>634</v>
      </c>
      <c r="B28" s="2">
        <v>-9720</v>
      </c>
      <c r="C28" s="2">
        <v>1</v>
      </c>
    </row>
    <row r="29" spans="1:3" x14ac:dyDescent="0.25">
      <c r="A29" s="6" t="s">
        <v>635</v>
      </c>
      <c r="B29" s="2">
        <v>-9720</v>
      </c>
      <c r="C29" s="2">
        <v>1</v>
      </c>
    </row>
    <row r="30" spans="1:3" x14ac:dyDescent="0.25">
      <c r="A30" s="5" t="s">
        <v>640</v>
      </c>
      <c r="B30" s="2">
        <v>-9555</v>
      </c>
      <c r="C30" s="2">
        <v>2</v>
      </c>
    </row>
    <row r="31" spans="1:3" x14ac:dyDescent="0.25">
      <c r="A31" s="6" t="s">
        <v>641</v>
      </c>
      <c r="B31" s="2">
        <v>-9555</v>
      </c>
      <c r="C31" s="2">
        <v>2</v>
      </c>
    </row>
    <row r="32" spans="1:3" x14ac:dyDescent="0.25">
      <c r="A32" s="5" t="s">
        <v>26</v>
      </c>
      <c r="B32" s="2">
        <v>-91837</v>
      </c>
      <c r="C32" s="2">
        <v>62</v>
      </c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9793-8EA3-4B92-B633-6BBD8A6CED75}">
  <dimension ref="A1:AM225"/>
  <sheetViews>
    <sheetView workbookViewId="0">
      <selection activeCell="B14" sqref="B14"/>
    </sheetView>
  </sheetViews>
  <sheetFormatPr defaultRowHeight="15" x14ac:dyDescent="0.25"/>
  <cols>
    <col min="1" max="1" width="23.28515625" customWidth="1"/>
    <col min="2" max="2" width="22.140625" customWidth="1"/>
    <col min="3" max="3" width="6.7109375" customWidth="1"/>
    <col min="4" max="4" width="12" customWidth="1"/>
    <col min="5" max="5" width="5.85546875" customWidth="1"/>
    <col min="6" max="6" width="6.42578125" customWidth="1"/>
    <col min="7" max="7" width="11.140625" customWidth="1"/>
    <col min="8" max="8" width="10" customWidth="1"/>
    <col min="9" max="9" width="5.7109375" customWidth="1"/>
    <col min="10" max="10" width="5.5703125" customWidth="1"/>
    <col min="11" max="11" width="8.85546875" customWidth="1"/>
    <col min="12" max="12" width="9" customWidth="1"/>
    <col min="13" max="13" width="9.42578125" customWidth="1"/>
    <col min="14" max="14" width="10.42578125" customWidth="1"/>
    <col min="15" max="15" width="41.42578125" customWidth="1"/>
    <col min="16" max="16" width="84.7109375" customWidth="1"/>
    <col min="17" max="17" width="10.5703125" customWidth="1"/>
    <col min="18" max="18" width="12.140625" customWidth="1"/>
    <col min="19" max="19" width="14.7109375" customWidth="1"/>
    <col min="20" max="20" width="18" customWidth="1"/>
    <col min="21" max="21" width="21.5703125" customWidth="1"/>
    <col min="22" max="22" width="9.5703125" customWidth="1"/>
    <col min="23" max="23" width="7.85546875" customWidth="1"/>
    <col min="24" max="25" width="12.85546875" customWidth="1"/>
    <col min="26" max="26" width="14.140625" customWidth="1"/>
    <col min="27" max="27" width="12.140625" customWidth="1"/>
    <col min="28" max="28" width="9.85546875" customWidth="1"/>
    <col min="29" max="29" width="8" customWidth="1"/>
    <col min="30" max="30" width="16.140625" customWidth="1"/>
    <col min="31" max="32" width="11.140625" bestFit="1" customWidth="1"/>
    <col min="33" max="33" width="18" customWidth="1"/>
    <col min="34" max="34" width="11.140625" bestFit="1" customWidth="1"/>
    <col min="35" max="35" width="28.1406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35</v>
      </c>
      <c r="U1" t="s">
        <v>22</v>
      </c>
      <c r="V1" t="s">
        <v>21</v>
      </c>
      <c r="W1" t="s">
        <v>19</v>
      </c>
      <c r="X1" t="s">
        <v>23</v>
      </c>
      <c r="Y1" t="s">
        <v>32</v>
      </c>
      <c r="Z1" t="s">
        <v>54</v>
      </c>
      <c r="AA1" t="s">
        <v>36</v>
      </c>
      <c r="AB1" t="s">
        <v>34</v>
      </c>
      <c r="AC1" t="s">
        <v>44</v>
      </c>
      <c r="AD1" t="s">
        <v>20</v>
      </c>
      <c r="AE1" t="s">
        <v>28</v>
      </c>
      <c r="AF1" t="s">
        <v>29</v>
      </c>
      <c r="AG1" t="s">
        <v>60</v>
      </c>
      <c r="AH1" t="s">
        <v>30</v>
      </c>
      <c r="AI1" t="s">
        <v>42</v>
      </c>
      <c r="AJ1" t="s">
        <v>43</v>
      </c>
      <c r="AK1" t="s">
        <v>57</v>
      </c>
      <c r="AL1" t="s">
        <v>58</v>
      </c>
      <c r="AM1" t="s">
        <v>101</v>
      </c>
    </row>
    <row r="2" spans="1:39" x14ac:dyDescent="0.25">
      <c r="A2" t="s">
        <v>131</v>
      </c>
      <c r="B2" t="s">
        <v>151</v>
      </c>
      <c r="C2" t="s">
        <v>99</v>
      </c>
      <c r="D2">
        <v>20220916</v>
      </c>
      <c r="E2">
        <v>420</v>
      </c>
      <c r="F2" t="s">
        <v>37</v>
      </c>
      <c r="G2" t="s">
        <v>100</v>
      </c>
      <c r="H2" t="s">
        <v>38</v>
      </c>
      <c r="I2">
        <v>1</v>
      </c>
      <c r="J2">
        <v>19.3</v>
      </c>
      <c r="K2" s="1">
        <v>0.27084490740740741</v>
      </c>
      <c r="L2">
        <v>20220913</v>
      </c>
      <c r="M2" t="s">
        <v>103</v>
      </c>
      <c r="N2" t="s">
        <v>113</v>
      </c>
      <c r="O2" t="s">
        <v>158</v>
      </c>
      <c r="R2" t="s">
        <v>69</v>
      </c>
      <c r="S2" s="7" t="str">
        <f xml:space="preserve"> TEXT(Table13[[#This Row],[BuyStopTime]],"0000") &amp;"_"&amp;Table13[[#This Row],[Build]] &amp; "_" &amp;Table13[[#This Row],[Trading Class]]</f>
        <v>0632_Activi_SPY</v>
      </c>
      <c r="T2" s="7" t="str">
        <f>Table13[[#This Row],[Trade Idea]]&amp;"_"&amp;Table13[[#This Row],[Build]]</f>
        <v>0632_Activi_SPY_Activi</v>
      </c>
      <c r="U2" s="7" t="b">
        <f>ISNUMBER(FIND("_b_",Table13[[#This Row],[Order Ref.]]))</f>
        <v>0</v>
      </c>
      <c r="V2" s="7" t="str">
        <f>LEFT(Table13[[#This Row],[Order Ref.]],6)</f>
        <v>Activi</v>
      </c>
      <c r="W2" s="18" t="str">
        <f>HYPERLINK("http://money.worker.ydns.eu/job/update_entities_fidelity_MIM_BUYSTOP/" &amp; Table13[[#This Row],[Build]], "click me")</f>
        <v>click me</v>
      </c>
      <c r="X2" s="8">
        <f>Table13[[#This Row],[Quantity]]*100*Table13[[#This Row],[Price]]*IF(Table13[[#This Row],[Bought]],-1,1)</f>
        <v>1930</v>
      </c>
      <c r="Y2" s="9">
        <f>TIMEVALUE(LEFT(Table13[[#This Row],[BuyStopTime]],1) &amp; ":" &amp; RIGHT(Table13[[#This Row],[BuyStopTime]],2) &amp; " AM")</f>
        <v>0.2722222222222222</v>
      </c>
      <c r="Z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0632|06:30|SELL|SPY|Put|reversal</v>
      </c>
      <c r="AA2" s="10" t="e" cm="1">
        <f t="array" ref="AA2">MAX((Table13[Trade Idea and Build]=Table13[[#This Row],[Trade Idea and Build]])*Table13[Column5])</f>
        <v>#VALUE!</v>
      </c>
      <c r="AB2" s="10" t="e">
        <f>IF(Table13[[#This Row],[SumTrailingAmountByTradePiece]]=0,"Ladder","Trail")</f>
        <v>#VALUE!</v>
      </c>
      <c r="AC2" s="10">
        <v>0.75</v>
      </c>
      <c r="AD2" s="2">
        <v>209304</v>
      </c>
      <c r="AE2" s="2" t="s">
        <v>115</v>
      </c>
      <c r="AF2" s="2" t="s">
        <v>27</v>
      </c>
      <c r="AG2" s="2">
        <v>632</v>
      </c>
      <c r="AH2" s="2" t="s">
        <v>41</v>
      </c>
      <c r="AI2" s="2">
        <v>555</v>
      </c>
      <c r="AJ2" s="2">
        <v>-50</v>
      </c>
      <c r="AK2" s="2"/>
      <c r="AL2" s="2"/>
      <c r="AM2" s="2"/>
    </row>
    <row r="3" spans="1:39" x14ac:dyDescent="0.25">
      <c r="A3" t="s">
        <v>159</v>
      </c>
      <c r="B3" t="s">
        <v>160</v>
      </c>
      <c r="C3" t="s">
        <v>99</v>
      </c>
      <c r="D3">
        <v>20220916</v>
      </c>
      <c r="E3">
        <v>157.5</v>
      </c>
      <c r="F3" t="s">
        <v>107</v>
      </c>
      <c r="G3" t="s">
        <v>100</v>
      </c>
      <c r="H3" t="s">
        <v>18</v>
      </c>
      <c r="I3">
        <v>22</v>
      </c>
      <c r="J3">
        <v>3.3</v>
      </c>
      <c r="K3" s="1">
        <v>0.27417824074074076</v>
      </c>
      <c r="L3">
        <v>20220913</v>
      </c>
      <c r="M3" t="s">
        <v>103</v>
      </c>
      <c r="N3" t="s">
        <v>113</v>
      </c>
      <c r="O3" t="s">
        <v>161</v>
      </c>
      <c r="R3" t="s">
        <v>134</v>
      </c>
      <c r="S3" s="7" t="str">
        <f xml:space="preserve"> TEXT(Table13[[#This Row],[BuyStopTime]],"0000") &amp;"_"&amp;Table13[[#This Row],[Build]] &amp; "_" &amp;Table13[[#This Row],[Trading Class]]</f>
        <v>0632_217758_AAPL</v>
      </c>
      <c r="T3" s="7" t="str">
        <f>Table13[[#This Row],[Trade Idea]]&amp;"_"&amp;Table13[[#This Row],[Build]]</f>
        <v>0632_217758_AAPL_217758</v>
      </c>
      <c r="U3" s="7" t="b">
        <f>ISNUMBER(FIND("_b_",Table13[[#This Row],[Order Ref.]]))</f>
        <v>1</v>
      </c>
      <c r="V3" s="7" t="str">
        <f>LEFT(Table13[[#This Row],[Order Ref.]],6)</f>
        <v>217758</v>
      </c>
      <c r="W3" s="18" t="str">
        <f>HYPERLINK("http://money.worker.ydns.eu/job/update_entities_fidelity_MIM_BUYSTOP/" &amp; Table13[[#This Row],[Build]], "click me")</f>
        <v>click me</v>
      </c>
      <c r="X3" s="8">
        <f>Table13[[#This Row],[Quantity]]*100*Table13[[#This Row],[Price]]*IF(Table13[[#This Row],[Bought]],-1,1)</f>
        <v>-7260</v>
      </c>
      <c r="Y3" s="9">
        <f>TIMEVALUE(LEFT(Table13[[#This Row],[BuyStopTime]],1) &amp; ":" &amp; RIGHT(Table13[[#This Row],[BuyStopTime]],2) &amp; " AM")</f>
        <v>0.2722222222222222</v>
      </c>
      <c r="Z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0632|06:34|BUY|AAPL|Call|reversal</v>
      </c>
      <c r="AA3" s="10" t="e" cm="1">
        <f t="array" ref="AA3">MAX((Table13[Trade Idea and Build]=Table13[[#This Row],[Trade Idea and Build]])*Table13[Column5])</f>
        <v>#VALUE!</v>
      </c>
      <c r="AB3" s="10" t="e">
        <f>IF(Table13[[#This Row],[SumTrailingAmountByTradePiece]]=0,"Ladder","Trail")</f>
        <v>#VALUE!</v>
      </c>
      <c r="AC3" s="10">
        <v>1.95</v>
      </c>
      <c r="AD3" s="2">
        <v>209304</v>
      </c>
      <c r="AE3" s="2" t="s">
        <v>115</v>
      </c>
      <c r="AF3" s="2" t="s">
        <v>27</v>
      </c>
      <c r="AG3" s="2">
        <v>632</v>
      </c>
      <c r="AH3" s="2" t="s">
        <v>41</v>
      </c>
      <c r="AI3" s="2">
        <v>555</v>
      </c>
      <c r="AJ3" s="2">
        <v>-50</v>
      </c>
      <c r="AK3" s="2"/>
      <c r="AL3" s="2"/>
      <c r="AM3" s="2"/>
    </row>
    <row r="4" spans="1:39" x14ac:dyDescent="0.25">
      <c r="A4" t="s">
        <v>159</v>
      </c>
      <c r="B4" t="s">
        <v>160</v>
      </c>
      <c r="C4" t="s">
        <v>99</v>
      </c>
      <c r="D4">
        <v>20220916</v>
      </c>
      <c r="E4">
        <v>157.5</v>
      </c>
      <c r="F4" t="s">
        <v>107</v>
      </c>
      <c r="G4" t="s">
        <v>100</v>
      </c>
      <c r="H4" t="s">
        <v>38</v>
      </c>
      <c r="I4">
        <v>1</v>
      </c>
      <c r="J4">
        <v>3.1</v>
      </c>
      <c r="K4" s="1">
        <v>0.27454861111111112</v>
      </c>
      <c r="L4">
        <v>20220913</v>
      </c>
      <c r="M4" t="s">
        <v>103</v>
      </c>
      <c r="N4" t="s">
        <v>113</v>
      </c>
      <c r="O4" t="s">
        <v>162</v>
      </c>
      <c r="R4" t="s">
        <v>134</v>
      </c>
      <c r="S4" s="7" t="str">
        <f xml:space="preserve"> TEXT(Table13[[#This Row],[BuyStopTime]],"0000") &amp;"_"&amp;Table13[[#This Row],[Build]] &amp; "_" &amp;Table13[[#This Row],[Trading Class]]</f>
        <v>0632_217758_AAPL</v>
      </c>
      <c r="T4" s="7" t="str">
        <f>Table13[[#This Row],[Trade Idea]]&amp;"_"&amp;Table13[[#This Row],[Build]]</f>
        <v>0632_217758_AAPL_217758</v>
      </c>
      <c r="U4" s="7" t="b">
        <f>ISNUMBER(FIND("_b_",Table13[[#This Row],[Order Ref.]]))</f>
        <v>0</v>
      </c>
      <c r="V4" s="7" t="str">
        <f>LEFT(Table13[[#This Row],[Order Ref.]],6)</f>
        <v>217758</v>
      </c>
      <c r="W4" s="18" t="str">
        <f>HYPERLINK("http://money.worker.ydns.eu/job/update_entities_fidelity_MIM_BUYSTOP/" &amp; Table13[[#This Row],[Build]], "click me")</f>
        <v>click me</v>
      </c>
      <c r="X4" s="8">
        <f>Table13[[#This Row],[Quantity]]*100*Table13[[#This Row],[Price]]*IF(Table13[[#This Row],[Bought]],-1,1)</f>
        <v>310</v>
      </c>
      <c r="Y4" s="9">
        <f>TIMEVALUE(LEFT(Table13[[#This Row],[BuyStopTime]],1) &amp; ":" &amp; RIGHT(Table13[[#This Row],[BuyStopTime]],2) &amp; " AM")</f>
        <v>0.2722222222222222</v>
      </c>
      <c r="Z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4" s="10" t="e" cm="1">
        <f t="array" ref="AA4">MAX((Table13[Trade Idea and Build]=Table13[[#This Row],[Trade Idea and Build]])*Table13[Column5])</f>
        <v>#VALUE!</v>
      </c>
      <c r="AB4" s="10" t="e">
        <f>IF(Table13[[#This Row],[SumTrailingAmountByTradePiece]]=0,"Ladder","Trail")</f>
        <v>#VALUE!</v>
      </c>
      <c r="AC4" s="10">
        <v>0.79</v>
      </c>
      <c r="AD4" s="2">
        <v>209304</v>
      </c>
      <c r="AE4" s="2" t="s">
        <v>115</v>
      </c>
      <c r="AF4" s="2" t="s">
        <v>27</v>
      </c>
      <c r="AG4" s="2">
        <v>632</v>
      </c>
      <c r="AH4" s="2" t="s">
        <v>41</v>
      </c>
      <c r="AI4" s="2">
        <v>555</v>
      </c>
      <c r="AJ4" s="2">
        <v>-50</v>
      </c>
      <c r="AK4" s="2"/>
      <c r="AL4" s="2"/>
      <c r="AM4" s="2"/>
    </row>
    <row r="5" spans="1:39" x14ac:dyDescent="0.25">
      <c r="A5" t="s">
        <v>159</v>
      </c>
      <c r="B5" t="s">
        <v>160</v>
      </c>
      <c r="C5" t="s">
        <v>99</v>
      </c>
      <c r="D5">
        <v>20220916</v>
      </c>
      <c r="E5">
        <v>157.5</v>
      </c>
      <c r="F5" t="s">
        <v>107</v>
      </c>
      <c r="G5" t="s">
        <v>100</v>
      </c>
      <c r="H5" t="s">
        <v>38</v>
      </c>
      <c r="I5">
        <v>1</v>
      </c>
      <c r="J5">
        <v>3.1</v>
      </c>
      <c r="K5" s="1">
        <v>0.27456018518518516</v>
      </c>
      <c r="L5">
        <v>20220913</v>
      </c>
      <c r="M5" t="s">
        <v>103</v>
      </c>
      <c r="N5" t="s">
        <v>113</v>
      </c>
      <c r="O5" t="s">
        <v>162</v>
      </c>
      <c r="R5" t="s">
        <v>134</v>
      </c>
      <c r="S5" s="7" t="str">
        <f xml:space="preserve"> TEXT(Table13[[#This Row],[BuyStopTime]],"0000") &amp;"_"&amp;Table13[[#This Row],[Build]] &amp; "_" &amp;Table13[[#This Row],[Trading Class]]</f>
        <v>0632_217758_AAPL</v>
      </c>
      <c r="T5" s="7" t="str">
        <f>Table13[[#This Row],[Trade Idea]]&amp;"_"&amp;Table13[[#This Row],[Build]]</f>
        <v>0632_217758_AAPL_217758</v>
      </c>
      <c r="U5" s="7" t="b">
        <f>ISNUMBER(FIND("_b_",Table13[[#This Row],[Order Ref.]]))</f>
        <v>0</v>
      </c>
      <c r="V5" s="7" t="str">
        <f>LEFT(Table13[[#This Row],[Order Ref.]],6)</f>
        <v>217758</v>
      </c>
      <c r="W5" s="18" t="str">
        <f>HYPERLINK("http://money.worker.ydns.eu/job/update_entities_fidelity_MIM_BUYSTOP/" &amp; Table13[[#This Row],[Build]], "click me")</f>
        <v>click me</v>
      </c>
      <c r="X5" s="8">
        <f>Table13[[#This Row],[Quantity]]*100*Table13[[#This Row],[Price]]*IF(Table13[[#This Row],[Bought]],-1,1)</f>
        <v>310</v>
      </c>
      <c r="Y5" s="9">
        <f>TIMEVALUE(LEFT(Table13[[#This Row],[BuyStopTime]],1) &amp; ":" &amp; RIGHT(Table13[[#This Row],[BuyStopTime]],2) &amp; " AM")</f>
        <v>0.2722222222222222</v>
      </c>
      <c r="Z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5" s="10" t="e" cm="1">
        <f t="array" ref="AA5">MAX((Table13[Trade Idea and Build]=Table13[[#This Row],[Trade Idea and Build]])*Table13[Column5])</f>
        <v>#VALUE!</v>
      </c>
      <c r="AB5" s="10" t="e">
        <f>IF(Table13[[#This Row],[SumTrailingAmountByTradePiece]]=0,"Ladder","Trail")</f>
        <v>#VALUE!</v>
      </c>
      <c r="AC5" s="10">
        <v>3.91</v>
      </c>
      <c r="AD5" s="2">
        <v>209304</v>
      </c>
      <c r="AE5" s="2" t="s">
        <v>115</v>
      </c>
      <c r="AF5" s="2" t="s">
        <v>27</v>
      </c>
      <c r="AG5" s="2">
        <v>632</v>
      </c>
      <c r="AH5" s="2" t="s">
        <v>41</v>
      </c>
      <c r="AI5" s="2">
        <v>555</v>
      </c>
      <c r="AJ5" s="2">
        <v>-50</v>
      </c>
      <c r="AK5" s="2"/>
      <c r="AL5" s="2"/>
      <c r="AM5" s="2"/>
    </row>
    <row r="6" spans="1:39" x14ac:dyDescent="0.25">
      <c r="A6" t="s">
        <v>159</v>
      </c>
      <c r="B6" t="s">
        <v>160</v>
      </c>
      <c r="C6" t="s">
        <v>99</v>
      </c>
      <c r="D6">
        <v>20220916</v>
      </c>
      <c r="E6">
        <v>157.5</v>
      </c>
      <c r="F6" t="s">
        <v>107</v>
      </c>
      <c r="G6" t="s">
        <v>100</v>
      </c>
      <c r="H6" t="s">
        <v>38</v>
      </c>
      <c r="I6">
        <v>11</v>
      </c>
      <c r="J6">
        <v>3.05</v>
      </c>
      <c r="K6" s="1">
        <v>0.27462962962962961</v>
      </c>
      <c r="L6">
        <v>20220913</v>
      </c>
      <c r="M6" t="s">
        <v>105</v>
      </c>
      <c r="N6" t="s">
        <v>113</v>
      </c>
      <c r="O6" t="s">
        <v>162</v>
      </c>
      <c r="R6" t="s">
        <v>134</v>
      </c>
      <c r="S6" s="7" t="str">
        <f xml:space="preserve"> TEXT(Table13[[#This Row],[BuyStopTime]],"0000") &amp;"_"&amp;Table13[[#This Row],[Build]] &amp; "_" &amp;Table13[[#This Row],[Trading Class]]</f>
        <v>0632_217758_AAPL</v>
      </c>
      <c r="T6" s="7" t="str">
        <f>Table13[[#This Row],[Trade Idea]]&amp;"_"&amp;Table13[[#This Row],[Build]]</f>
        <v>0632_217758_AAPL_217758</v>
      </c>
      <c r="U6" s="7" t="b">
        <f>ISNUMBER(FIND("_b_",Table13[[#This Row],[Order Ref.]]))</f>
        <v>0</v>
      </c>
      <c r="V6" s="7" t="str">
        <f>LEFT(Table13[[#This Row],[Order Ref.]],6)</f>
        <v>217758</v>
      </c>
      <c r="W6" s="18" t="str">
        <f>HYPERLINK("http://money.worker.ydns.eu/job/update_entities_fidelity_MIM_BUYSTOP/" &amp; Table13[[#This Row],[Build]], "click me")</f>
        <v>click me</v>
      </c>
      <c r="X6" s="8">
        <f>Table13[[#This Row],[Quantity]]*100*Table13[[#This Row],[Price]]*IF(Table13[[#This Row],[Bought]],-1,1)</f>
        <v>3355</v>
      </c>
      <c r="Y6" s="9">
        <f>TIMEVALUE(LEFT(Table13[[#This Row],[BuyStopTime]],1) &amp; ":" &amp; RIGHT(Table13[[#This Row],[BuyStopTime]],2) &amp; " AM")</f>
        <v>0.2722222222222222</v>
      </c>
      <c r="Z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6" s="10" t="e" cm="1">
        <f t="array" ref="AA6">MAX((Table13[Trade Idea and Build]=Table13[[#This Row],[Trade Idea and Build]])*Table13[Column5])</f>
        <v>#VALUE!</v>
      </c>
      <c r="AB6" s="10" t="e">
        <f>IF(Table13[[#This Row],[SumTrailingAmountByTradePiece]]=0,"Ladder","Trail")</f>
        <v>#VALUE!</v>
      </c>
      <c r="AC6" s="10">
        <v>2.39</v>
      </c>
      <c r="AD6" s="2">
        <v>209304</v>
      </c>
      <c r="AE6" s="2" t="s">
        <v>115</v>
      </c>
      <c r="AF6" s="2" t="s">
        <v>27</v>
      </c>
      <c r="AG6" s="2">
        <v>632</v>
      </c>
      <c r="AH6" s="2" t="s">
        <v>41</v>
      </c>
      <c r="AI6" s="2">
        <v>555</v>
      </c>
      <c r="AJ6" s="2">
        <v>-50</v>
      </c>
      <c r="AK6" s="2" t="s">
        <v>71</v>
      </c>
      <c r="AL6" s="2">
        <v>5</v>
      </c>
      <c r="AM6" s="2"/>
    </row>
    <row r="7" spans="1:39" x14ac:dyDescent="0.25">
      <c r="A7" t="s">
        <v>159</v>
      </c>
      <c r="B7" t="s">
        <v>160</v>
      </c>
      <c r="C7" t="s">
        <v>99</v>
      </c>
      <c r="D7">
        <v>20220916</v>
      </c>
      <c r="E7">
        <v>157.5</v>
      </c>
      <c r="F7" t="s">
        <v>107</v>
      </c>
      <c r="G7" t="s">
        <v>100</v>
      </c>
      <c r="H7" t="s">
        <v>38</v>
      </c>
      <c r="I7">
        <v>4</v>
      </c>
      <c r="J7">
        <v>3.05</v>
      </c>
      <c r="K7" s="1">
        <v>0.27462962962962961</v>
      </c>
      <c r="L7">
        <v>20220913</v>
      </c>
      <c r="M7" t="s">
        <v>111</v>
      </c>
      <c r="N7" t="s">
        <v>113</v>
      </c>
      <c r="O7" t="s">
        <v>162</v>
      </c>
      <c r="R7" t="s">
        <v>134</v>
      </c>
      <c r="S7" s="7" t="str">
        <f xml:space="preserve"> TEXT(Table13[[#This Row],[BuyStopTime]],"0000") &amp;"_"&amp;Table13[[#This Row],[Build]] &amp; "_" &amp;Table13[[#This Row],[Trading Class]]</f>
        <v>0632_217758_AAPL</v>
      </c>
      <c r="T7" s="7" t="str">
        <f>Table13[[#This Row],[Trade Idea]]&amp;"_"&amp;Table13[[#This Row],[Build]]</f>
        <v>0632_217758_AAPL_217758</v>
      </c>
      <c r="U7" s="7" t="b">
        <f>ISNUMBER(FIND("_b_",Table13[[#This Row],[Order Ref.]]))</f>
        <v>0</v>
      </c>
      <c r="V7" s="7" t="str">
        <f>LEFT(Table13[[#This Row],[Order Ref.]],6)</f>
        <v>217758</v>
      </c>
      <c r="W7" s="18" t="str">
        <f>HYPERLINK("http://money.worker.ydns.eu/job/update_entities_fidelity_MIM_BUYSTOP/" &amp; Table13[[#This Row],[Build]], "click me")</f>
        <v>click me</v>
      </c>
      <c r="X7" s="8">
        <f>Table13[[#This Row],[Quantity]]*100*Table13[[#This Row],[Price]]*IF(Table13[[#This Row],[Bought]],-1,1)</f>
        <v>1220</v>
      </c>
      <c r="Y7" s="9">
        <f>TIMEVALUE(LEFT(Table13[[#This Row],[BuyStopTime]],1) &amp; ":" &amp; RIGHT(Table13[[#This Row],[BuyStopTime]],2) &amp; " AM")</f>
        <v>0.2722222222222222</v>
      </c>
      <c r="Z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7" s="10" t="e" cm="1">
        <f t="array" ref="AA7">MAX((Table13[Trade Idea and Build]=Table13[[#This Row],[Trade Idea and Build]])*Table13[Column5])</f>
        <v>#VALUE!</v>
      </c>
      <c r="AB7" s="10" t="e">
        <f>IF(Table13[[#This Row],[SumTrailingAmountByTradePiece]]=0,"Ladder","Trail")</f>
        <v>#VALUE!</v>
      </c>
      <c r="AC7" s="10">
        <v>4.0199999999999996</v>
      </c>
      <c r="AD7" s="2">
        <v>209304</v>
      </c>
      <c r="AE7" s="2" t="s">
        <v>115</v>
      </c>
      <c r="AF7" s="2" t="s">
        <v>27</v>
      </c>
      <c r="AG7" s="2">
        <v>632</v>
      </c>
      <c r="AH7" s="2" t="s">
        <v>41</v>
      </c>
      <c r="AI7" s="2">
        <v>555</v>
      </c>
      <c r="AJ7" s="2">
        <v>-50</v>
      </c>
      <c r="AK7" s="2"/>
      <c r="AL7" s="2"/>
      <c r="AM7" s="2"/>
    </row>
    <row r="8" spans="1:39" x14ac:dyDescent="0.25">
      <c r="A8" t="s">
        <v>159</v>
      </c>
      <c r="B8" t="s">
        <v>160</v>
      </c>
      <c r="C8" t="s">
        <v>99</v>
      </c>
      <c r="D8">
        <v>20220916</v>
      </c>
      <c r="E8">
        <v>157.5</v>
      </c>
      <c r="F8" t="s">
        <v>107</v>
      </c>
      <c r="G8" t="s">
        <v>100</v>
      </c>
      <c r="H8" t="s">
        <v>38</v>
      </c>
      <c r="I8">
        <v>1</v>
      </c>
      <c r="J8">
        <v>3.05</v>
      </c>
      <c r="K8" s="1">
        <v>0.27462962962962961</v>
      </c>
      <c r="L8">
        <v>20220913</v>
      </c>
      <c r="M8" t="s">
        <v>114</v>
      </c>
      <c r="N8" t="s">
        <v>113</v>
      </c>
      <c r="O8" t="s">
        <v>162</v>
      </c>
      <c r="R8" t="s">
        <v>134</v>
      </c>
      <c r="S8" s="7" t="str">
        <f xml:space="preserve"> TEXT(Table13[[#This Row],[BuyStopTime]],"0000") &amp;"_"&amp;Table13[[#This Row],[Build]] &amp; "_" &amp;Table13[[#This Row],[Trading Class]]</f>
        <v>0632_217758_AAPL</v>
      </c>
      <c r="T8" s="7" t="str">
        <f>Table13[[#This Row],[Trade Idea]]&amp;"_"&amp;Table13[[#This Row],[Build]]</f>
        <v>0632_217758_AAPL_217758</v>
      </c>
      <c r="U8" s="7" t="b">
        <f>ISNUMBER(FIND("_b_",Table13[[#This Row],[Order Ref.]]))</f>
        <v>0</v>
      </c>
      <c r="V8" s="7" t="str">
        <f>LEFT(Table13[[#This Row],[Order Ref.]],6)</f>
        <v>217758</v>
      </c>
      <c r="W8" s="18" t="str">
        <f>HYPERLINK("http://money.worker.ydns.eu/job/update_entities_fidelity_MIM_BUYSTOP/" &amp; Table13[[#This Row],[Build]], "click me")</f>
        <v>click me</v>
      </c>
      <c r="X8" s="8">
        <f>Table13[[#This Row],[Quantity]]*100*Table13[[#This Row],[Price]]*IF(Table13[[#This Row],[Bought]],-1,1)</f>
        <v>305</v>
      </c>
      <c r="Y8" s="9">
        <f>TIMEVALUE(LEFT(Table13[[#This Row],[BuyStopTime]],1) &amp; ":" &amp; RIGHT(Table13[[#This Row],[BuyStopTime]],2) &amp; " AM")</f>
        <v>0.2722222222222222</v>
      </c>
      <c r="Z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8" s="10" t="e" cm="1">
        <f t="array" ref="AA8">MAX((Table13[Trade Idea and Build]=Table13[[#This Row],[Trade Idea and Build]])*Table13[Column5])</f>
        <v>#VALUE!</v>
      </c>
      <c r="AB8" s="10" t="e">
        <f>IF(Table13[[#This Row],[SumTrailingAmountByTradePiece]]=0,"Ladder","Trail")</f>
        <v>#VALUE!</v>
      </c>
      <c r="AC8" s="10">
        <v>0.76</v>
      </c>
      <c r="AD8" s="2">
        <v>209304</v>
      </c>
      <c r="AE8" s="2" t="s">
        <v>115</v>
      </c>
      <c r="AF8" s="2" t="s">
        <v>27</v>
      </c>
      <c r="AG8" s="2">
        <v>632</v>
      </c>
      <c r="AH8" s="2" t="s">
        <v>41</v>
      </c>
      <c r="AI8" s="2">
        <v>555</v>
      </c>
      <c r="AJ8" s="2">
        <v>-50</v>
      </c>
      <c r="AK8" s="2"/>
      <c r="AL8" s="2"/>
      <c r="AM8" s="2"/>
    </row>
    <row r="9" spans="1:39" x14ac:dyDescent="0.25">
      <c r="A9" t="s">
        <v>159</v>
      </c>
      <c r="B9" t="s">
        <v>160</v>
      </c>
      <c r="C9" t="s">
        <v>99</v>
      </c>
      <c r="D9">
        <v>20220916</v>
      </c>
      <c r="E9">
        <v>157.5</v>
      </c>
      <c r="F9" t="s">
        <v>107</v>
      </c>
      <c r="G9" t="s">
        <v>100</v>
      </c>
      <c r="H9" t="s">
        <v>38</v>
      </c>
      <c r="I9">
        <v>1</v>
      </c>
      <c r="J9">
        <v>3.05</v>
      </c>
      <c r="K9" s="1">
        <v>0.27462962962962961</v>
      </c>
      <c r="L9">
        <v>20220913</v>
      </c>
      <c r="M9" t="s">
        <v>111</v>
      </c>
      <c r="N9" t="s">
        <v>113</v>
      </c>
      <c r="O9" t="s">
        <v>162</v>
      </c>
      <c r="R9" t="s">
        <v>134</v>
      </c>
      <c r="S9" s="7" t="str">
        <f xml:space="preserve"> TEXT(Table13[[#This Row],[BuyStopTime]],"0000") &amp;"_"&amp;Table13[[#This Row],[Build]] &amp; "_" &amp;Table13[[#This Row],[Trading Class]]</f>
        <v>0632_217758_AAPL</v>
      </c>
      <c r="T9" s="7" t="str">
        <f>Table13[[#This Row],[Trade Idea]]&amp;"_"&amp;Table13[[#This Row],[Build]]</f>
        <v>0632_217758_AAPL_217758</v>
      </c>
      <c r="U9" s="7" t="b">
        <f>ISNUMBER(FIND("_b_",Table13[[#This Row],[Order Ref.]]))</f>
        <v>0</v>
      </c>
      <c r="V9" s="7" t="str">
        <f>LEFT(Table13[[#This Row],[Order Ref.]],6)</f>
        <v>217758</v>
      </c>
      <c r="W9" s="18" t="str">
        <f>HYPERLINK("http://money.worker.ydns.eu/job/update_entities_fidelity_MIM_BUYSTOP/" &amp; Table13[[#This Row],[Build]], "click me")</f>
        <v>click me</v>
      </c>
      <c r="X9" s="8">
        <f>Table13[[#This Row],[Quantity]]*100*Table13[[#This Row],[Price]]*IF(Table13[[#This Row],[Bought]],-1,1)</f>
        <v>305</v>
      </c>
      <c r="Y9" s="9">
        <f>TIMEVALUE(LEFT(Table13[[#This Row],[BuyStopTime]],1) &amp; ":" &amp; RIGHT(Table13[[#This Row],[BuyStopTime]],2) &amp; " AM")</f>
        <v>0.2722222222222222</v>
      </c>
      <c r="Z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9" s="10" t="e" cm="1">
        <f t="array" ref="AA9">MAX((Table13[Trade Idea and Build]=Table13[[#This Row],[Trade Idea and Build]])*Table13[Column5])</f>
        <v>#VALUE!</v>
      </c>
      <c r="AB9" s="10" t="e">
        <f>IF(Table13[[#This Row],[SumTrailingAmountByTradePiece]]=0,"Ladder","Trail")</f>
        <v>#VALUE!</v>
      </c>
      <c r="AC9" s="10">
        <v>1.7</v>
      </c>
      <c r="AD9" s="2">
        <v>209304</v>
      </c>
      <c r="AE9" s="2" t="s">
        <v>115</v>
      </c>
      <c r="AF9" s="2" t="s">
        <v>27</v>
      </c>
      <c r="AG9" s="2">
        <v>632</v>
      </c>
      <c r="AH9" s="2" t="s">
        <v>41</v>
      </c>
      <c r="AI9" s="2">
        <v>555</v>
      </c>
      <c r="AJ9" s="2">
        <v>-50</v>
      </c>
      <c r="AK9" s="2"/>
      <c r="AL9" s="2"/>
      <c r="AM9" s="2"/>
    </row>
    <row r="10" spans="1:39" x14ac:dyDescent="0.25">
      <c r="A10" t="s">
        <v>159</v>
      </c>
      <c r="B10" t="s">
        <v>160</v>
      </c>
      <c r="C10" t="s">
        <v>99</v>
      </c>
      <c r="D10">
        <v>20220916</v>
      </c>
      <c r="E10">
        <v>157.5</v>
      </c>
      <c r="F10" t="s">
        <v>107</v>
      </c>
      <c r="G10" t="s">
        <v>100</v>
      </c>
      <c r="H10" t="s">
        <v>38</v>
      </c>
      <c r="I10">
        <v>1</v>
      </c>
      <c r="J10">
        <v>3.05</v>
      </c>
      <c r="K10" s="1">
        <v>0.27462962962962961</v>
      </c>
      <c r="L10">
        <v>20220913</v>
      </c>
      <c r="M10" t="s">
        <v>105</v>
      </c>
      <c r="N10" t="s">
        <v>113</v>
      </c>
      <c r="O10" t="s">
        <v>162</v>
      </c>
      <c r="R10" t="s">
        <v>134</v>
      </c>
      <c r="S10" s="7" t="str">
        <f xml:space="preserve"> TEXT(Table13[[#This Row],[BuyStopTime]],"0000") &amp;"_"&amp;Table13[[#This Row],[Build]] &amp; "_" &amp;Table13[[#This Row],[Trading Class]]</f>
        <v>0632_217758_AAPL</v>
      </c>
      <c r="T10" s="7" t="str">
        <f>Table13[[#This Row],[Trade Idea]]&amp;"_"&amp;Table13[[#This Row],[Build]]</f>
        <v>0632_217758_AAPL_217758</v>
      </c>
      <c r="U10" s="7" t="b">
        <f>ISNUMBER(FIND("_b_",Table13[[#This Row],[Order Ref.]]))</f>
        <v>0</v>
      </c>
      <c r="V10" s="7" t="str">
        <f>LEFT(Table13[[#This Row],[Order Ref.]],6)</f>
        <v>217758</v>
      </c>
      <c r="W10" s="18" t="str">
        <f>HYPERLINK("http://money.worker.ydns.eu/job/update_entities_fidelity_MIM_BUYSTOP/" &amp; Table13[[#This Row],[Build]], "click me")</f>
        <v>click me</v>
      </c>
      <c r="X10" s="8">
        <f>Table13[[#This Row],[Quantity]]*100*Table13[[#This Row],[Price]]*IF(Table13[[#This Row],[Bought]],-1,1)</f>
        <v>305</v>
      </c>
      <c r="Y10" s="9">
        <f>TIMEVALUE(LEFT(Table13[[#This Row],[BuyStopTime]],1) &amp; ":" &amp; RIGHT(Table13[[#This Row],[BuyStopTime]],2) &amp; " AM")</f>
        <v>0.2722222222222222</v>
      </c>
      <c r="Z1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10" s="10" t="e" cm="1">
        <f t="array" ref="AA10">MAX((Table13[Trade Idea and Build]=Table13[[#This Row],[Trade Idea and Build]])*Table13[Column5])</f>
        <v>#VALUE!</v>
      </c>
      <c r="AB10" s="10" t="e">
        <f>IF(Table13[[#This Row],[SumTrailingAmountByTradePiece]]=0,"Ladder","Trail")</f>
        <v>#VALUE!</v>
      </c>
      <c r="AC10" s="10">
        <v>0.64</v>
      </c>
      <c r="AD10" s="2">
        <v>209304</v>
      </c>
      <c r="AE10" s="2" t="s">
        <v>115</v>
      </c>
      <c r="AF10" s="2" t="s">
        <v>27</v>
      </c>
      <c r="AG10" s="2">
        <v>632</v>
      </c>
      <c r="AH10" s="2" t="s">
        <v>41</v>
      </c>
      <c r="AI10" s="2">
        <v>555</v>
      </c>
      <c r="AJ10" s="2">
        <v>-50</v>
      </c>
      <c r="AK10" s="2"/>
      <c r="AL10" s="2"/>
      <c r="AM10" s="2"/>
    </row>
    <row r="11" spans="1:39" x14ac:dyDescent="0.25">
      <c r="A11" t="s">
        <v>159</v>
      </c>
      <c r="B11" t="s">
        <v>160</v>
      </c>
      <c r="C11" t="s">
        <v>99</v>
      </c>
      <c r="D11">
        <v>20220916</v>
      </c>
      <c r="E11">
        <v>157.5</v>
      </c>
      <c r="F11" t="s">
        <v>107</v>
      </c>
      <c r="G11" t="s">
        <v>100</v>
      </c>
      <c r="H11" t="s">
        <v>38</v>
      </c>
      <c r="I11">
        <v>1</v>
      </c>
      <c r="J11">
        <v>3.05</v>
      </c>
      <c r="K11" s="1">
        <v>0.27462962962962961</v>
      </c>
      <c r="L11">
        <v>20220913</v>
      </c>
      <c r="M11" t="s">
        <v>106</v>
      </c>
      <c r="N11" t="s">
        <v>113</v>
      </c>
      <c r="O11" t="s">
        <v>162</v>
      </c>
      <c r="R11" t="s">
        <v>134</v>
      </c>
      <c r="S11" s="7" t="str">
        <f xml:space="preserve"> TEXT(Table13[[#This Row],[BuyStopTime]],"0000") &amp;"_"&amp;Table13[[#This Row],[Build]] &amp; "_" &amp;Table13[[#This Row],[Trading Class]]</f>
        <v>0632_217758_AAPL</v>
      </c>
      <c r="T11" s="7" t="str">
        <f>Table13[[#This Row],[Trade Idea]]&amp;"_"&amp;Table13[[#This Row],[Build]]</f>
        <v>0632_217758_AAPL_217758</v>
      </c>
      <c r="U11" s="7" t="b">
        <f>ISNUMBER(FIND("_b_",Table13[[#This Row],[Order Ref.]]))</f>
        <v>0</v>
      </c>
      <c r="V11" s="7" t="str">
        <f>LEFT(Table13[[#This Row],[Order Ref.]],6)</f>
        <v>217758</v>
      </c>
      <c r="W11" s="18" t="str">
        <f>HYPERLINK("http://money.worker.ydns.eu/job/update_entities_fidelity_MIM_BUYSTOP/" &amp; Table13[[#This Row],[Build]], "click me")</f>
        <v>click me</v>
      </c>
      <c r="X11" s="8">
        <f>Table13[[#This Row],[Quantity]]*100*Table13[[#This Row],[Price]]*IF(Table13[[#This Row],[Bought]],-1,1)</f>
        <v>305</v>
      </c>
      <c r="Y11" s="9">
        <f>TIMEVALUE(LEFT(Table13[[#This Row],[BuyStopTime]],1) &amp; ":" &amp; RIGHT(Table13[[#This Row],[BuyStopTime]],2) &amp; " AM")</f>
        <v>0.2722222222222222</v>
      </c>
      <c r="Z1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11" s="10" t="e" cm="1">
        <f t="array" ref="AA11">MAX((Table13[Trade Idea and Build]=Table13[[#This Row],[Trade Idea and Build]])*Table13[Column5])</f>
        <v>#VALUE!</v>
      </c>
      <c r="AB11" s="10" t="e">
        <f>IF(Table13[[#This Row],[SumTrailingAmountByTradePiece]]=0,"Ladder","Trail")</f>
        <v>#VALUE!</v>
      </c>
      <c r="AC11" s="10">
        <v>-0.06</v>
      </c>
      <c r="AD11" s="2">
        <v>209304</v>
      </c>
      <c r="AE11" s="2" t="s">
        <v>115</v>
      </c>
      <c r="AF11" s="2" t="s">
        <v>27</v>
      </c>
      <c r="AG11" s="2">
        <v>632</v>
      </c>
      <c r="AH11" s="2" t="s">
        <v>41</v>
      </c>
      <c r="AI11" s="2">
        <v>555</v>
      </c>
      <c r="AJ11" s="2">
        <v>-50</v>
      </c>
      <c r="AK11" s="2"/>
      <c r="AL11" s="2"/>
      <c r="AM11" s="2"/>
    </row>
    <row r="12" spans="1:39" x14ac:dyDescent="0.25">
      <c r="A12" t="s">
        <v>159</v>
      </c>
      <c r="B12" t="s">
        <v>160</v>
      </c>
      <c r="C12" t="s">
        <v>99</v>
      </c>
      <c r="D12">
        <v>20220916</v>
      </c>
      <c r="E12">
        <v>157.5</v>
      </c>
      <c r="F12" t="s">
        <v>107</v>
      </c>
      <c r="G12" t="s">
        <v>100</v>
      </c>
      <c r="H12" t="s">
        <v>38</v>
      </c>
      <c r="I12">
        <v>1</v>
      </c>
      <c r="J12">
        <v>3.05</v>
      </c>
      <c r="K12" s="1">
        <v>0.27462962962962961</v>
      </c>
      <c r="L12">
        <v>20220913</v>
      </c>
      <c r="M12" t="s">
        <v>114</v>
      </c>
      <c r="N12" t="s">
        <v>113</v>
      </c>
      <c r="O12" t="s">
        <v>162</v>
      </c>
      <c r="R12" t="s">
        <v>134</v>
      </c>
      <c r="S12" s="7" t="str">
        <f xml:space="preserve"> TEXT(Table13[[#This Row],[BuyStopTime]],"0000") &amp;"_"&amp;Table13[[#This Row],[Build]] &amp; "_" &amp;Table13[[#This Row],[Trading Class]]</f>
        <v>0632_217758_AAPL</v>
      </c>
      <c r="T12" s="7" t="str">
        <f>Table13[[#This Row],[Trade Idea]]&amp;"_"&amp;Table13[[#This Row],[Build]]</f>
        <v>0632_217758_AAPL_217758</v>
      </c>
      <c r="U12" s="7" t="b">
        <f>ISNUMBER(FIND("_b_",Table13[[#This Row],[Order Ref.]]))</f>
        <v>0</v>
      </c>
      <c r="V12" s="7" t="str">
        <f>LEFT(Table13[[#This Row],[Order Ref.]],6)</f>
        <v>217758</v>
      </c>
      <c r="W12" s="18" t="str">
        <f>HYPERLINK("http://money.worker.ydns.eu/job/update_entities_fidelity_MIM_BUYSTOP/" &amp; Table13[[#This Row],[Build]], "click me")</f>
        <v>click me</v>
      </c>
      <c r="X12" s="8">
        <f>Table13[[#This Row],[Quantity]]*100*Table13[[#This Row],[Price]]*IF(Table13[[#This Row],[Bought]],-1,1)</f>
        <v>305</v>
      </c>
      <c r="Y12" s="9">
        <f>TIMEVALUE(LEFT(Table13[[#This Row],[BuyStopTime]],1) &amp; ":" &amp; RIGHT(Table13[[#This Row],[BuyStopTime]],2) &amp; " AM")</f>
        <v>0.2722222222222222</v>
      </c>
      <c r="Z1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0632|06:35|SELL|AAPL|Call|reversal</v>
      </c>
      <c r="AA12" s="10" t="e" cm="1">
        <f t="array" ref="AA12">MAX((Table13[Trade Idea and Build]=Table13[[#This Row],[Trade Idea and Build]])*Table13[Column5])</f>
        <v>#VALUE!</v>
      </c>
      <c r="AB12" s="10" t="e">
        <f>IF(Table13[[#This Row],[SumTrailingAmountByTradePiece]]=0,"Ladder","Trail")</f>
        <v>#VALUE!</v>
      </c>
      <c r="AC12" s="10">
        <v>0.28999999999999998</v>
      </c>
      <c r="AD12" s="2">
        <v>209321</v>
      </c>
      <c r="AE12" s="2" t="s">
        <v>115</v>
      </c>
      <c r="AF12" s="2" t="s">
        <v>27</v>
      </c>
      <c r="AG12" s="2">
        <v>632</v>
      </c>
      <c r="AH12" s="2" t="s">
        <v>41</v>
      </c>
      <c r="AI12" s="2">
        <v>555</v>
      </c>
      <c r="AJ12" s="2">
        <v>-50</v>
      </c>
      <c r="AK12" s="2"/>
      <c r="AL12" s="2"/>
      <c r="AM12" s="2"/>
    </row>
    <row r="13" spans="1:39" x14ac:dyDescent="0.25">
      <c r="A13" t="s">
        <v>163</v>
      </c>
      <c r="B13" t="s">
        <v>164</v>
      </c>
      <c r="C13" t="s">
        <v>99</v>
      </c>
      <c r="D13">
        <v>20220916</v>
      </c>
      <c r="E13">
        <v>220</v>
      </c>
      <c r="F13" t="s">
        <v>107</v>
      </c>
      <c r="G13" t="s">
        <v>100</v>
      </c>
      <c r="H13" t="s">
        <v>18</v>
      </c>
      <c r="I13">
        <v>1</v>
      </c>
      <c r="J13">
        <v>7.95</v>
      </c>
      <c r="K13" s="1">
        <v>0.27498842592592593</v>
      </c>
      <c r="L13">
        <v>20220913</v>
      </c>
      <c r="M13" t="s">
        <v>108</v>
      </c>
      <c r="N13" t="s">
        <v>113</v>
      </c>
      <c r="O13" t="s">
        <v>165</v>
      </c>
      <c r="R13" t="s">
        <v>67</v>
      </c>
      <c r="S13" s="7" t="str">
        <f xml:space="preserve"> TEXT(Table13[[#This Row],[BuyStopTime]],"0000") &amp;"_"&amp;Table13[[#This Row],[Build]] &amp; "_" &amp;Table13[[#This Row],[Trading Class]]</f>
        <v>0632_217773_NFLX</v>
      </c>
      <c r="T13" s="7" t="str">
        <f>Table13[[#This Row],[Trade Idea]]&amp;"_"&amp;Table13[[#This Row],[Build]]</f>
        <v>0632_217773_NFLX_217773</v>
      </c>
      <c r="U13" s="7" t="b">
        <f>ISNUMBER(FIND("_b_",Table13[[#This Row],[Order Ref.]]))</f>
        <v>1</v>
      </c>
      <c r="V13" s="7" t="str">
        <f>LEFT(Table13[[#This Row],[Order Ref.]],6)</f>
        <v>217773</v>
      </c>
      <c r="W13" s="18" t="str">
        <f>HYPERLINK("http://money.worker.ydns.eu/job/update_entities_fidelity_MIM_BUYSTOP/" &amp; Table13[[#This Row],[Build]], "click me")</f>
        <v>click me</v>
      </c>
      <c r="X13" s="8">
        <f>Table13[[#This Row],[Quantity]]*100*Table13[[#This Row],[Price]]*IF(Table13[[#This Row],[Bought]],-1,1)</f>
        <v>-795</v>
      </c>
      <c r="Y13" s="9">
        <f>TIMEVALUE(LEFT(Table13[[#This Row],[BuyStopTime]],1) &amp; ":" &amp; RIGHT(Table13[[#This Row],[BuyStopTime]],2) &amp; " AM")</f>
        <v>0.2722222222222222</v>
      </c>
      <c r="Z1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0632|06:35|BUY|NFLX|Call|reversal</v>
      </c>
      <c r="AA13" s="10" t="e" cm="1">
        <f t="array" ref="AA13">MAX((Table13[Trade Idea and Build]=Table13[[#This Row],[Trade Idea and Build]])*Table13[Column5])</f>
        <v>#VALUE!</v>
      </c>
      <c r="AB13" s="10" t="e">
        <f>IF(Table13[[#This Row],[SumTrailingAmountByTradePiece]]=0,"Ladder","Trail")</f>
        <v>#VALUE!</v>
      </c>
      <c r="AC13" s="10">
        <v>0.28999999999999998</v>
      </c>
      <c r="AD13" s="2">
        <v>209321</v>
      </c>
      <c r="AE13" s="2" t="s">
        <v>115</v>
      </c>
      <c r="AF13" s="2" t="s">
        <v>27</v>
      </c>
      <c r="AG13" s="2">
        <v>632</v>
      </c>
      <c r="AH13" s="2" t="s">
        <v>41</v>
      </c>
      <c r="AI13" s="2">
        <v>555</v>
      </c>
      <c r="AJ13" s="2">
        <v>-50</v>
      </c>
      <c r="AK13" s="2"/>
      <c r="AL13" s="2"/>
      <c r="AM13" s="2"/>
    </row>
    <row r="14" spans="1:39" x14ac:dyDescent="0.25">
      <c r="A14" t="s">
        <v>120</v>
      </c>
      <c r="B14" t="s">
        <v>140</v>
      </c>
      <c r="C14" t="s">
        <v>99</v>
      </c>
      <c r="D14">
        <v>20220916</v>
      </c>
      <c r="E14">
        <v>225</v>
      </c>
      <c r="F14" t="s">
        <v>107</v>
      </c>
      <c r="G14" t="s">
        <v>100</v>
      </c>
      <c r="H14" t="s">
        <v>18</v>
      </c>
      <c r="I14">
        <v>1</v>
      </c>
      <c r="J14">
        <v>4.9000000000000004</v>
      </c>
      <c r="K14" s="1">
        <v>0.27506944444444442</v>
      </c>
      <c r="L14">
        <v>20220913</v>
      </c>
      <c r="M14" t="s">
        <v>136</v>
      </c>
      <c r="N14" t="s">
        <v>113</v>
      </c>
      <c r="O14" t="s">
        <v>166</v>
      </c>
      <c r="R14" t="s">
        <v>67</v>
      </c>
      <c r="S14" s="7" t="str">
        <f xml:space="preserve"> TEXT(Table13[[#This Row],[BuyStopTime]],"0000") &amp;"_"&amp;Table13[[#This Row],[Build]] &amp; "_" &amp;Table13[[#This Row],[Trading Class]]</f>
        <v>0632_217773_NFLX</v>
      </c>
      <c r="T14" s="7" t="str">
        <f>Table13[[#This Row],[Trade Idea]]&amp;"_"&amp;Table13[[#This Row],[Build]]</f>
        <v>0632_217773_NFLX_217773</v>
      </c>
      <c r="U14" s="7" t="b">
        <f>ISNUMBER(FIND("_b_",Table13[[#This Row],[Order Ref.]]))</f>
        <v>1</v>
      </c>
      <c r="V14" s="7" t="str">
        <f>LEFT(Table13[[#This Row],[Order Ref.]],6)</f>
        <v>217773</v>
      </c>
      <c r="W14" s="18" t="str">
        <f>HYPERLINK("http://money.worker.ydns.eu/job/update_entities_fidelity_MIM_BUYSTOP/" &amp; Table13[[#This Row],[Build]], "click me")</f>
        <v>click me</v>
      </c>
      <c r="X14" s="8">
        <f>Table13[[#This Row],[Quantity]]*100*Table13[[#This Row],[Price]]*IF(Table13[[#This Row],[Bought]],-1,1)</f>
        <v>-490.00000000000006</v>
      </c>
      <c r="Y14" s="9">
        <f>TIMEVALUE(LEFT(Table13[[#This Row],[BuyStopTime]],1) &amp; ":" &amp; RIGHT(Table13[[#This Row],[BuyStopTime]],2) &amp; " AM")</f>
        <v>0.2722222222222222</v>
      </c>
      <c r="Z1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0632|06:36|BUY|NFLX|Call|reversal</v>
      </c>
      <c r="AA14" s="10" t="e" cm="1">
        <f t="array" ref="AA14">MAX((Table13[Trade Idea and Build]=Table13[[#This Row],[Trade Idea and Build]])*Table13[Column5])</f>
        <v>#VALUE!</v>
      </c>
      <c r="AB14" s="10" t="e">
        <f>IF(Table13[[#This Row],[SumTrailingAmountByTradePiece]]=0,"Ladder","Trail")</f>
        <v>#VALUE!</v>
      </c>
      <c r="AC14" s="10"/>
      <c r="AD14" s="2">
        <v>209321</v>
      </c>
      <c r="AE14" s="2" t="s">
        <v>115</v>
      </c>
      <c r="AF14" s="2" t="s">
        <v>27</v>
      </c>
      <c r="AG14" s="2">
        <v>632</v>
      </c>
      <c r="AH14" s="2" t="s">
        <v>41</v>
      </c>
      <c r="AI14" s="2">
        <v>555</v>
      </c>
      <c r="AJ14" s="2">
        <v>-50</v>
      </c>
      <c r="AK14" s="2"/>
      <c r="AL14" s="2"/>
      <c r="AM14" s="2"/>
    </row>
    <row r="15" spans="1:39" x14ac:dyDescent="0.25">
      <c r="A15" t="s">
        <v>120</v>
      </c>
      <c r="B15" t="s">
        <v>140</v>
      </c>
      <c r="C15" t="s">
        <v>99</v>
      </c>
      <c r="D15">
        <v>20220916</v>
      </c>
      <c r="E15">
        <v>225</v>
      </c>
      <c r="F15" t="s">
        <v>107</v>
      </c>
      <c r="G15" t="s">
        <v>100</v>
      </c>
      <c r="H15" t="s">
        <v>18</v>
      </c>
      <c r="I15">
        <v>6</v>
      </c>
      <c r="J15">
        <v>4.9000000000000004</v>
      </c>
      <c r="K15" s="1">
        <v>0.27509259259259261</v>
      </c>
      <c r="L15">
        <v>20220913</v>
      </c>
      <c r="M15" t="s">
        <v>105</v>
      </c>
      <c r="N15" t="s">
        <v>113</v>
      </c>
      <c r="O15" t="s">
        <v>166</v>
      </c>
      <c r="R15" t="s">
        <v>67</v>
      </c>
      <c r="S15" s="7" t="str">
        <f xml:space="preserve"> TEXT(Table13[[#This Row],[BuyStopTime]],"0000") &amp;"_"&amp;Table13[[#This Row],[Build]] &amp; "_" &amp;Table13[[#This Row],[Trading Class]]</f>
        <v>0632_217773_NFLX</v>
      </c>
      <c r="T15" s="7" t="str">
        <f>Table13[[#This Row],[Trade Idea]]&amp;"_"&amp;Table13[[#This Row],[Build]]</f>
        <v>0632_217773_NFLX_217773</v>
      </c>
      <c r="U15" s="7" t="b">
        <f>ISNUMBER(FIND("_b_",Table13[[#This Row],[Order Ref.]]))</f>
        <v>1</v>
      </c>
      <c r="V15" s="7" t="str">
        <f>LEFT(Table13[[#This Row],[Order Ref.]],6)</f>
        <v>217773</v>
      </c>
      <c r="W15" s="18" t="str">
        <f>HYPERLINK("http://money.worker.ydns.eu/job/update_entities_fidelity_MIM_BUYSTOP/" &amp; Table13[[#This Row],[Build]], "click me")</f>
        <v>click me</v>
      </c>
      <c r="X15" s="8">
        <f>Table13[[#This Row],[Quantity]]*100*Table13[[#This Row],[Price]]*IF(Table13[[#This Row],[Bought]],-1,1)</f>
        <v>-2940</v>
      </c>
      <c r="Y15" s="9">
        <f>TIMEVALUE(LEFT(Table13[[#This Row],[BuyStopTime]],1) &amp; ":" &amp; RIGHT(Table13[[#This Row],[BuyStopTime]],2) &amp; " AM")</f>
        <v>0.2722222222222222</v>
      </c>
      <c r="Z1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0632|06:36|BUY|NFLX|Call|reversal</v>
      </c>
      <c r="AA15" s="10" t="e" cm="1">
        <f t="array" ref="AA15">MAX((Table13[Trade Idea and Build]=Table13[[#This Row],[Trade Idea and Build]])*Table13[Column5])</f>
        <v>#VALUE!</v>
      </c>
      <c r="AB15" s="10" t="e">
        <f>IF(Table13[[#This Row],[SumTrailingAmountByTradePiece]]=0,"Ladder","Trail")</f>
        <v>#VALUE!</v>
      </c>
      <c r="AC15" s="10"/>
      <c r="AD15" s="2">
        <v>209321</v>
      </c>
      <c r="AE15" s="2" t="s">
        <v>115</v>
      </c>
      <c r="AF15" s="2" t="s">
        <v>70</v>
      </c>
      <c r="AG15" s="2">
        <v>632</v>
      </c>
      <c r="AH15" s="2" t="s">
        <v>41</v>
      </c>
      <c r="AI15" s="2">
        <v>555</v>
      </c>
      <c r="AJ15" s="2">
        <v>-50</v>
      </c>
      <c r="AK15" s="2"/>
      <c r="AL15" s="2"/>
      <c r="AM15" s="2">
        <v>2</v>
      </c>
    </row>
    <row r="16" spans="1:39" x14ac:dyDescent="0.25">
      <c r="A16" t="s">
        <v>120</v>
      </c>
      <c r="B16" t="s">
        <v>140</v>
      </c>
      <c r="C16" t="s">
        <v>99</v>
      </c>
      <c r="D16">
        <v>20220916</v>
      </c>
      <c r="E16">
        <v>225</v>
      </c>
      <c r="F16" t="s">
        <v>107</v>
      </c>
      <c r="G16" t="s">
        <v>100</v>
      </c>
      <c r="H16" t="s">
        <v>18</v>
      </c>
      <c r="I16">
        <v>2</v>
      </c>
      <c r="J16">
        <v>4.9000000000000004</v>
      </c>
      <c r="K16" s="1">
        <v>0.27521990740740737</v>
      </c>
      <c r="L16">
        <v>20220913</v>
      </c>
      <c r="M16" t="s">
        <v>106</v>
      </c>
      <c r="N16" t="s">
        <v>113</v>
      </c>
      <c r="O16" t="s">
        <v>166</v>
      </c>
      <c r="R16" t="s">
        <v>67</v>
      </c>
      <c r="S16" s="7" t="str">
        <f xml:space="preserve"> TEXT(Table13[[#This Row],[BuyStopTime]],"0000") &amp;"_"&amp;Table13[[#This Row],[Build]] &amp; "_" &amp;Table13[[#This Row],[Trading Class]]</f>
        <v>0632_217773_NFLX</v>
      </c>
      <c r="T16" s="7" t="str">
        <f>Table13[[#This Row],[Trade Idea]]&amp;"_"&amp;Table13[[#This Row],[Build]]</f>
        <v>0632_217773_NFLX_217773</v>
      </c>
      <c r="U16" s="7" t="b">
        <f>ISNUMBER(FIND("_b_",Table13[[#This Row],[Order Ref.]]))</f>
        <v>1</v>
      </c>
      <c r="V16" s="7" t="str">
        <f>LEFT(Table13[[#This Row],[Order Ref.]],6)</f>
        <v>217773</v>
      </c>
      <c r="W16" s="18" t="str">
        <f>HYPERLINK("http://money.worker.ydns.eu/job/update_entities_fidelity_MIM_BUYSTOP/" &amp; Table13[[#This Row],[Build]], "click me")</f>
        <v>click me</v>
      </c>
      <c r="X16" s="8">
        <f>Table13[[#This Row],[Quantity]]*100*Table13[[#This Row],[Price]]*IF(Table13[[#This Row],[Bought]],-1,1)</f>
        <v>-980.00000000000011</v>
      </c>
      <c r="Y16" s="9">
        <f>TIMEVALUE(LEFT(Table13[[#This Row],[BuyStopTime]],1) &amp; ":" &amp; RIGHT(Table13[[#This Row],[BuyStopTime]],2) &amp; " AM")</f>
        <v>0.2722222222222222</v>
      </c>
      <c r="Z1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0632|06:36|BUY|NFLX|Call|reversal</v>
      </c>
      <c r="AA16" s="10" t="e" cm="1">
        <f t="array" ref="AA16">MAX((Table13[Trade Idea and Build]=Table13[[#This Row],[Trade Idea and Build]])*Table13[Column5])</f>
        <v>#VALUE!</v>
      </c>
      <c r="AB16" s="10" t="e">
        <f>IF(Table13[[#This Row],[SumTrailingAmountByTradePiece]]=0,"Ladder","Trail")</f>
        <v>#VALUE!</v>
      </c>
      <c r="AC16" s="10"/>
      <c r="AD16" s="2">
        <v>209321</v>
      </c>
      <c r="AE16" s="2" t="s">
        <v>115</v>
      </c>
      <c r="AF16" s="2" t="s">
        <v>70</v>
      </c>
      <c r="AG16" s="2">
        <v>632</v>
      </c>
      <c r="AH16" s="2" t="s">
        <v>41</v>
      </c>
      <c r="AI16" s="2">
        <v>555</v>
      </c>
      <c r="AJ16" s="2">
        <v>-50</v>
      </c>
      <c r="AK16" s="2"/>
      <c r="AL16" s="2"/>
      <c r="AM16" s="2">
        <v>2</v>
      </c>
    </row>
    <row r="17" spans="1:39" x14ac:dyDescent="0.25">
      <c r="A17" t="s">
        <v>163</v>
      </c>
      <c r="B17" t="s">
        <v>164</v>
      </c>
      <c r="C17" t="s">
        <v>99</v>
      </c>
      <c r="D17">
        <v>20220916</v>
      </c>
      <c r="E17">
        <v>220</v>
      </c>
      <c r="F17" t="s">
        <v>107</v>
      </c>
      <c r="G17" t="s">
        <v>100</v>
      </c>
      <c r="H17" t="s">
        <v>18</v>
      </c>
      <c r="I17">
        <v>6</v>
      </c>
      <c r="J17">
        <v>7.9</v>
      </c>
      <c r="K17" s="1">
        <v>0.27531250000000002</v>
      </c>
      <c r="L17">
        <v>20220913</v>
      </c>
      <c r="M17" t="s">
        <v>105</v>
      </c>
      <c r="N17" t="s">
        <v>113</v>
      </c>
      <c r="O17" t="s">
        <v>165</v>
      </c>
      <c r="R17" t="s">
        <v>67</v>
      </c>
      <c r="S17" s="7" t="str">
        <f xml:space="preserve"> TEXT(Table13[[#This Row],[BuyStopTime]],"0000") &amp;"_"&amp;Table13[[#This Row],[Build]] &amp; "_" &amp;Table13[[#This Row],[Trading Class]]</f>
        <v>0632_217773_NFLX</v>
      </c>
      <c r="T17" s="7" t="str">
        <f>Table13[[#This Row],[Trade Idea]]&amp;"_"&amp;Table13[[#This Row],[Build]]</f>
        <v>0632_217773_NFLX_217773</v>
      </c>
      <c r="U17" s="7" t="b">
        <f>ISNUMBER(FIND("_b_",Table13[[#This Row],[Order Ref.]]))</f>
        <v>1</v>
      </c>
      <c r="V17" s="7" t="str">
        <f>LEFT(Table13[[#This Row],[Order Ref.]],6)</f>
        <v>217773</v>
      </c>
      <c r="W17" s="18" t="str">
        <f>HYPERLINK("http://money.worker.ydns.eu/job/update_entities_fidelity_MIM_BUYSTOP/" &amp; Table13[[#This Row],[Build]], "click me")</f>
        <v>click me</v>
      </c>
      <c r="X17" s="8">
        <f>Table13[[#This Row],[Quantity]]*100*Table13[[#This Row],[Price]]*IF(Table13[[#This Row],[Bought]],-1,1)</f>
        <v>-4740</v>
      </c>
      <c r="Y17" s="9">
        <f>TIMEVALUE(LEFT(Table13[[#This Row],[BuyStopTime]],1) &amp; ":" &amp; RIGHT(Table13[[#This Row],[BuyStopTime]],2) &amp; " AM")</f>
        <v>0.2722222222222222</v>
      </c>
      <c r="Z1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0632|06:36|BUY|NFLX|Call|reversal</v>
      </c>
      <c r="AA17" s="10" t="e" cm="1">
        <f t="array" ref="AA17">MAX((Table13[Trade Idea and Build]=Table13[[#This Row],[Trade Idea and Build]])*Table13[Column5])</f>
        <v>#VALUE!</v>
      </c>
      <c r="AB17" s="10" t="e">
        <f>IF(Table13[[#This Row],[SumTrailingAmountByTradePiece]]=0,"Ladder","Trail")</f>
        <v>#VALUE!</v>
      </c>
      <c r="AC17" s="10"/>
      <c r="AD17" s="2">
        <v>209321</v>
      </c>
      <c r="AE17" s="2" t="s">
        <v>115</v>
      </c>
      <c r="AF17" s="2" t="s">
        <v>70</v>
      </c>
      <c r="AG17" s="2">
        <v>632</v>
      </c>
      <c r="AH17" s="2" t="s">
        <v>41</v>
      </c>
      <c r="AI17" s="2">
        <v>555</v>
      </c>
      <c r="AJ17" s="2">
        <v>-50</v>
      </c>
      <c r="AK17" s="2"/>
      <c r="AL17" s="2"/>
      <c r="AM17" s="2">
        <v>2</v>
      </c>
    </row>
    <row r="18" spans="1:39" x14ac:dyDescent="0.25">
      <c r="A18" t="s">
        <v>167</v>
      </c>
      <c r="B18" t="s">
        <v>168</v>
      </c>
      <c r="C18" t="s">
        <v>99</v>
      </c>
      <c r="D18">
        <v>20220916</v>
      </c>
      <c r="E18">
        <v>137</v>
      </c>
      <c r="F18" t="s">
        <v>107</v>
      </c>
      <c r="G18" t="s">
        <v>100</v>
      </c>
      <c r="H18" t="s">
        <v>18</v>
      </c>
      <c r="I18">
        <v>1</v>
      </c>
      <c r="J18">
        <v>3.8</v>
      </c>
      <c r="K18" s="1">
        <v>0.27550925925925923</v>
      </c>
      <c r="L18">
        <v>20220913</v>
      </c>
      <c r="M18" t="s">
        <v>106</v>
      </c>
      <c r="N18" t="s">
        <v>113</v>
      </c>
      <c r="O18" t="s">
        <v>169</v>
      </c>
      <c r="R18" t="s">
        <v>63</v>
      </c>
      <c r="S18" s="7" t="str">
        <f xml:space="preserve"> TEXT(Table13[[#This Row],[BuyStopTime]],"0000") &amp;"_"&amp;Table13[[#This Row],[Build]] &amp; "_" &amp;Table13[[#This Row],[Trading Class]]</f>
        <v>0632_217765_NVDA</v>
      </c>
      <c r="T18" s="7" t="str">
        <f>Table13[[#This Row],[Trade Idea]]&amp;"_"&amp;Table13[[#This Row],[Build]]</f>
        <v>0632_217765_NVDA_217765</v>
      </c>
      <c r="U18" s="7" t="b">
        <f>ISNUMBER(FIND("_b_",Table13[[#This Row],[Order Ref.]]))</f>
        <v>1</v>
      </c>
      <c r="V18" s="7" t="str">
        <f>LEFT(Table13[[#This Row],[Order Ref.]],6)</f>
        <v>217765</v>
      </c>
      <c r="W18" s="18" t="str">
        <f>HYPERLINK("http://money.worker.ydns.eu/job/update_entities_fidelity_MIM_BUYSTOP/" &amp; Table13[[#This Row],[Build]], "click me")</f>
        <v>click me</v>
      </c>
      <c r="X18" s="8">
        <f>Table13[[#This Row],[Quantity]]*100*Table13[[#This Row],[Price]]*IF(Table13[[#This Row],[Bought]],-1,1)</f>
        <v>-380</v>
      </c>
      <c r="Y18" s="9">
        <f>TIMEVALUE(LEFT(Table13[[#This Row],[BuyStopTime]],1) &amp; ":" &amp; RIGHT(Table13[[#This Row],[BuyStopTime]],2) &amp; " AM")</f>
        <v>0.2722222222222222</v>
      </c>
      <c r="Z1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18" s="10" t="e" cm="1">
        <f t="array" ref="AA18">MAX((Table13[Trade Idea and Build]=Table13[[#This Row],[Trade Idea and Build]])*Table13[Column5])</f>
        <v>#VALUE!</v>
      </c>
      <c r="AB18" s="10" t="e">
        <f>IF(Table13[[#This Row],[SumTrailingAmountByTradePiece]]=0,"Ladder","Trail")</f>
        <v>#VALUE!</v>
      </c>
      <c r="AC18" s="10"/>
      <c r="AD18" s="2">
        <v>209321</v>
      </c>
      <c r="AE18" s="2" t="s">
        <v>115</v>
      </c>
      <c r="AF18" s="2" t="s">
        <v>70</v>
      </c>
      <c r="AG18" s="2">
        <v>632</v>
      </c>
      <c r="AH18" s="2" t="s">
        <v>41</v>
      </c>
      <c r="AI18" s="2">
        <v>555</v>
      </c>
      <c r="AJ18" s="2">
        <v>-50</v>
      </c>
      <c r="AK18" s="2"/>
      <c r="AL18" s="2"/>
      <c r="AM18" s="2">
        <v>2</v>
      </c>
    </row>
    <row r="19" spans="1:39" x14ac:dyDescent="0.25">
      <c r="A19" t="s">
        <v>167</v>
      </c>
      <c r="B19" t="s">
        <v>168</v>
      </c>
      <c r="C19" t="s">
        <v>99</v>
      </c>
      <c r="D19">
        <v>20220916</v>
      </c>
      <c r="E19">
        <v>137</v>
      </c>
      <c r="F19" t="s">
        <v>107</v>
      </c>
      <c r="G19" t="s">
        <v>100</v>
      </c>
      <c r="H19" t="s">
        <v>18</v>
      </c>
      <c r="I19">
        <v>20</v>
      </c>
      <c r="J19">
        <v>3.8</v>
      </c>
      <c r="K19" s="1">
        <v>0.27550925925925923</v>
      </c>
      <c r="L19">
        <v>20220913</v>
      </c>
      <c r="M19" t="s">
        <v>106</v>
      </c>
      <c r="N19" t="s">
        <v>113</v>
      </c>
      <c r="O19" t="s">
        <v>169</v>
      </c>
      <c r="R19" t="s">
        <v>63</v>
      </c>
      <c r="S19" s="7" t="str">
        <f xml:space="preserve"> TEXT(Table13[[#This Row],[BuyStopTime]],"0000") &amp;"_"&amp;Table13[[#This Row],[Build]] &amp; "_" &amp;Table13[[#This Row],[Trading Class]]</f>
        <v>0632_217765_NVDA</v>
      </c>
      <c r="T19" s="7" t="str">
        <f>Table13[[#This Row],[Trade Idea]]&amp;"_"&amp;Table13[[#This Row],[Build]]</f>
        <v>0632_217765_NVDA_217765</v>
      </c>
      <c r="U19" s="7" t="b">
        <f>ISNUMBER(FIND("_b_",Table13[[#This Row],[Order Ref.]]))</f>
        <v>1</v>
      </c>
      <c r="V19" s="7" t="str">
        <f>LEFT(Table13[[#This Row],[Order Ref.]],6)</f>
        <v>217765</v>
      </c>
      <c r="W19" s="18" t="str">
        <f>HYPERLINK("http://money.worker.ydns.eu/job/update_entities_fidelity_MIM_BUYSTOP/" &amp; Table13[[#This Row],[Build]], "click me")</f>
        <v>click me</v>
      </c>
      <c r="X19" s="8">
        <f>Table13[[#This Row],[Quantity]]*100*Table13[[#This Row],[Price]]*IF(Table13[[#This Row],[Bought]],-1,1)</f>
        <v>-7600</v>
      </c>
      <c r="Y19" s="9">
        <f>TIMEVALUE(LEFT(Table13[[#This Row],[BuyStopTime]],1) &amp; ":" &amp; RIGHT(Table13[[#This Row],[BuyStopTime]],2) &amp; " AM")</f>
        <v>0.2722222222222222</v>
      </c>
      <c r="Z1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19" s="10" t="e" cm="1">
        <f t="array" ref="AA19">MAX((Table13[Trade Idea and Build]=Table13[[#This Row],[Trade Idea and Build]])*Table13[Column5])</f>
        <v>#VALUE!</v>
      </c>
      <c r="AB19" s="10" t="e">
        <f>IF(Table13[[#This Row],[SumTrailingAmountByTradePiece]]=0,"Ladder","Trail")</f>
        <v>#VALUE!</v>
      </c>
      <c r="AC19" s="10"/>
      <c r="AD19" s="2">
        <v>209304</v>
      </c>
      <c r="AE19" s="2" t="s">
        <v>115</v>
      </c>
      <c r="AF19" s="2" t="s">
        <v>27</v>
      </c>
      <c r="AG19" s="2">
        <v>632</v>
      </c>
      <c r="AH19" s="2" t="s">
        <v>41</v>
      </c>
      <c r="AI19" s="2">
        <v>555</v>
      </c>
      <c r="AJ19" s="2">
        <v>-50</v>
      </c>
      <c r="AK19" s="2"/>
      <c r="AL19" s="2"/>
      <c r="AM19" s="2"/>
    </row>
    <row r="20" spans="1:39" x14ac:dyDescent="0.25">
      <c r="A20" t="s">
        <v>167</v>
      </c>
      <c r="B20" t="s">
        <v>168</v>
      </c>
      <c r="C20" t="s">
        <v>99</v>
      </c>
      <c r="D20">
        <v>20220916</v>
      </c>
      <c r="E20">
        <v>137</v>
      </c>
      <c r="F20" t="s">
        <v>107</v>
      </c>
      <c r="G20" t="s">
        <v>100</v>
      </c>
      <c r="H20" t="s">
        <v>38</v>
      </c>
      <c r="I20">
        <v>10</v>
      </c>
      <c r="J20">
        <v>3.6</v>
      </c>
      <c r="K20" s="1">
        <v>0.27559027777777778</v>
      </c>
      <c r="L20">
        <v>20220913</v>
      </c>
      <c r="M20" t="s">
        <v>111</v>
      </c>
      <c r="N20" t="s">
        <v>113</v>
      </c>
      <c r="O20" t="s">
        <v>170</v>
      </c>
      <c r="R20" t="s">
        <v>63</v>
      </c>
      <c r="S20" s="7" t="str">
        <f xml:space="preserve"> TEXT(Table13[[#This Row],[BuyStopTime]],"0000") &amp;"_"&amp;Table13[[#This Row],[Build]] &amp; "_" &amp;Table13[[#This Row],[Trading Class]]</f>
        <v>0632_217765_NVDA</v>
      </c>
      <c r="T20" s="7" t="str">
        <f>Table13[[#This Row],[Trade Idea]]&amp;"_"&amp;Table13[[#This Row],[Build]]</f>
        <v>0632_217765_NVDA_217765</v>
      </c>
      <c r="U20" s="7" t="b">
        <f>ISNUMBER(FIND("_b_",Table13[[#This Row],[Order Ref.]]))</f>
        <v>0</v>
      </c>
      <c r="V20" s="7" t="str">
        <f>LEFT(Table13[[#This Row],[Order Ref.]],6)</f>
        <v>217765</v>
      </c>
      <c r="W20" s="18" t="str">
        <f>HYPERLINK("http://money.worker.ydns.eu/job/update_entities_fidelity_MIM_BUYSTOP/" &amp; Table13[[#This Row],[Build]], "click me")</f>
        <v>click me</v>
      </c>
      <c r="X20" s="8">
        <f>Table13[[#This Row],[Quantity]]*100*Table13[[#This Row],[Price]]*IF(Table13[[#This Row],[Bought]],-1,1)</f>
        <v>3600</v>
      </c>
      <c r="Y20" s="9">
        <f>TIMEVALUE(LEFT(Table13[[#This Row],[BuyStopTime]],1) &amp; ":" &amp; RIGHT(Table13[[#This Row],[BuyStopTime]],2) &amp; " AM")</f>
        <v>0.2722222222222222</v>
      </c>
      <c r="Z2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0632|06:36|SELL|NVDA|Call|reversal</v>
      </c>
      <c r="AA20" s="10" t="e" cm="1">
        <f t="array" ref="AA20">MAX((Table13[Trade Idea and Build]=Table13[[#This Row],[Trade Idea and Build]])*Table13[Column5])</f>
        <v>#VALUE!</v>
      </c>
      <c r="AB20" s="10" t="e">
        <f>IF(Table13[[#This Row],[SumTrailingAmountByTradePiece]]=0,"Ladder","Trail")</f>
        <v>#VALUE!</v>
      </c>
      <c r="AC20" s="10"/>
      <c r="AD20" s="2">
        <v>209304</v>
      </c>
      <c r="AE20" s="2" t="s">
        <v>115</v>
      </c>
      <c r="AF20" s="2" t="s">
        <v>27</v>
      </c>
      <c r="AG20" s="2">
        <v>632</v>
      </c>
      <c r="AH20" s="2" t="s">
        <v>41</v>
      </c>
      <c r="AI20" s="2">
        <v>555</v>
      </c>
      <c r="AJ20" s="2">
        <v>-50</v>
      </c>
      <c r="AK20" s="2"/>
      <c r="AL20" s="2"/>
      <c r="AM20" s="2"/>
    </row>
    <row r="21" spans="1:39" x14ac:dyDescent="0.25">
      <c r="A21" t="s">
        <v>167</v>
      </c>
      <c r="B21" t="s">
        <v>168</v>
      </c>
      <c r="C21" t="s">
        <v>99</v>
      </c>
      <c r="D21">
        <v>20220916</v>
      </c>
      <c r="E21">
        <v>137</v>
      </c>
      <c r="F21" t="s">
        <v>107</v>
      </c>
      <c r="G21" t="s">
        <v>100</v>
      </c>
      <c r="H21" t="s">
        <v>38</v>
      </c>
      <c r="I21">
        <v>11</v>
      </c>
      <c r="J21">
        <v>3.6</v>
      </c>
      <c r="K21" s="1">
        <v>0.27559027777777778</v>
      </c>
      <c r="L21">
        <v>20220913</v>
      </c>
      <c r="M21" t="s">
        <v>105</v>
      </c>
      <c r="N21" t="s">
        <v>113</v>
      </c>
      <c r="O21" t="s">
        <v>170</v>
      </c>
      <c r="R21" t="s">
        <v>63</v>
      </c>
      <c r="S21" s="7" t="str">
        <f xml:space="preserve"> TEXT(Table13[[#This Row],[BuyStopTime]],"0000") &amp;"_"&amp;Table13[[#This Row],[Build]] &amp; "_" &amp;Table13[[#This Row],[Trading Class]]</f>
        <v>0632_217765_NVDA</v>
      </c>
      <c r="T21" s="7" t="str">
        <f>Table13[[#This Row],[Trade Idea]]&amp;"_"&amp;Table13[[#This Row],[Build]]</f>
        <v>0632_217765_NVDA_217765</v>
      </c>
      <c r="U21" s="7" t="b">
        <f>ISNUMBER(FIND("_b_",Table13[[#This Row],[Order Ref.]]))</f>
        <v>0</v>
      </c>
      <c r="V21" s="7" t="str">
        <f>LEFT(Table13[[#This Row],[Order Ref.]],6)</f>
        <v>217765</v>
      </c>
      <c r="W21" s="18" t="str">
        <f>HYPERLINK("http://money.worker.ydns.eu/job/update_entities_fidelity_MIM_BUYSTOP/" &amp; Table13[[#This Row],[Build]], "click me")</f>
        <v>click me</v>
      </c>
      <c r="X21" s="8">
        <f>Table13[[#This Row],[Quantity]]*100*Table13[[#This Row],[Price]]*IF(Table13[[#This Row],[Bought]],-1,1)</f>
        <v>3960</v>
      </c>
      <c r="Y21" s="9">
        <f>TIMEVALUE(LEFT(Table13[[#This Row],[BuyStopTime]],1) &amp; ":" &amp; RIGHT(Table13[[#This Row],[BuyStopTime]],2) &amp; " AM")</f>
        <v>0.2722222222222222</v>
      </c>
      <c r="Z2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0632|06:36|SELL|NVDA|Call|reversal</v>
      </c>
      <c r="AA21" s="10" t="e" cm="1">
        <f t="array" ref="AA21">MAX((Table13[Trade Idea and Build]=Table13[[#This Row],[Trade Idea and Build]])*Table13[Column5])</f>
        <v>#VALUE!</v>
      </c>
      <c r="AB21" s="10" t="e">
        <f>IF(Table13[[#This Row],[SumTrailingAmountByTradePiece]]=0,"Ladder","Trail")</f>
        <v>#VALUE!</v>
      </c>
      <c r="AC21" s="10"/>
      <c r="AD21" s="2">
        <v>209304</v>
      </c>
      <c r="AE21" s="2" t="s">
        <v>115</v>
      </c>
      <c r="AF21" s="2" t="s">
        <v>27</v>
      </c>
      <c r="AG21" s="2">
        <v>632</v>
      </c>
      <c r="AH21" s="2" t="s">
        <v>41</v>
      </c>
      <c r="AI21" s="2">
        <v>555</v>
      </c>
      <c r="AJ21" s="2">
        <v>-50</v>
      </c>
      <c r="AK21" s="2"/>
      <c r="AL21" s="2"/>
      <c r="AM21" s="2"/>
    </row>
    <row r="22" spans="1:39" x14ac:dyDescent="0.25">
      <c r="A22" t="s">
        <v>171</v>
      </c>
      <c r="B22" t="s">
        <v>172</v>
      </c>
      <c r="C22" t="s">
        <v>99</v>
      </c>
      <c r="D22">
        <v>20220916</v>
      </c>
      <c r="E22">
        <v>136</v>
      </c>
      <c r="F22" t="s">
        <v>107</v>
      </c>
      <c r="G22" t="s">
        <v>100</v>
      </c>
      <c r="H22" t="s">
        <v>18</v>
      </c>
      <c r="I22">
        <v>10</v>
      </c>
      <c r="J22">
        <v>4.2</v>
      </c>
      <c r="K22" s="1">
        <v>0.27561342592592591</v>
      </c>
      <c r="L22">
        <v>20220913</v>
      </c>
      <c r="M22" t="s">
        <v>105</v>
      </c>
      <c r="N22" t="s">
        <v>113</v>
      </c>
      <c r="O22" t="s">
        <v>173</v>
      </c>
      <c r="R22" t="s">
        <v>63</v>
      </c>
      <c r="S22" s="7" t="str">
        <f xml:space="preserve"> TEXT(Table13[[#This Row],[BuyStopTime]],"0000") &amp;"_"&amp;Table13[[#This Row],[Build]] &amp; "_" &amp;Table13[[#This Row],[Trading Class]]</f>
        <v>0632_217765_NVDA</v>
      </c>
      <c r="T22" s="7" t="str">
        <f>Table13[[#This Row],[Trade Idea]]&amp;"_"&amp;Table13[[#This Row],[Build]]</f>
        <v>0632_217765_NVDA_217765</v>
      </c>
      <c r="U22" s="7" t="b">
        <f>ISNUMBER(FIND("_b_",Table13[[#This Row],[Order Ref.]]))</f>
        <v>1</v>
      </c>
      <c r="V22" s="7" t="str">
        <f>LEFT(Table13[[#This Row],[Order Ref.]],6)</f>
        <v>217765</v>
      </c>
      <c r="W22" s="18" t="str">
        <f>HYPERLINK("http://money.worker.ydns.eu/job/update_entities_fidelity_MIM_BUYSTOP/" &amp; Table13[[#This Row],[Build]], "click me")</f>
        <v>click me</v>
      </c>
      <c r="X22" s="8">
        <f>Table13[[#This Row],[Quantity]]*100*Table13[[#This Row],[Price]]*IF(Table13[[#This Row],[Bought]],-1,1)</f>
        <v>-4200</v>
      </c>
      <c r="Y22" s="9">
        <f>TIMEVALUE(LEFT(Table13[[#This Row],[BuyStopTime]],1) &amp; ":" &amp; RIGHT(Table13[[#This Row],[BuyStopTime]],2) &amp; " AM")</f>
        <v>0.2722222222222222</v>
      </c>
      <c r="Z2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22" s="10" t="e" cm="1">
        <f t="array" ref="AA22">MAX((Table13[Trade Idea and Build]=Table13[[#This Row],[Trade Idea and Build]])*Table13[Column5])</f>
        <v>#VALUE!</v>
      </c>
      <c r="AB22" s="10" t="e">
        <f>IF(Table13[[#This Row],[SumTrailingAmountByTradePiece]]=0,"Ladder","Trail")</f>
        <v>#VALUE!</v>
      </c>
      <c r="AC22" s="10"/>
      <c r="AD22" s="2">
        <v>209304</v>
      </c>
      <c r="AE22" s="2" t="s">
        <v>115</v>
      </c>
      <c r="AF22" s="2" t="s">
        <v>27</v>
      </c>
      <c r="AG22" s="2">
        <v>632</v>
      </c>
      <c r="AH22" s="2" t="s">
        <v>41</v>
      </c>
      <c r="AI22" s="2">
        <v>555</v>
      </c>
      <c r="AJ22" s="2">
        <v>-50</v>
      </c>
      <c r="AK22" s="2"/>
      <c r="AL22" s="2"/>
      <c r="AM22" s="2"/>
    </row>
    <row r="23" spans="1:39" x14ac:dyDescent="0.25">
      <c r="A23" t="s">
        <v>174</v>
      </c>
      <c r="B23" t="s">
        <v>175</v>
      </c>
      <c r="C23" t="s">
        <v>99</v>
      </c>
      <c r="D23">
        <v>20220916</v>
      </c>
      <c r="E23">
        <v>133</v>
      </c>
      <c r="F23" t="s">
        <v>107</v>
      </c>
      <c r="G23" t="s">
        <v>100</v>
      </c>
      <c r="H23" t="s">
        <v>18</v>
      </c>
      <c r="I23">
        <v>2</v>
      </c>
      <c r="J23">
        <v>6.2</v>
      </c>
      <c r="K23" s="1">
        <v>0.27565972222222224</v>
      </c>
      <c r="L23">
        <v>20220913</v>
      </c>
      <c r="M23" t="s">
        <v>135</v>
      </c>
      <c r="N23" t="s">
        <v>113</v>
      </c>
      <c r="O23" t="s">
        <v>176</v>
      </c>
      <c r="R23" t="s">
        <v>63</v>
      </c>
      <c r="S23" s="7" t="str">
        <f xml:space="preserve"> TEXT(Table13[[#This Row],[BuyStopTime]],"0000") &amp;"_"&amp;Table13[[#This Row],[Build]] &amp; "_" &amp;Table13[[#This Row],[Trading Class]]</f>
        <v>0632_217785_NVDA</v>
      </c>
      <c r="T23" s="7" t="str">
        <f>Table13[[#This Row],[Trade Idea]]&amp;"_"&amp;Table13[[#This Row],[Build]]</f>
        <v>0632_217785_NVDA_217785</v>
      </c>
      <c r="U23" s="7" t="b">
        <f>ISNUMBER(FIND("_b_",Table13[[#This Row],[Order Ref.]]))</f>
        <v>1</v>
      </c>
      <c r="V23" s="7" t="str">
        <f>LEFT(Table13[[#This Row],[Order Ref.]],6)</f>
        <v>217785</v>
      </c>
      <c r="W23" s="18" t="str">
        <f>HYPERLINK("http://money.worker.ydns.eu/job/update_entities_fidelity_MIM_BUYSTOP/" &amp; Table13[[#This Row],[Build]], "click me")</f>
        <v>click me</v>
      </c>
      <c r="X23" s="8">
        <f>Table13[[#This Row],[Quantity]]*100*Table13[[#This Row],[Price]]*IF(Table13[[#This Row],[Bought]],-1,1)</f>
        <v>-1240</v>
      </c>
      <c r="Y23" s="9">
        <f>TIMEVALUE(LEFT(Table13[[#This Row],[BuyStopTime]],1) &amp; ":" &amp; RIGHT(Table13[[#This Row],[BuyStopTime]],2) &amp; " AM")</f>
        <v>0.2722222222222222</v>
      </c>
      <c r="Z2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23" s="10" t="e" cm="1">
        <f t="array" ref="AA23">MAX((Table13[Trade Idea and Build]=Table13[[#This Row],[Trade Idea and Build]])*Table13[Column5])</f>
        <v>#VALUE!</v>
      </c>
      <c r="AB23" s="10" t="e">
        <f>IF(Table13[[#This Row],[SumTrailingAmountByTradePiece]]=0,"Ladder","Trail")</f>
        <v>#VALUE!</v>
      </c>
      <c r="AC23" s="10"/>
      <c r="AD23" s="2">
        <v>209304</v>
      </c>
      <c r="AE23" s="2" t="s">
        <v>115</v>
      </c>
      <c r="AF23" s="2" t="s">
        <v>27</v>
      </c>
      <c r="AG23" s="2">
        <v>632</v>
      </c>
      <c r="AH23" s="2" t="s">
        <v>41</v>
      </c>
      <c r="AI23" s="2">
        <v>555</v>
      </c>
      <c r="AJ23" s="2">
        <v>-50</v>
      </c>
      <c r="AK23" s="2"/>
      <c r="AL23" s="2"/>
      <c r="AM23" s="2"/>
    </row>
    <row r="24" spans="1:39" x14ac:dyDescent="0.25">
      <c r="A24" t="s">
        <v>174</v>
      </c>
      <c r="B24" t="s">
        <v>175</v>
      </c>
      <c r="C24" t="s">
        <v>99</v>
      </c>
      <c r="D24">
        <v>20220916</v>
      </c>
      <c r="E24">
        <v>133</v>
      </c>
      <c r="F24" t="s">
        <v>107</v>
      </c>
      <c r="G24" t="s">
        <v>100</v>
      </c>
      <c r="H24" t="s">
        <v>18</v>
      </c>
      <c r="I24">
        <v>4</v>
      </c>
      <c r="J24">
        <v>6.2</v>
      </c>
      <c r="K24" s="1">
        <v>0.27565972222222224</v>
      </c>
      <c r="L24">
        <v>20220913</v>
      </c>
      <c r="M24" t="s">
        <v>105</v>
      </c>
      <c r="N24" t="s">
        <v>113</v>
      </c>
      <c r="O24" t="s">
        <v>176</v>
      </c>
      <c r="R24" t="s">
        <v>63</v>
      </c>
      <c r="S24" s="7" t="str">
        <f xml:space="preserve"> TEXT(Table13[[#This Row],[BuyStopTime]],"0000") &amp;"_"&amp;Table13[[#This Row],[Build]] &amp; "_" &amp;Table13[[#This Row],[Trading Class]]</f>
        <v>0632_217785_NVDA</v>
      </c>
      <c r="T24" s="7" t="str">
        <f>Table13[[#This Row],[Trade Idea]]&amp;"_"&amp;Table13[[#This Row],[Build]]</f>
        <v>0632_217785_NVDA_217785</v>
      </c>
      <c r="U24" s="7" t="b">
        <f>ISNUMBER(FIND("_b_",Table13[[#This Row],[Order Ref.]]))</f>
        <v>1</v>
      </c>
      <c r="V24" s="7" t="str">
        <f>LEFT(Table13[[#This Row],[Order Ref.]],6)</f>
        <v>217785</v>
      </c>
      <c r="W24" s="18" t="str">
        <f>HYPERLINK("http://money.worker.ydns.eu/job/update_entities_fidelity_MIM_BUYSTOP/" &amp; Table13[[#This Row],[Build]], "click me")</f>
        <v>click me</v>
      </c>
      <c r="X24" s="8">
        <f>Table13[[#This Row],[Quantity]]*100*Table13[[#This Row],[Price]]*IF(Table13[[#This Row],[Bought]],-1,1)</f>
        <v>-2480</v>
      </c>
      <c r="Y24" s="9">
        <f>TIMEVALUE(LEFT(Table13[[#This Row],[BuyStopTime]],1) &amp; ":" &amp; RIGHT(Table13[[#This Row],[BuyStopTime]],2) &amp; " AM")</f>
        <v>0.2722222222222222</v>
      </c>
      <c r="Z2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24" s="10" t="e" cm="1">
        <f t="array" ref="AA24">MAX((Table13[Trade Idea and Build]=Table13[[#This Row],[Trade Idea and Build]])*Table13[Column5])</f>
        <v>#VALUE!</v>
      </c>
      <c r="AB24" s="10" t="e">
        <f>IF(Table13[[#This Row],[SumTrailingAmountByTradePiece]]=0,"Ladder","Trail")</f>
        <v>#VALUE!</v>
      </c>
      <c r="AC24" s="10"/>
      <c r="AD24" s="2">
        <v>209304</v>
      </c>
      <c r="AE24" s="2" t="s">
        <v>115</v>
      </c>
      <c r="AF24" s="2" t="s">
        <v>27</v>
      </c>
      <c r="AG24" s="2">
        <v>632</v>
      </c>
      <c r="AH24" s="2" t="s">
        <v>41</v>
      </c>
      <c r="AI24" s="2">
        <v>555</v>
      </c>
      <c r="AJ24" s="2">
        <v>-50</v>
      </c>
      <c r="AK24" s="2"/>
      <c r="AL24" s="2"/>
      <c r="AM24" s="2">
        <v>2</v>
      </c>
    </row>
    <row r="25" spans="1:39" x14ac:dyDescent="0.25">
      <c r="A25" t="s">
        <v>174</v>
      </c>
      <c r="B25" t="s">
        <v>175</v>
      </c>
      <c r="C25" t="s">
        <v>99</v>
      </c>
      <c r="D25">
        <v>20220916</v>
      </c>
      <c r="E25">
        <v>133</v>
      </c>
      <c r="F25" t="s">
        <v>107</v>
      </c>
      <c r="G25" t="s">
        <v>100</v>
      </c>
      <c r="H25" t="s">
        <v>18</v>
      </c>
      <c r="I25">
        <v>3</v>
      </c>
      <c r="J25">
        <v>6.2</v>
      </c>
      <c r="K25" s="1">
        <v>0.27567129629629633</v>
      </c>
      <c r="L25">
        <v>20220913</v>
      </c>
      <c r="M25" t="s">
        <v>106</v>
      </c>
      <c r="N25" t="s">
        <v>113</v>
      </c>
      <c r="O25" t="s">
        <v>176</v>
      </c>
      <c r="R25" t="s">
        <v>63</v>
      </c>
      <c r="S25" s="7" t="str">
        <f xml:space="preserve"> TEXT(Table13[[#This Row],[BuyStopTime]],"0000") &amp;"_"&amp;Table13[[#This Row],[Build]] &amp; "_" &amp;Table13[[#This Row],[Trading Class]]</f>
        <v>0632_217785_NVDA</v>
      </c>
      <c r="T25" s="7" t="str">
        <f>Table13[[#This Row],[Trade Idea]]&amp;"_"&amp;Table13[[#This Row],[Build]]</f>
        <v>0632_217785_NVDA_217785</v>
      </c>
      <c r="U25" s="7" t="b">
        <f>ISNUMBER(FIND("_b_",Table13[[#This Row],[Order Ref.]]))</f>
        <v>1</v>
      </c>
      <c r="V25" s="7" t="str">
        <f>LEFT(Table13[[#This Row],[Order Ref.]],6)</f>
        <v>217785</v>
      </c>
      <c r="W25" s="18" t="str">
        <f>HYPERLINK("http://money.worker.ydns.eu/job/update_entities_fidelity_MIM_BUYSTOP/" &amp; Table13[[#This Row],[Build]], "click me")</f>
        <v>click me</v>
      </c>
      <c r="X25" s="8">
        <f>Table13[[#This Row],[Quantity]]*100*Table13[[#This Row],[Price]]*IF(Table13[[#This Row],[Bought]],-1,1)</f>
        <v>-1860</v>
      </c>
      <c r="Y25" s="9">
        <f>TIMEVALUE(LEFT(Table13[[#This Row],[BuyStopTime]],1) &amp; ":" &amp; RIGHT(Table13[[#This Row],[BuyStopTime]],2) &amp; " AM")</f>
        <v>0.2722222222222222</v>
      </c>
      <c r="Z2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0632|06:36|BUY|NVDA|Call|reversal</v>
      </c>
      <c r="AA25" s="10" t="e" cm="1">
        <f t="array" ref="AA25">MAX((Table13[Trade Idea and Build]=Table13[[#This Row],[Trade Idea and Build]])*Table13[Column5])</f>
        <v>#VALUE!</v>
      </c>
      <c r="AB25" s="10" t="e">
        <f>IF(Table13[[#This Row],[SumTrailingAmountByTradePiece]]=0,"Ladder","Trail")</f>
        <v>#VALUE!</v>
      </c>
      <c r="AC25" s="10"/>
      <c r="AD25" s="2">
        <v>209304</v>
      </c>
      <c r="AE25" s="2" t="s">
        <v>115</v>
      </c>
      <c r="AF25" s="2" t="s">
        <v>70</v>
      </c>
      <c r="AG25" s="2">
        <v>632</v>
      </c>
      <c r="AH25" s="2" t="s">
        <v>41</v>
      </c>
      <c r="AI25" s="2">
        <v>555</v>
      </c>
      <c r="AJ25" s="2">
        <v>-50</v>
      </c>
      <c r="AK25" s="2"/>
      <c r="AL25" s="2"/>
      <c r="AM25" s="2"/>
    </row>
    <row r="26" spans="1:39" x14ac:dyDescent="0.25">
      <c r="A26" t="s">
        <v>171</v>
      </c>
      <c r="B26" t="s">
        <v>172</v>
      </c>
      <c r="C26" t="s">
        <v>99</v>
      </c>
      <c r="D26">
        <v>20220916</v>
      </c>
      <c r="E26">
        <v>136</v>
      </c>
      <c r="F26" t="s">
        <v>107</v>
      </c>
      <c r="G26" t="s">
        <v>100</v>
      </c>
      <c r="H26" t="s">
        <v>18</v>
      </c>
      <c r="I26">
        <v>3</v>
      </c>
      <c r="J26">
        <v>4.25</v>
      </c>
      <c r="K26" s="1">
        <v>0.2757175925925926</v>
      </c>
      <c r="L26">
        <v>20220913</v>
      </c>
      <c r="M26" t="s">
        <v>106</v>
      </c>
      <c r="N26" t="s">
        <v>113</v>
      </c>
      <c r="O26" t="s">
        <v>173</v>
      </c>
      <c r="R26" t="s">
        <v>63</v>
      </c>
      <c r="S26" s="7" t="str">
        <f xml:space="preserve"> TEXT(Table13[[#This Row],[BuyStopTime]],"0000") &amp;"_"&amp;Table13[[#This Row],[Build]] &amp; "_" &amp;Table13[[#This Row],[Trading Class]]</f>
        <v>0632_217765_NVDA</v>
      </c>
      <c r="T26" s="7" t="str">
        <f>Table13[[#This Row],[Trade Idea]]&amp;"_"&amp;Table13[[#This Row],[Build]]</f>
        <v>0632_217765_NVDA_217765</v>
      </c>
      <c r="U26" s="7" t="b">
        <f>ISNUMBER(FIND("_b_",Table13[[#This Row],[Order Ref.]]))</f>
        <v>1</v>
      </c>
      <c r="V26" s="7" t="str">
        <f>LEFT(Table13[[#This Row],[Order Ref.]],6)</f>
        <v>217765</v>
      </c>
      <c r="W26" s="18" t="str">
        <f>HYPERLINK("http://money.worker.ydns.eu/job/update_entities_fidelity_MIM_BUYSTOP/" &amp; Table13[[#This Row],[Build]], "click me")</f>
        <v>click me</v>
      </c>
      <c r="X26" s="8">
        <f>Table13[[#This Row],[Quantity]]*100*Table13[[#This Row],[Price]]*IF(Table13[[#This Row],[Bought]],-1,1)</f>
        <v>-1275</v>
      </c>
      <c r="Y26" s="9">
        <f>TIMEVALUE(LEFT(Table13[[#This Row],[BuyStopTime]],1) &amp; ":" &amp; RIGHT(Table13[[#This Row],[BuyStopTime]],2) &amp; " AM")</f>
        <v>0.2722222222222222</v>
      </c>
      <c r="Z2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0632|06:37|BUY|NVDA|Call|reversal</v>
      </c>
      <c r="AA26" s="10" t="e" cm="1">
        <f t="array" ref="AA26">MAX((Table13[Trade Idea and Build]=Table13[[#This Row],[Trade Idea and Build]])*Table13[Column5])</f>
        <v>#VALUE!</v>
      </c>
      <c r="AB26" s="10" t="e">
        <f>IF(Table13[[#This Row],[SumTrailingAmountByTradePiece]]=0,"Ladder","Trail")</f>
        <v>#VALUE!</v>
      </c>
      <c r="AC26" s="10"/>
      <c r="AD26" s="2">
        <v>209304</v>
      </c>
      <c r="AE26" s="2" t="s">
        <v>115</v>
      </c>
      <c r="AF26" s="2" t="s">
        <v>70</v>
      </c>
      <c r="AG26" s="2">
        <v>632</v>
      </c>
      <c r="AH26" s="2" t="s">
        <v>41</v>
      </c>
      <c r="AI26" s="2">
        <v>555</v>
      </c>
      <c r="AJ26" s="2">
        <v>-50</v>
      </c>
      <c r="AK26" s="2"/>
      <c r="AL26" s="2"/>
      <c r="AM26" s="2"/>
    </row>
    <row r="27" spans="1:39" x14ac:dyDescent="0.25">
      <c r="A27" t="s">
        <v>171</v>
      </c>
      <c r="B27" t="s">
        <v>172</v>
      </c>
      <c r="C27" t="s">
        <v>99</v>
      </c>
      <c r="D27">
        <v>20220916</v>
      </c>
      <c r="E27">
        <v>136</v>
      </c>
      <c r="F27" t="s">
        <v>107</v>
      </c>
      <c r="G27" t="s">
        <v>100</v>
      </c>
      <c r="H27" t="s">
        <v>18</v>
      </c>
      <c r="I27">
        <v>6</v>
      </c>
      <c r="J27">
        <v>4.25</v>
      </c>
      <c r="K27" s="1">
        <v>0.27577546296296296</v>
      </c>
      <c r="L27">
        <v>20220913</v>
      </c>
      <c r="M27" t="s">
        <v>106</v>
      </c>
      <c r="N27" t="s">
        <v>113</v>
      </c>
      <c r="O27" t="s">
        <v>173</v>
      </c>
      <c r="R27" t="s">
        <v>63</v>
      </c>
      <c r="S27" s="7" t="str">
        <f xml:space="preserve"> TEXT(Table13[[#This Row],[BuyStopTime]],"0000") &amp;"_"&amp;Table13[[#This Row],[Build]] &amp; "_" &amp;Table13[[#This Row],[Trading Class]]</f>
        <v>0632_217765_NVDA</v>
      </c>
      <c r="T27" s="7" t="str">
        <f>Table13[[#This Row],[Trade Idea]]&amp;"_"&amp;Table13[[#This Row],[Build]]</f>
        <v>0632_217765_NVDA_217765</v>
      </c>
      <c r="U27" s="7" t="b">
        <f>ISNUMBER(FIND("_b_",Table13[[#This Row],[Order Ref.]]))</f>
        <v>1</v>
      </c>
      <c r="V27" s="7" t="str">
        <f>LEFT(Table13[[#This Row],[Order Ref.]],6)</f>
        <v>217765</v>
      </c>
      <c r="W27" s="18" t="str">
        <f>HYPERLINK("http://money.worker.ydns.eu/job/update_entities_fidelity_MIM_BUYSTOP/" &amp; Table13[[#This Row],[Build]], "click me")</f>
        <v>click me</v>
      </c>
      <c r="X27" s="8">
        <f>Table13[[#This Row],[Quantity]]*100*Table13[[#This Row],[Price]]*IF(Table13[[#This Row],[Bought]],-1,1)</f>
        <v>-2550</v>
      </c>
      <c r="Y27" s="9">
        <f>TIMEVALUE(LEFT(Table13[[#This Row],[BuyStopTime]],1) &amp; ":" &amp; RIGHT(Table13[[#This Row],[BuyStopTime]],2) &amp; " AM")</f>
        <v>0.2722222222222222</v>
      </c>
      <c r="Z2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0632|06:37|BUY|NVDA|Call|reversal</v>
      </c>
      <c r="AA27" s="10" t="e" cm="1">
        <f t="array" ref="AA27">MAX((Table13[Trade Idea and Build]=Table13[[#This Row],[Trade Idea and Build]])*Table13[Column5])</f>
        <v>#VALUE!</v>
      </c>
      <c r="AB27" s="10" t="e">
        <f>IF(Table13[[#This Row],[SumTrailingAmountByTradePiece]]=0,"Ladder","Trail")</f>
        <v>#VALUE!</v>
      </c>
      <c r="AC27" s="10"/>
      <c r="AD27" s="2">
        <v>209304</v>
      </c>
      <c r="AE27" s="2" t="s">
        <v>115</v>
      </c>
      <c r="AF27" s="2" t="s">
        <v>70</v>
      </c>
      <c r="AG27" s="2">
        <v>632</v>
      </c>
      <c r="AH27" s="2" t="s">
        <v>41</v>
      </c>
      <c r="AI27" s="2">
        <v>555</v>
      </c>
      <c r="AJ27" s="2">
        <v>-50</v>
      </c>
      <c r="AK27" s="2"/>
      <c r="AL27" s="2"/>
      <c r="AM27" s="2"/>
    </row>
    <row r="28" spans="1:39" x14ac:dyDescent="0.25">
      <c r="A28" t="s">
        <v>171</v>
      </c>
      <c r="B28" t="s">
        <v>172</v>
      </c>
      <c r="C28" t="s">
        <v>99</v>
      </c>
      <c r="D28">
        <v>20220916</v>
      </c>
      <c r="E28">
        <v>136</v>
      </c>
      <c r="F28" t="s">
        <v>107</v>
      </c>
      <c r="G28" t="s">
        <v>100</v>
      </c>
      <c r="H28" t="s">
        <v>38</v>
      </c>
      <c r="I28">
        <v>10</v>
      </c>
      <c r="J28">
        <v>4.1500000000000004</v>
      </c>
      <c r="K28" s="1">
        <v>0.27586805555555555</v>
      </c>
      <c r="L28">
        <v>20220913</v>
      </c>
      <c r="M28" t="s">
        <v>105</v>
      </c>
      <c r="N28" t="s">
        <v>113</v>
      </c>
      <c r="O28" t="s">
        <v>177</v>
      </c>
      <c r="R28" t="s">
        <v>63</v>
      </c>
      <c r="S28" s="7" t="str">
        <f xml:space="preserve"> TEXT(Table13[[#This Row],[BuyStopTime]],"0000") &amp;"_"&amp;Table13[[#This Row],[Build]] &amp; "_" &amp;Table13[[#This Row],[Trading Class]]</f>
        <v>0632_217765_NVDA</v>
      </c>
      <c r="T28" s="7" t="str">
        <f>Table13[[#This Row],[Trade Idea]]&amp;"_"&amp;Table13[[#This Row],[Build]]</f>
        <v>0632_217765_NVDA_217765</v>
      </c>
      <c r="U28" s="7" t="b">
        <f>ISNUMBER(FIND("_b_",Table13[[#This Row],[Order Ref.]]))</f>
        <v>0</v>
      </c>
      <c r="V28" s="7" t="str">
        <f>LEFT(Table13[[#This Row],[Order Ref.]],6)</f>
        <v>217765</v>
      </c>
      <c r="W28" s="18" t="str">
        <f>HYPERLINK("http://money.worker.ydns.eu/job/update_entities_fidelity_MIM_BUYSTOP/" &amp; Table13[[#This Row],[Build]], "click me")</f>
        <v>click me</v>
      </c>
      <c r="X28" s="8">
        <f>Table13[[#This Row],[Quantity]]*100*Table13[[#This Row],[Price]]*IF(Table13[[#This Row],[Bought]],-1,1)</f>
        <v>4150</v>
      </c>
      <c r="Y28" s="9">
        <f>TIMEVALUE(LEFT(Table13[[#This Row],[BuyStopTime]],1) &amp; ":" &amp; RIGHT(Table13[[#This Row],[BuyStopTime]],2) &amp; " AM")</f>
        <v>0.2722222222222222</v>
      </c>
      <c r="Z2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0632|06:37|SELL|NVDA|Call|reversal</v>
      </c>
      <c r="AA28" s="10" t="e" cm="1">
        <f t="array" ref="AA28">MAX((Table13[Trade Idea and Build]=Table13[[#This Row],[Trade Idea and Build]])*Table13[Column5])</f>
        <v>#VALUE!</v>
      </c>
      <c r="AB28" s="10" t="e">
        <f>IF(Table13[[#This Row],[SumTrailingAmountByTradePiece]]=0,"Ladder","Trail")</f>
        <v>#VALUE!</v>
      </c>
      <c r="AC28" s="10"/>
      <c r="AD28" s="2">
        <v>209304</v>
      </c>
      <c r="AE28" s="2" t="s">
        <v>115</v>
      </c>
      <c r="AF28" s="2" t="s">
        <v>70</v>
      </c>
      <c r="AG28" s="2">
        <v>632</v>
      </c>
      <c r="AH28" s="2" t="s">
        <v>41</v>
      </c>
      <c r="AI28" s="2">
        <v>555</v>
      </c>
      <c r="AJ28" s="2">
        <v>-50</v>
      </c>
      <c r="AK28" s="2"/>
      <c r="AL28" s="2"/>
      <c r="AM28" s="2"/>
    </row>
    <row r="29" spans="1:39" x14ac:dyDescent="0.25">
      <c r="A29" t="s">
        <v>171</v>
      </c>
      <c r="B29" t="s">
        <v>172</v>
      </c>
      <c r="C29" t="s">
        <v>99</v>
      </c>
      <c r="D29">
        <v>20220916</v>
      </c>
      <c r="E29">
        <v>136</v>
      </c>
      <c r="F29" t="s">
        <v>107</v>
      </c>
      <c r="G29" t="s">
        <v>100</v>
      </c>
      <c r="H29" t="s">
        <v>38</v>
      </c>
      <c r="I29">
        <v>9</v>
      </c>
      <c r="J29">
        <v>4.1500000000000004</v>
      </c>
      <c r="K29" s="1">
        <v>0.27586805555555555</v>
      </c>
      <c r="L29">
        <v>20220913</v>
      </c>
      <c r="M29" t="s">
        <v>103</v>
      </c>
      <c r="N29" t="s">
        <v>113</v>
      </c>
      <c r="O29" t="s">
        <v>177</v>
      </c>
      <c r="R29" t="s">
        <v>63</v>
      </c>
      <c r="S29" s="7" t="str">
        <f xml:space="preserve"> TEXT(Table13[[#This Row],[BuyStopTime]],"0000") &amp;"_"&amp;Table13[[#This Row],[Build]] &amp; "_" &amp;Table13[[#This Row],[Trading Class]]</f>
        <v>0632_217765_NVDA</v>
      </c>
      <c r="T29" s="7" t="str">
        <f>Table13[[#This Row],[Trade Idea]]&amp;"_"&amp;Table13[[#This Row],[Build]]</f>
        <v>0632_217765_NVDA_217765</v>
      </c>
      <c r="U29" s="7" t="b">
        <f>ISNUMBER(FIND("_b_",Table13[[#This Row],[Order Ref.]]))</f>
        <v>0</v>
      </c>
      <c r="V29" s="7" t="str">
        <f>LEFT(Table13[[#This Row],[Order Ref.]],6)</f>
        <v>217765</v>
      </c>
      <c r="W29" s="18" t="str">
        <f>HYPERLINK("http://money.worker.ydns.eu/job/update_entities_fidelity_MIM_BUYSTOP/" &amp; Table13[[#This Row],[Build]], "click me")</f>
        <v>click me</v>
      </c>
      <c r="X29" s="8">
        <f>Table13[[#This Row],[Quantity]]*100*Table13[[#This Row],[Price]]*IF(Table13[[#This Row],[Bought]],-1,1)</f>
        <v>3735.0000000000005</v>
      </c>
      <c r="Y29" s="9">
        <f>TIMEVALUE(LEFT(Table13[[#This Row],[BuyStopTime]],1) &amp; ":" &amp; RIGHT(Table13[[#This Row],[BuyStopTime]],2) &amp; " AM")</f>
        <v>0.2722222222222222</v>
      </c>
      <c r="Z2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0632|06:37|SELL|NVDA|Call|reversal</v>
      </c>
      <c r="AA29" s="10" t="e" cm="1">
        <f t="array" ref="AA29">MAX((Table13[Trade Idea and Build]=Table13[[#This Row],[Trade Idea and Build]])*Table13[Column5])</f>
        <v>#VALUE!</v>
      </c>
      <c r="AB29" s="10" t="e">
        <f>IF(Table13[[#This Row],[SumTrailingAmountByTradePiece]]=0,"Ladder","Trail")</f>
        <v>#VALUE!</v>
      </c>
      <c r="AC29" s="10"/>
      <c r="AD29" s="2">
        <v>209304</v>
      </c>
      <c r="AE29" s="2" t="s">
        <v>115</v>
      </c>
      <c r="AF29" s="2" t="s">
        <v>70</v>
      </c>
      <c r="AG29" s="2">
        <v>632</v>
      </c>
      <c r="AH29" s="2" t="s">
        <v>41</v>
      </c>
      <c r="AI29" s="2">
        <v>555</v>
      </c>
      <c r="AJ29" s="2">
        <v>-50</v>
      </c>
      <c r="AK29" s="2"/>
      <c r="AL29" s="2"/>
      <c r="AM29" s="2"/>
    </row>
    <row r="30" spans="1:39" x14ac:dyDescent="0.25">
      <c r="A30" t="s">
        <v>178</v>
      </c>
      <c r="B30" t="s">
        <v>179</v>
      </c>
      <c r="C30" t="s">
        <v>99</v>
      </c>
      <c r="D30">
        <v>20220916</v>
      </c>
      <c r="E30">
        <v>135</v>
      </c>
      <c r="F30" t="s">
        <v>107</v>
      </c>
      <c r="G30" t="s">
        <v>100</v>
      </c>
      <c r="H30" t="s">
        <v>18</v>
      </c>
      <c r="I30">
        <v>4</v>
      </c>
      <c r="J30">
        <v>4.75</v>
      </c>
      <c r="K30" s="1">
        <v>0.27597222222222223</v>
      </c>
      <c r="L30">
        <v>20220913</v>
      </c>
      <c r="M30" t="s">
        <v>108</v>
      </c>
      <c r="N30" t="s">
        <v>113</v>
      </c>
      <c r="O30" t="s">
        <v>180</v>
      </c>
      <c r="R30" t="s">
        <v>63</v>
      </c>
      <c r="S30" s="7" t="str">
        <f xml:space="preserve"> TEXT(Table13[[#This Row],[BuyStopTime]],"0000") &amp;"_"&amp;Table13[[#This Row],[Build]] &amp; "_" &amp;Table13[[#This Row],[Trading Class]]</f>
        <v>0632_217785_NVDA</v>
      </c>
      <c r="T30" s="7" t="str">
        <f>Table13[[#This Row],[Trade Idea]]&amp;"_"&amp;Table13[[#This Row],[Build]]</f>
        <v>0632_217785_NVDA_217785</v>
      </c>
      <c r="U30" s="7" t="b">
        <f>ISNUMBER(FIND("_b_",Table13[[#This Row],[Order Ref.]]))</f>
        <v>1</v>
      </c>
      <c r="V30" s="7" t="str">
        <f>LEFT(Table13[[#This Row],[Order Ref.]],6)</f>
        <v>217785</v>
      </c>
      <c r="W30" s="18" t="str">
        <f>HYPERLINK("http://money.worker.ydns.eu/job/update_entities_fidelity_MIM_BUYSTOP/" &amp; Table13[[#This Row],[Build]], "click me")</f>
        <v>click me</v>
      </c>
      <c r="X30" s="8">
        <f>Table13[[#This Row],[Quantity]]*100*Table13[[#This Row],[Price]]*IF(Table13[[#This Row],[Bought]],-1,1)</f>
        <v>-1900</v>
      </c>
      <c r="Y30" s="9">
        <f>TIMEVALUE(LEFT(Table13[[#This Row],[BuyStopTime]],1) &amp; ":" &amp; RIGHT(Table13[[#This Row],[BuyStopTime]],2) &amp; " AM")</f>
        <v>0.2722222222222222</v>
      </c>
      <c r="Z3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0632|06:37|BUY|NVDA|Call|reversal</v>
      </c>
      <c r="AA30" s="10" t="e" cm="1">
        <f t="array" ref="AA30">MAX((Table13[Trade Idea and Build]=Table13[[#This Row],[Trade Idea and Build]])*Table13[Column5])</f>
        <v>#VALUE!</v>
      </c>
      <c r="AB30" s="10" t="e">
        <f>IF(Table13[[#This Row],[SumTrailingAmountByTradePiece]]=0,"Ladder","Trail")</f>
        <v>#VALUE!</v>
      </c>
      <c r="AC30" s="10"/>
      <c r="AD30" s="2">
        <v>209304</v>
      </c>
      <c r="AE30" s="2" t="s">
        <v>115</v>
      </c>
      <c r="AF30" s="2" t="s">
        <v>70</v>
      </c>
      <c r="AG30" s="2">
        <v>632</v>
      </c>
      <c r="AH30" s="2" t="s">
        <v>41</v>
      </c>
      <c r="AI30" s="2">
        <v>555</v>
      </c>
      <c r="AJ30" s="2">
        <v>-50</v>
      </c>
      <c r="AK30" s="2"/>
      <c r="AL30" s="2"/>
      <c r="AM30" s="2"/>
    </row>
    <row r="31" spans="1:39" x14ac:dyDescent="0.25">
      <c r="A31" t="s">
        <v>178</v>
      </c>
      <c r="B31" t="s">
        <v>179</v>
      </c>
      <c r="C31" t="s">
        <v>99</v>
      </c>
      <c r="D31">
        <v>20220916</v>
      </c>
      <c r="E31">
        <v>135</v>
      </c>
      <c r="F31" t="s">
        <v>107</v>
      </c>
      <c r="G31" t="s">
        <v>100</v>
      </c>
      <c r="H31" t="s">
        <v>18</v>
      </c>
      <c r="I31">
        <v>4</v>
      </c>
      <c r="J31">
        <v>4.75</v>
      </c>
      <c r="K31" s="1">
        <v>0.27597222222222223</v>
      </c>
      <c r="L31">
        <v>20220913</v>
      </c>
      <c r="M31" t="s">
        <v>135</v>
      </c>
      <c r="N31" t="s">
        <v>113</v>
      </c>
      <c r="O31" t="s">
        <v>180</v>
      </c>
      <c r="R31" t="s">
        <v>63</v>
      </c>
      <c r="S31" s="7" t="str">
        <f xml:space="preserve"> TEXT(Table13[[#This Row],[BuyStopTime]],"0000") &amp;"_"&amp;Table13[[#This Row],[Build]] &amp; "_" &amp;Table13[[#This Row],[Trading Class]]</f>
        <v>0632_217785_NVDA</v>
      </c>
      <c r="T31" s="7" t="str">
        <f>Table13[[#This Row],[Trade Idea]]&amp;"_"&amp;Table13[[#This Row],[Build]]</f>
        <v>0632_217785_NVDA_217785</v>
      </c>
      <c r="U31" s="7" t="b">
        <f>ISNUMBER(FIND("_b_",Table13[[#This Row],[Order Ref.]]))</f>
        <v>1</v>
      </c>
      <c r="V31" s="7" t="str">
        <f>LEFT(Table13[[#This Row],[Order Ref.]],6)</f>
        <v>217785</v>
      </c>
      <c r="W31" s="18" t="str">
        <f>HYPERLINK("http://money.worker.ydns.eu/job/update_entities_fidelity_MIM_BUYSTOP/" &amp; Table13[[#This Row],[Build]], "click me")</f>
        <v>click me</v>
      </c>
      <c r="X31" s="8">
        <f>Table13[[#This Row],[Quantity]]*100*Table13[[#This Row],[Price]]*IF(Table13[[#This Row],[Bought]],-1,1)</f>
        <v>-1900</v>
      </c>
      <c r="Y31" s="9">
        <f>TIMEVALUE(LEFT(Table13[[#This Row],[BuyStopTime]],1) &amp; ":" &amp; RIGHT(Table13[[#This Row],[BuyStopTime]],2) &amp; " AM")</f>
        <v>0.2722222222222222</v>
      </c>
      <c r="Z3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0632|06:37|BUY|NVDA|Call|reversal</v>
      </c>
      <c r="AA31" s="10" t="e" cm="1">
        <f t="array" ref="AA31">MAX((Table13[Trade Idea and Build]=Table13[[#This Row],[Trade Idea and Build]])*Table13[Column5])</f>
        <v>#VALUE!</v>
      </c>
      <c r="AB31" s="10" t="e">
        <f>IF(Table13[[#This Row],[SumTrailingAmountByTradePiece]]=0,"Ladder","Trail")</f>
        <v>#VALUE!</v>
      </c>
      <c r="AC31" s="10"/>
      <c r="AD31" s="2">
        <v>209322</v>
      </c>
      <c r="AE31" s="2" t="s">
        <v>115</v>
      </c>
      <c r="AF31" s="2" t="s">
        <v>27</v>
      </c>
      <c r="AG31" s="2">
        <v>632</v>
      </c>
      <c r="AH31" s="2" t="s">
        <v>41</v>
      </c>
      <c r="AI31" s="2">
        <v>555</v>
      </c>
      <c r="AJ31" s="2">
        <v>-50</v>
      </c>
      <c r="AK31" s="2"/>
      <c r="AL31" s="2"/>
      <c r="AM31" s="2"/>
    </row>
    <row r="32" spans="1:39" x14ac:dyDescent="0.25">
      <c r="A32" t="s">
        <v>178</v>
      </c>
      <c r="B32" t="s">
        <v>179</v>
      </c>
      <c r="C32" t="s">
        <v>99</v>
      </c>
      <c r="D32">
        <v>20220916</v>
      </c>
      <c r="E32">
        <v>135</v>
      </c>
      <c r="F32" t="s">
        <v>107</v>
      </c>
      <c r="G32" t="s">
        <v>100</v>
      </c>
      <c r="H32" t="s">
        <v>18</v>
      </c>
      <c r="I32">
        <v>2</v>
      </c>
      <c r="J32">
        <v>4.75</v>
      </c>
      <c r="K32" s="1">
        <v>0.27605324074074072</v>
      </c>
      <c r="L32">
        <v>20220913</v>
      </c>
      <c r="M32" t="s">
        <v>108</v>
      </c>
      <c r="N32" t="s">
        <v>113</v>
      </c>
      <c r="O32" t="s">
        <v>180</v>
      </c>
      <c r="R32" t="s">
        <v>63</v>
      </c>
      <c r="S32" s="7" t="str">
        <f xml:space="preserve"> TEXT(Table13[[#This Row],[BuyStopTime]],"0000") &amp;"_"&amp;Table13[[#This Row],[Build]] &amp; "_" &amp;Table13[[#This Row],[Trading Class]]</f>
        <v>0632_217785_NVDA</v>
      </c>
      <c r="T32" s="7" t="str">
        <f>Table13[[#This Row],[Trade Idea]]&amp;"_"&amp;Table13[[#This Row],[Build]]</f>
        <v>0632_217785_NVDA_217785</v>
      </c>
      <c r="U32" s="7" t="b">
        <f>ISNUMBER(FIND("_b_",Table13[[#This Row],[Order Ref.]]))</f>
        <v>1</v>
      </c>
      <c r="V32" s="7" t="str">
        <f>LEFT(Table13[[#This Row],[Order Ref.]],6)</f>
        <v>217785</v>
      </c>
      <c r="W32" s="18" t="str">
        <f>HYPERLINK("http://money.worker.ydns.eu/job/update_entities_fidelity_MIM_BUYSTOP/" &amp; Table13[[#This Row],[Build]], "click me")</f>
        <v>click me</v>
      </c>
      <c r="X32" s="8">
        <f>Table13[[#This Row],[Quantity]]*100*Table13[[#This Row],[Price]]*IF(Table13[[#This Row],[Bought]],-1,1)</f>
        <v>-950</v>
      </c>
      <c r="Y32" s="9">
        <f>TIMEVALUE(LEFT(Table13[[#This Row],[BuyStopTime]],1) &amp; ":" &amp; RIGHT(Table13[[#This Row],[BuyStopTime]],2) &amp; " AM")</f>
        <v>0.2722222222222222</v>
      </c>
      <c r="Z3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0632|06:37|BUY|NVDA|Call|reversal</v>
      </c>
      <c r="AA32" s="10" t="e" cm="1">
        <f t="array" ref="AA32">MAX((Table13[Trade Idea and Build]=Table13[[#This Row],[Trade Idea and Build]])*Table13[Column5])</f>
        <v>#VALUE!</v>
      </c>
      <c r="AB32" s="10" t="e">
        <f>IF(Table13[[#This Row],[SumTrailingAmountByTradePiece]]=0,"Ladder","Trail")</f>
        <v>#VALUE!</v>
      </c>
      <c r="AC32" s="10"/>
      <c r="AD32" s="2">
        <v>209322</v>
      </c>
      <c r="AE32" s="2" t="s">
        <v>115</v>
      </c>
      <c r="AF32" s="2" t="s">
        <v>27</v>
      </c>
      <c r="AG32" s="2">
        <v>632</v>
      </c>
      <c r="AH32" s="2" t="s">
        <v>41</v>
      </c>
      <c r="AI32" s="2">
        <v>555</v>
      </c>
      <c r="AJ32" s="2">
        <v>-50</v>
      </c>
      <c r="AK32" s="2"/>
      <c r="AL32" s="2"/>
      <c r="AM32" s="2"/>
    </row>
    <row r="33" spans="1:39" x14ac:dyDescent="0.25">
      <c r="A33" t="s">
        <v>181</v>
      </c>
      <c r="B33" t="s">
        <v>182</v>
      </c>
      <c r="C33" t="s">
        <v>99</v>
      </c>
      <c r="D33">
        <v>20220916</v>
      </c>
      <c r="E33">
        <v>80</v>
      </c>
      <c r="F33" t="s">
        <v>107</v>
      </c>
      <c r="G33" t="s">
        <v>100</v>
      </c>
      <c r="H33" t="s">
        <v>18</v>
      </c>
      <c r="I33">
        <v>6</v>
      </c>
      <c r="J33">
        <v>2.1</v>
      </c>
      <c r="K33" s="1">
        <v>0.2767013888888889</v>
      </c>
      <c r="L33">
        <v>20220913</v>
      </c>
      <c r="M33" t="s">
        <v>103</v>
      </c>
      <c r="N33" t="s">
        <v>113</v>
      </c>
      <c r="O33" t="s">
        <v>183</v>
      </c>
      <c r="R33" t="s">
        <v>64</v>
      </c>
      <c r="S33" s="7" t="str">
        <f xml:space="preserve"> TEXT(Table13[[#This Row],[BuyStopTime]],"0000") &amp;"_"&amp;Table13[[#This Row],[Build]] &amp; "_" &amp;Table13[[#This Row],[Trading Class]]</f>
        <v>0632_217759_AMD</v>
      </c>
      <c r="T33" s="7" t="str">
        <f>Table13[[#This Row],[Trade Idea]]&amp;"_"&amp;Table13[[#This Row],[Build]]</f>
        <v>0632_217759_AMD_217759</v>
      </c>
      <c r="U33" s="7" t="b">
        <f>ISNUMBER(FIND("_b_",Table13[[#This Row],[Order Ref.]]))</f>
        <v>1</v>
      </c>
      <c r="V33" s="7" t="str">
        <f>LEFT(Table13[[#This Row],[Order Ref.]],6)</f>
        <v>217759</v>
      </c>
      <c r="W33" s="18" t="str">
        <f>HYPERLINK("http://money.worker.ydns.eu/job/update_entities_fidelity_MIM_BUYSTOP/" &amp; Table13[[#This Row],[Build]], "click me")</f>
        <v>click me</v>
      </c>
      <c r="X33" s="8">
        <f>Table13[[#This Row],[Quantity]]*100*Table13[[#This Row],[Price]]*IF(Table13[[#This Row],[Bought]],-1,1)</f>
        <v>-1260</v>
      </c>
      <c r="Y33" s="9">
        <f>TIMEVALUE(LEFT(Table13[[#This Row],[BuyStopTime]],1) &amp; ":" &amp; RIGHT(Table13[[#This Row],[BuyStopTime]],2) &amp; " AM")</f>
        <v>0.2722222222222222</v>
      </c>
      <c r="Z3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0632|06:38|BUY|AMD|Call|reversal</v>
      </c>
      <c r="AA33" s="10" t="e" cm="1">
        <f t="array" ref="AA33">MAX((Table13[Trade Idea and Build]=Table13[[#This Row],[Trade Idea and Build]])*Table13[Column5])</f>
        <v>#VALUE!</v>
      </c>
      <c r="AB33" s="10" t="e">
        <f>IF(Table13[[#This Row],[SumTrailingAmountByTradePiece]]=0,"Ladder","Trail")</f>
        <v>#VALUE!</v>
      </c>
      <c r="AC33" s="10"/>
      <c r="AD33" s="2">
        <v>209322</v>
      </c>
      <c r="AE33" s="2" t="s">
        <v>115</v>
      </c>
      <c r="AF33" s="2" t="s">
        <v>27</v>
      </c>
      <c r="AG33" s="2">
        <v>632</v>
      </c>
      <c r="AH33" s="2" t="s">
        <v>41</v>
      </c>
      <c r="AI33" s="2">
        <v>555</v>
      </c>
      <c r="AJ33" s="2">
        <v>-50</v>
      </c>
      <c r="AK33" s="2"/>
      <c r="AL33" s="2"/>
      <c r="AM33" s="2"/>
    </row>
    <row r="34" spans="1:39" x14ac:dyDescent="0.25">
      <c r="A34" t="s">
        <v>120</v>
      </c>
      <c r="B34" t="s">
        <v>140</v>
      </c>
      <c r="C34" t="s">
        <v>99</v>
      </c>
      <c r="D34">
        <v>20220916</v>
      </c>
      <c r="E34">
        <v>225</v>
      </c>
      <c r="F34" t="s">
        <v>107</v>
      </c>
      <c r="G34" t="s">
        <v>100</v>
      </c>
      <c r="H34" t="s">
        <v>38</v>
      </c>
      <c r="I34">
        <v>2</v>
      </c>
      <c r="J34">
        <v>4.45</v>
      </c>
      <c r="K34" s="1">
        <v>0.27673611111111113</v>
      </c>
      <c r="L34">
        <v>20220913</v>
      </c>
      <c r="M34" t="s">
        <v>108</v>
      </c>
      <c r="N34" t="s">
        <v>113</v>
      </c>
      <c r="O34" t="s">
        <v>184</v>
      </c>
      <c r="R34" t="s">
        <v>67</v>
      </c>
      <c r="S34" s="7" t="str">
        <f xml:space="preserve"> TEXT(Table13[[#This Row],[BuyStopTime]],"0000") &amp;"_"&amp;Table13[[#This Row],[Build]] &amp; "_" &amp;Table13[[#This Row],[Trading Class]]</f>
        <v>0632_217773_NFLX</v>
      </c>
      <c r="T34" s="7" t="str">
        <f>Table13[[#This Row],[Trade Idea]]&amp;"_"&amp;Table13[[#This Row],[Build]]</f>
        <v>0632_217773_NFLX_217773</v>
      </c>
      <c r="U34" s="7" t="b">
        <f>ISNUMBER(FIND("_b_",Table13[[#This Row],[Order Ref.]]))</f>
        <v>0</v>
      </c>
      <c r="V34" s="7" t="str">
        <f>LEFT(Table13[[#This Row],[Order Ref.]],6)</f>
        <v>217773</v>
      </c>
      <c r="W34" s="18" t="str">
        <f>HYPERLINK("http://money.worker.ydns.eu/job/update_entities_fidelity_MIM_BUYSTOP/" &amp; Table13[[#This Row],[Build]], "click me")</f>
        <v>click me</v>
      </c>
      <c r="X34" s="8">
        <f>Table13[[#This Row],[Quantity]]*100*Table13[[#This Row],[Price]]*IF(Table13[[#This Row],[Bought]],-1,1)</f>
        <v>890</v>
      </c>
      <c r="Y34" s="9">
        <f>TIMEVALUE(LEFT(Table13[[#This Row],[BuyStopTime]],1) &amp; ":" &amp; RIGHT(Table13[[#This Row],[BuyStopTime]],2) &amp; " AM")</f>
        <v>0.2722222222222222</v>
      </c>
      <c r="Z3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0632|06:38|SELL|NFLX|Call|reversal</v>
      </c>
      <c r="AA34" s="10" t="e" cm="1">
        <f t="array" ref="AA34">MAX((Table13[Trade Idea and Build]=Table13[[#This Row],[Trade Idea and Build]])*Table13[Column5])</f>
        <v>#VALUE!</v>
      </c>
      <c r="AB34" s="10" t="e">
        <f>IF(Table13[[#This Row],[SumTrailingAmountByTradePiece]]=0,"Ladder","Trail")</f>
        <v>#VALUE!</v>
      </c>
      <c r="AC34" s="10"/>
      <c r="AD34" s="2">
        <v>209322</v>
      </c>
      <c r="AE34" s="2" t="s">
        <v>115</v>
      </c>
      <c r="AF34" s="2" t="s">
        <v>27</v>
      </c>
      <c r="AG34" s="2">
        <v>632</v>
      </c>
      <c r="AH34" s="2" t="s">
        <v>41</v>
      </c>
      <c r="AI34" s="2">
        <v>555</v>
      </c>
      <c r="AJ34" s="2">
        <v>-50</v>
      </c>
      <c r="AK34" s="2"/>
      <c r="AL34" s="2"/>
      <c r="AM34" s="2"/>
    </row>
    <row r="35" spans="1:39" x14ac:dyDescent="0.25">
      <c r="A35" t="s">
        <v>163</v>
      </c>
      <c r="B35" t="s">
        <v>164</v>
      </c>
      <c r="C35" t="s">
        <v>99</v>
      </c>
      <c r="D35">
        <v>20220916</v>
      </c>
      <c r="E35">
        <v>220</v>
      </c>
      <c r="F35" t="s">
        <v>107</v>
      </c>
      <c r="G35" t="s">
        <v>100</v>
      </c>
      <c r="H35" t="s">
        <v>38</v>
      </c>
      <c r="I35">
        <v>1</v>
      </c>
      <c r="J35">
        <v>7.3</v>
      </c>
      <c r="K35" s="1">
        <v>0.27678240740740739</v>
      </c>
      <c r="L35">
        <v>20220913</v>
      </c>
      <c r="M35" t="s">
        <v>139</v>
      </c>
      <c r="N35" t="s">
        <v>113</v>
      </c>
      <c r="O35" t="s">
        <v>185</v>
      </c>
      <c r="R35" t="s">
        <v>67</v>
      </c>
      <c r="S35" s="7" t="str">
        <f xml:space="preserve"> TEXT(Table13[[#This Row],[BuyStopTime]],"0000") &amp;"_"&amp;Table13[[#This Row],[Build]] &amp; "_" &amp;Table13[[#This Row],[Trading Class]]</f>
        <v>0632_217773_NFLX</v>
      </c>
      <c r="T35" s="7" t="str">
        <f>Table13[[#This Row],[Trade Idea]]&amp;"_"&amp;Table13[[#This Row],[Build]]</f>
        <v>0632_217773_NFLX_217773</v>
      </c>
      <c r="U35" s="7" t="b">
        <f>ISNUMBER(FIND("_b_",Table13[[#This Row],[Order Ref.]]))</f>
        <v>0</v>
      </c>
      <c r="V35" s="7" t="str">
        <f>LEFT(Table13[[#This Row],[Order Ref.]],6)</f>
        <v>217773</v>
      </c>
      <c r="W35" s="18" t="str">
        <f>HYPERLINK("http://money.worker.ydns.eu/job/update_entities_fidelity_MIM_BUYSTOP/" &amp; Table13[[#This Row],[Build]], "click me")</f>
        <v>click me</v>
      </c>
      <c r="X35" s="8">
        <f>Table13[[#This Row],[Quantity]]*100*Table13[[#This Row],[Price]]*IF(Table13[[#This Row],[Bought]],-1,1)</f>
        <v>730</v>
      </c>
      <c r="Y35" s="9">
        <f>TIMEVALUE(LEFT(Table13[[#This Row],[BuyStopTime]],1) &amp; ":" &amp; RIGHT(Table13[[#This Row],[BuyStopTime]],2) &amp; " AM")</f>
        <v>0.2722222222222222</v>
      </c>
      <c r="Z3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0632|06:38|SELL|NFLX|Call|reversal</v>
      </c>
      <c r="AA35" s="10" t="e" cm="1">
        <f t="array" ref="AA35">MAX((Table13[Trade Idea and Build]=Table13[[#This Row],[Trade Idea and Build]])*Table13[Column5])</f>
        <v>#VALUE!</v>
      </c>
      <c r="AB35" s="10" t="e">
        <f>IF(Table13[[#This Row],[SumTrailingAmountByTradePiece]]=0,"Ladder","Trail")</f>
        <v>#VALUE!</v>
      </c>
      <c r="AC35" s="10"/>
      <c r="AD35" s="2">
        <v>209323</v>
      </c>
      <c r="AE35" s="2" t="s">
        <v>115</v>
      </c>
      <c r="AF35" s="2" t="s">
        <v>27</v>
      </c>
      <c r="AG35" s="2">
        <v>632</v>
      </c>
      <c r="AH35" s="2" t="s">
        <v>41</v>
      </c>
      <c r="AI35" s="2">
        <v>555</v>
      </c>
      <c r="AJ35" s="2">
        <v>-50</v>
      </c>
      <c r="AK35" s="2"/>
      <c r="AL35" s="2"/>
      <c r="AM35" s="2"/>
    </row>
    <row r="36" spans="1:39" x14ac:dyDescent="0.25">
      <c r="A36" t="s">
        <v>163</v>
      </c>
      <c r="B36" t="s">
        <v>164</v>
      </c>
      <c r="C36" t="s">
        <v>99</v>
      </c>
      <c r="D36">
        <v>20220916</v>
      </c>
      <c r="E36">
        <v>220</v>
      </c>
      <c r="F36" t="s">
        <v>107</v>
      </c>
      <c r="G36" t="s">
        <v>100</v>
      </c>
      <c r="H36" t="s">
        <v>38</v>
      </c>
      <c r="I36">
        <v>5</v>
      </c>
      <c r="J36">
        <v>7.3</v>
      </c>
      <c r="K36" s="1">
        <v>0.27678240740740739</v>
      </c>
      <c r="L36">
        <v>20220913</v>
      </c>
      <c r="M36" t="s">
        <v>139</v>
      </c>
      <c r="N36" t="s">
        <v>113</v>
      </c>
      <c r="O36" t="s">
        <v>185</v>
      </c>
      <c r="R36" t="s">
        <v>67</v>
      </c>
      <c r="S36" s="7" t="str">
        <f xml:space="preserve"> TEXT(Table13[[#This Row],[BuyStopTime]],"0000") &amp;"_"&amp;Table13[[#This Row],[Build]] &amp; "_" &amp;Table13[[#This Row],[Trading Class]]</f>
        <v>0632_217773_NFLX</v>
      </c>
      <c r="T36" s="7" t="str">
        <f>Table13[[#This Row],[Trade Idea]]&amp;"_"&amp;Table13[[#This Row],[Build]]</f>
        <v>0632_217773_NFLX_217773</v>
      </c>
      <c r="U36" s="7" t="b">
        <f>ISNUMBER(FIND("_b_",Table13[[#This Row],[Order Ref.]]))</f>
        <v>0</v>
      </c>
      <c r="V36" s="7" t="str">
        <f>LEFT(Table13[[#This Row],[Order Ref.]],6)</f>
        <v>217773</v>
      </c>
      <c r="W36" s="18" t="str">
        <f>HYPERLINK("http://money.worker.ydns.eu/job/update_entities_fidelity_MIM_BUYSTOP/" &amp; Table13[[#This Row],[Build]], "click me")</f>
        <v>click me</v>
      </c>
      <c r="X36" s="8">
        <f>Table13[[#This Row],[Quantity]]*100*Table13[[#This Row],[Price]]*IF(Table13[[#This Row],[Bought]],-1,1)</f>
        <v>3650</v>
      </c>
      <c r="Y36" s="9">
        <f>TIMEVALUE(LEFT(Table13[[#This Row],[BuyStopTime]],1) &amp; ":" &amp; RIGHT(Table13[[#This Row],[BuyStopTime]],2) &amp; " AM")</f>
        <v>0.2722222222222222</v>
      </c>
      <c r="Z3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0632|06:38|SELL|NFLX|Call|reversal</v>
      </c>
      <c r="AA36" s="10" t="e" cm="1">
        <f t="array" ref="AA36">MAX((Table13[Trade Idea and Build]=Table13[[#This Row],[Trade Idea and Build]])*Table13[Column5])</f>
        <v>#VALUE!</v>
      </c>
      <c r="AB36" s="10" t="e">
        <f>IF(Table13[[#This Row],[SumTrailingAmountByTradePiece]]=0,"Ladder","Trail")</f>
        <v>#VALUE!</v>
      </c>
      <c r="AC36" s="10"/>
      <c r="AD36" s="2">
        <v>209323</v>
      </c>
      <c r="AE36" s="2" t="s">
        <v>115</v>
      </c>
      <c r="AF36" s="2" t="s">
        <v>27</v>
      </c>
      <c r="AG36" s="2">
        <v>632</v>
      </c>
      <c r="AH36" s="2" t="s">
        <v>41</v>
      </c>
      <c r="AI36" s="2">
        <v>555</v>
      </c>
      <c r="AJ36" s="2">
        <v>-50</v>
      </c>
      <c r="AK36" s="2"/>
      <c r="AL36" s="2"/>
      <c r="AM36" s="2"/>
    </row>
    <row r="37" spans="1:39" x14ac:dyDescent="0.25">
      <c r="A37" t="s">
        <v>163</v>
      </c>
      <c r="B37" t="s">
        <v>164</v>
      </c>
      <c r="C37" t="s">
        <v>99</v>
      </c>
      <c r="D37">
        <v>20220916</v>
      </c>
      <c r="E37">
        <v>220</v>
      </c>
      <c r="F37" t="s">
        <v>107</v>
      </c>
      <c r="G37" t="s">
        <v>100</v>
      </c>
      <c r="H37" t="s">
        <v>38</v>
      </c>
      <c r="I37">
        <v>1</v>
      </c>
      <c r="J37">
        <v>7.3</v>
      </c>
      <c r="K37" s="1">
        <v>0.27679398148148149</v>
      </c>
      <c r="L37">
        <v>20220913</v>
      </c>
      <c r="M37" t="s">
        <v>139</v>
      </c>
      <c r="N37" t="s">
        <v>113</v>
      </c>
      <c r="O37" t="s">
        <v>185</v>
      </c>
      <c r="R37" t="s">
        <v>67</v>
      </c>
      <c r="S37" s="7" t="str">
        <f xml:space="preserve"> TEXT(Table13[[#This Row],[BuyStopTime]],"0000") &amp;"_"&amp;Table13[[#This Row],[Build]] &amp; "_" &amp;Table13[[#This Row],[Trading Class]]</f>
        <v>0632_217773_NFLX</v>
      </c>
      <c r="T37" s="7" t="str">
        <f>Table13[[#This Row],[Trade Idea]]&amp;"_"&amp;Table13[[#This Row],[Build]]</f>
        <v>0632_217773_NFLX_217773</v>
      </c>
      <c r="U37" s="7" t="b">
        <f>ISNUMBER(FIND("_b_",Table13[[#This Row],[Order Ref.]]))</f>
        <v>0</v>
      </c>
      <c r="V37" s="7" t="str">
        <f>LEFT(Table13[[#This Row],[Order Ref.]],6)</f>
        <v>217773</v>
      </c>
      <c r="W37" s="18" t="str">
        <f>HYPERLINK("http://money.worker.ydns.eu/job/update_entities_fidelity_MIM_BUYSTOP/" &amp; Table13[[#This Row],[Build]], "click me")</f>
        <v>click me</v>
      </c>
      <c r="X37" s="8">
        <f>Table13[[#This Row],[Quantity]]*100*Table13[[#This Row],[Price]]*IF(Table13[[#This Row],[Bought]],-1,1)</f>
        <v>730</v>
      </c>
      <c r="Y37" s="9">
        <f>TIMEVALUE(LEFT(Table13[[#This Row],[BuyStopTime]],1) &amp; ":" &amp; RIGHT(Table13[[#This Row],[BuyStopTime]],2) &amp; " AM")</f>
        <v>0.2722222222222222</v>
      </c>
      <c r="Z3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0632|06:38|SELL|NFLX|Call|reversal</v>
      </c>
      <c r="AA37" s="10" t="e" cm="1">
        <f t="array" ref="AA37">MAX((Table13[Trade Idea and Build]=Table13[[#This Row],[Trade Idea and Build]])*Table13[Column5])</f>
        <v>#VALUE!</v>
      </c>
      <c r="AB37" s="10" t="e">
        <f>IF(Table13[[#This Row],[SumTrailingAmountByTradePiece]]=0,"Ladder","Trail")</f>
        <v>#VALUE!</v>
      </c>
      <c r="AC37" s="10"/>
      <c r="AD37" s="2">
        <v>209323</v>
      </c>
      <c r="AE37" s="2" t="s">
        <v>115</v>
      </c>
      <c r="AF37" s="2" t="s">
        <v>27</v>
      </c>
      <c r="AG37" s="2">
        <v>632</v>
      </c>
      <c r="AH37" s="2" t="s">
        <v>41</v>
      </c>
      <c r="AI37" s="2">
        <v>555</v>
      </c>
      <c r="AJ37" s="2">
        <v>-50</v>
      </c>
      <c r="AK37" s="2"/>
      <c r="AL37" s="2"/>
      <c r="AM37" s="2"/>
    </row>
    <row r="38" spans="1:39" x14ac:dyDescent="0.25">
      <c r="A38" t="s">
        <v>120</v>
      </c>
      <c r="B38" t="s">
        <v>140</v>
      </c>
      <c r="C38" t="s">
        <v>99</v>
      </c>
      <c r="D38">
        <v>20220916</v>
      </c>
      <c r="E38">
        <v>225</v>
      </c>
      <c r="F38" t="s">
        <v>107</v>
      </c>
      <c r="G38" t="s">
        <v>100</v>
      </c>
      <c r="H38" t="s">
        <v>38</v>
      </c>
      <c r="I38">
        <v>6</v>
      </c>
      <c r="J38">
        <v>4.45</v>
      </c>
      <c r="K38" s="1">
        <v>0.27682870370370372</v>
      </c>
      <c r="L38">
        <v>20220913</v>
      </c>
      <c r="M38" t="s">
        <v>105</v>
      </c>
      <c r="N38" t="s">
        <v>113</v>
      </c>
      <c r="O38" t="s">
        <v>184</v>
      </c>
      <c r="R38" t="s">
        <v>67</v>
      </c>
      <c r="S38" s="7" t="str">
        <f xml:space="preserve"> TEXT(Table13[[#This Row],[BuyStopTime]],"0000") &amp;"_"&amp;Table13[[#This Row],[Build]] &amp; "_" &amp;Table13[[#This Row],[Trading Class]]</f>
        <v>0632_217773_NFLX</v>
      </c>
      <c r="T38" s="7" t="str">
        <f>Table13[[#This Row],[Trade Idea]]&amp;"_"&amp;Table13[[#This Row],[Build]]</f>
        <v>0632_217773_NFLX_217773</v>
      </c>
      <c r="U38" s="7" t="b">
        <f>ISNUMBER(FIND("_b_",Table13[[#This Row],[Order Ref.]]))</f>
        <v>0</v>
      </c>
      <c r="V38" s="7" t="str">
        <f>LEFT(Table13[[#This Row],[Order Ref.]],6)</f>
        <v>217773</v>
      </c>
      <c r="W38" s="18" t="str">
        <f>HYPERLINK("http://money.worker.ydns.eu/job/update_entities_fidelity_MIM_BUYSTOP/" &amp; Table13[[#This Row],[Build]], "click me")</f>
        <v>click me</v>
      </c>
      <c r="X38" s="8">
        <f>Table13[[#This Row],[Quantity]]*100*Table13[[#This Row],[Price]]*IF(Table13[[#This Row],[Bought]],-1,1)</f>
        <v>2670</v>
      </c>
      <c r="Y38" s="9">
        <f>TIMEVALUE(LEFT(Table13[[#This Row],[BuyStopTime]],1) &amp; ":" &amp; RIGHT(Table13[[#This Row],[BuyStopTime]],2) &amp; " AM")</f>
        <v>0.2722222222222222</v>
      </c>
      <c r="Z3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0632|06:38|SELL|NFLX|Call|reversal</v>
      </c>
      <c r="AA38" s="10" t="e" cm="1">
        <f t="array" ref="AA38">MAX((Table13[Trade Idea and Build]=Table13[[#This Row],[Trade Idea and Build]])*Table13[Column5])</f>
        <v>#VALUE!</v>
      </c>
      <c r="AB38" s="10" t="e">
        <f>IF(Table13[[#This Row],[SumTrailingAmountByTradePiece]]=0,"Ladder","Trail")</f>
        <v>#VALUE!</v>
      </c>
      <c r="AC38" s="10"/>
      <c r="AD38" s="2">
        <v>209322</v>
      </c>
      <c r="AE38" s="2" t="s">
        <v>115</v>
      </c>
      <c r="AF38" s="2" t="s">
        <v>70</v>
      </c>
      <c r="AG38" s="2">
        <v>632</v>
      </c>
      <c r="AH38" s="2" t="s">
        <v>41</v>
      </c>
      <c r="AI38" s="2">
        <v>555</v>
      </c>
      <c r="AJ38" s="2">
        <v>-50</v>
      </c>
      <c r="AK38" s="2"/>
      <c r="AL38" s="2"/>
      <c r="AM38" s="2"/>
    </row>
    <row r="39" spans="1:39" x14ac:dyDescent="0.25">
      <c r="A39" t="s">
        <v>120</v>
      </c>
      <c r="B39" t="s">
        <v>140</v>
      </c>
      <c r="C39" t="s">
        <v>99</v>
      </c>
      <c r="D39">
        <v>20220916</v>
      </c>
      <c r="E39">
        <v>225</v>
      </c>
      <c r="F39" t="s">
        <v>107</v>
      </c>
      <c r="G39" t="s">
        <v>100</v>
      </c>
      <c r="H39" t="s">
        <v>38</v>
      </c>
      <c r="I39">
        <v>1</v>
      </c>
      <c r="J39">
        <v>4.8499999999999996</v>
      </c>
      <c r="K39" s="1">
        <v>0.27717592592592594</v>
      </c>
      <c r="L39">
        <v>20220913</v>
      </c>
      <c r="M39" t="s">
        <v>103</v>
      </c>
      <c r="N39" t="s">
        <v>113</v>
      </c>
      <c r="O39" t="s">
        <v>184</v>
      </c>
      <c r="R39" t="s">
        <v>67</v>
      </c>
      <c r="S39" s="7" t="str">
        <f xml:space="preserve"> TEXT(Table13[[#This Row],[BuyStopTime]],"0000") &amp;"_"&amp;Table13[[#This Row],[Build]] &amp; "_" &amp;Table13[[#This Row],[Trading Class]]</f>
        <v>0632_217773_NFLX</v>
      </c>
      <c r="T39" s="7" t="str">
        <f>Table13[[#This Row],[Trade Idea]]&amp;"_"&amp;Table13[[#This Row],[Build]]</f>
        <v>0632_217773_NFLX_217773</v>
      </c>
      <c r="U39" s="7" t="b">
        <f>ISNUMBER(FIND("_b_",Table13[[#This Row],[Order Ref.]]))</f>
        <v>0</v>
      </c>
      <c r="V39" s="7" t="str">
        <f>LEFT(Table13[[#This Row],[Order Ref.]],6)</f>
        <v>217773</v>
      </c>
      <c r="W39" s="18" t="str">
        <f>HYPERLINK("http://money.worker.ydns.eu/job/update_entities_fidelity_MIM_BUYSTOP/" &amp; Table13[[#This Row],[Build]], "click me")</f>
        <v>click me</v>
      </c>
      <c r="X39" s="8">
        <f>Table13[[#This Row],[Quantity]]*100*Table13[[#This Row],[Price]]*IF(Table13[[#This Row],[Bought]],-1,1)</f>
        <v>484.99999999999994</v>
      </c>
      <c r="Y39" s="9">
        <f>TIMEVALUE(LEFT(Table13[[#This Row],[BuyStopTime]],1) &amp; ":" &amp; RIGHT(Table13[[#This Row],[BuyStopTime]],2) &amp; " AM")</f>
        <v>0.2722222222222222</v>
      </c>
      <c r="Z3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0632|06:39|SELL|NFLX|Call|reversal</v>
      </c>
      <c r="AA39" s="10" t="e" cm="1">
        <f t="array" ref="AA39">MAX((Table13[Trade Idea and Build]=Table13[[#This Row],[Trade Idea and Build]])*Table13[Column5])</f>
        <v>#VALUE!</v>
      </c>
      <c r="AB39" s="10" t="e">
        <f>IF(Table13[[#This Row],[SumTrailingAmountByTradePiece]]=0,"Ladder","Trail")</f>
        <v>#VALUE!</v>
      </c>
      <c r="AC39" s="10"/>
      <c r="AD39" s="2">
        <v>209322</v>
      </c>
      <c r="AE39" s="2" t="s">
        <v>115</v>
      </c>
      <c r="AF39" s="2" t="s">
        <v>70</v>
      </c>
      <c r="AG39" s="2">
        <v>632</v>
      </c>
      <c r="AH39" s="2" t="s">
        <v>41</v>
      </c>
      <c r="AI39" s="2">
        <v>555</v>
      </c>
      <c r="AJ39" s="2">
        <v>-50</v>
      </c>
      <c r="AK39" s="2"/>
      <c r="AL39" s="2"/>
      <c r="AM39" s="2"/>
    </row>
    <row r="40" spans="1:39" x14ac:dyDescent="0.25">
      <c r="A40" t="s">
        <v>178</v>
      </c>
      <c r="B40" t="s">
        <v>179</v>
      </c>
      <c r="C40" t="s">
        <v>99</v>
      </c>
      <c r="D40">
        <v>20220916</v>
      </c>
      <c r="E40">
        <v>135</v>
      </c>
      <c r="F40" t="s">
        <v>107</v>
      </c>
      <c r="G40" t="s">
        <v>100</v>
      </c>
      <c r="H40" t="s">
        <v>38</v>
      </c>
      <c r="I40">
        <v>1</v>
      </c>
      <c r="J40">
        <v>5.05</v>
      </c>
      <c r="K40" s="1">
        <v>0.27767361111111111</v>
      </c>
      <c r="L40">
        <v>20220913</v>
      </c>
      <c r="M40" t="s">
        <v>106</v>
      </c>
      <c r="N40" t="s">
        <v>113</v>
      </c>
      <c r="O40" t="s">
        <v>186</v>
      </c>
      <c r="R40" t="s">
        <v>63</v>
      </c>
      <c r="S40" s="7" t="str">
        <f xml:space="preserve"> TEXT(Table13[[#This Row],[BuyStopTime]],"0000") &amp;"_"&amp;Table13[[#This Row],[Build]] &amp; "_" &amp;Table13[[#This Row],[Trading Class]]</f>
        <v>0632_217785_NVDA</v>
      </c>
      <c r="T40" s="7" t="str">
        <f>Table13[[#This Row],[Trade Idea]]&amp;"_"&amp;Table13[[#This Row],[Build]]</f>
        <v>0632_217785_NVDA_217785</v>
      </c>
      <c r="U40" s="7" t="b">
        <f>ISNUMBER(FIND("_b_",Table13[[#This Row],[Order Ref.]]))</f>
        <v>0</v>
      </c>
      <c r="V40" s="7" t="str">
        <f>LEFT(Table13[[#This Row],[Order Ref.]],6)</f>
        <v>217785</v>
      </c>
      <c r="W40" s="18" t="str">
        <f>HYPERLINK("http://money.worker.ydns.eu/job/update_entities_fidelity_MIM_BUYSTOP/" &amp; Table13[[#This Row],[Build]], "click me")</f>
        <v>click me</v>
      </c>
      <c r="X40" s="8">
        <f>Table13[[#This Row],[Quantity]]*100*Table13[[#This Row],[Price]]*IF(Table13[[#This Row],[Bought]],-1,1)</f>
        <v>505</v>
      </c>
      <c r="Y40" s="9">
        <f>TIMEVALUE(LEFT(Table13[[#This Row],[BuyStopTime]],1) &amp; ":" &amp; RIGHT(Table13[[#This Row],[BuyStopTime]],2) &amp; " AM")</f>
        <v>0.2722222222222222</v>
      </c>
      <c r="Z4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0632|06:39|SELL|NVDA|Call|reversal</v>
      </c>
      <c r="AA40" s="10" t="e" cm="1">
        <f t="array" ref="AA40">MAX((Table13[Trade Idea and Build]=Table13[[#This Row],[Trade Idea and Build]])*Table13[Column5])</f>
        <v>#VALUE!</v>
      </c>
      <c r="AB40" s="10" t="e">
        <f>IF(Table13[[#This Row],[SumTrailingAmountByTradePiece]]=0,"Ladder","Trail")</f>
        <v>#VALUE!</v>
      </c>
      <c r="AC40" s="10"/>
      <c r="AD40" s="2">
        <v>209323</v>
      </c>
      <c r="AE40" s="2" t="s">
        <v>115</v>
      </c>
      <c r="AF40" s="2" t="s">
        <v>70</v>
      </c>
      <c r="AG40" s="2">
        <v>632</v>
      </c>
      <c r="AH40" s="2" t="s">
        <v>41</v>
      </c>
      <c r="AI40" s="2">
        <v>555</v>
      </c>
      <c r="AJ40" s="2">
        <v>-50</v>
      </c>
      <c r="AK40" s="2"/>
      <c r="AL40" s="2"/>
      <c r="AM40" s="2"/>
    </row>
    <row r="41" spans="1:39" x14ac:dyDescent="0.25">
      <c r="A41" t="s">
        <v>178</v>
      </c>
      <c r="B41" t="s">
        <v>179</v>
      </c>
      <c r="C41" t="s">
        <v>99</v>
      </c>
      <c r="D41">
        <v>20220916</v>
      </c>
      <c r="E41">
        <v>135</v>
      </c>
      <c r="F41" t="s">
        <v>107</v>
      </c>
      <c r="G41" t="s">
        <v>100</v>
      </c>
      <c r="H41" t="s">
        <v>38</v>
      </c>
      <c r="I41">
        <v>9</v>
      </c>
      <c r="J41">
        <v>5.05</v>
      </c>
      <c r="K41" s="1">
        <v>0.27767361111111111</v>
      </c>
      <c r="L41">
        <v>20220913</v>
      </c>
      <c r="M41" t="s">
        <v>105</v>
      </c>
      <c r="N41" t="s">
        <v>113</v>
      </c>
      <c r="O41" t="s">
        <v>186</v>
      </c>
      <c r="R41" t="s">
        <v>63</v>
      </c>
      <c r="S41" s="7" t="str">
        <f xml:space="preserve"> TEXT(Table13[[#This Row],[BuyStopTime]],"0000") &amp;"_"&amp;Table13[[#This Row],[Build]] &amp; "_" &amp;Table13[[#This Row],[Trading Class]]</f>
        <v>0632_217785_NVDA</v>
      </c>
      <c r="T41" s="7" t="str">
        <f>Table13[[#This Row],[Trade Idea]]&amp;"_"&amp;Table13[[#This Row],[Build]]</f>
        <v>0632_217785_NVDA_217785</v>
      </c>
      <c r="U41" s="7" t="b">
        <f>ISNUMBER(FIND("_b_",Table13[[#This Row],[Order Ref.]]))</f>
        <v>0</v>
      </c>
      <c r="V41" s="7" t="str">
        <f>LEFT(Table13[[#This Row],[Order Ref.]],6)</f>
        <v>217785</v>
      </c>
      <c r="W41" s="18" t="str">
        <f>HYPERLINK("http://money.worker.ydns.eu/job/update_entities_fidelity_MIM_BUYSTOP/" &amp; Table13[[#This Row],[Build]], "click me")</f>
        <v>click me</v>
      </c>
      <c r="X41" s="8">
        <f>Table13[[#This Row],[Quantity]]*100*Table13[[#This Row],[Price]]*IF(Table13[[#This Row],[Bought]],-1,1)</f>
        <v>4545</v>
      </c>
      <c r="Y41" s="9">
        <f>TIMEVALUE(LEFT(Table13[[#This Row],[BuyStopTime]],1) &amp; ":" &amp; RIGHT(Table13[[#This Row],[BuyStopTime]],2) &amp; " AM")</f>
        <v>0.2722222222222222</v>
      </c>
      <c r="Z4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0632|06:39|SELL|NVDA|Call|reversal</v>
      </c>
      <c r="AA41" s="10" t="e" cm="1">
        <f t="array" ref="AA41">MAX((Table13[Trade Idea and Build]=Table13[[#This Row],[Trade Idea and Build]])*Table13[Column5])</f>
        <v>#VALUE!</v>
      </c>
      <c r="AB41" s="10" t="e">
        <f>IF(Table13[[#This Row],[SumTrailingAmountByTradePiece]]=0,"Ladder","Trail")</f>
        <v>#VALUE!</v>
      </c>
      <c r="AC41" s="10"/>
      <c r="AD41" s="2">
        <v>209323</v>
      </c>
      <c r="AE41" s="2" t="s">
        <v>115</v>
      </c>
      <c r="AF41" s="2" t="s">
        <v>70</v>
      </c>
      <c r="AG41" s="2">
        <v>632</v>
      </c>
      <c r="AH41" s="2" t="s">
        <v>41</v>
      </c>
      <c r="AI41" s="2">
        <v>555</v>
      </c>
      <c r="AJ41" s="2">
        <v>-50</v>
      </c>
      <c r="AK41" s="2"/>
      <c r="AL41" s="2"/>
      <c r="AM41" s="2"/>
    </row>
    <row r="42" spans="1:39" x14ac:dyDescent="0.25">
      <c r="A42" t="s">
        <v>187</v>
      </c>
      <c r="B42" t="s">
        <v>188</v>
      </c>
      <c r="C42" t="s">
        <v>99</v>
      </c>
      <c r="D42">
        <v>20220916</v>
      </c>
      <c r="E42">
        <v>79</v>
      </c>
      <c r="F42" t="s">
        <v>107</v>
      </c>
      <c r="G42" t="s">
        <v>100</v>
      </c>
      <c r="H42" t="s">
        <v>18</v>
      </c>
      <c r="I42">
        <v>1</v>
      </c>
      <c r="J42">
        <v>2.67</v>
      </c>
      <c r="K42" s="1">
        <v>0.2779861111111111</v>
      </c>
      <c r="L42">
        <v>20220913</v>
      </c>
      <c r="M42" t="s">
        <v>105</v>
      </c>
      <c r="N42" t="s">
        <v>113</v>
      </c>
      <c r="O42" t="s">
        <v>189</v>
      </c>
      <c r="R42" t="s">
        <v>64</v>
      </c>
      <c r="S42" s="7" t="str">
        <f xml:space="preserve"> TEXT(Table13[[#This Row],[BuyStopTime]],"0000") &amp;"_"&amp;Table13[[#This Row],[Build]] &amp; "_" &amp;Table13[[#This Row],[Trading Class]]</f>
        <v>0632_217759_AMD</v>
      </c>
      <c r="T42" s="7" t="str">
        <f>Table13[[#This Row],[Trade Idea]]&amp;"_"&amp;Table13[[#This Row],[Build]]</f>
        <v>0632_217759_AMD_217759</v>
      </c>
      <c r="U42" s="7" t="b">
        <f>ISNUMBER(FIND("_b_",Table13[[#This Row],[Order Ref.]]))</f>
        <v>1</v>
      </c>
      <c r="V42" s="7" t="str">
        <f>LEFT(Table13[[#This Row],[Order Ref.]],6)</f>
        <v>217759</v>
      </c>
      <c r="W42" s="18" t="str">
        <f>HYPERLINK("http://money.worker.ydns.eu/job/update_entities_fidelity_MIM_BUYSTOP/" &amp; Table13[[#This Row],[Build]], "click me")</f>
        <v>click me</v>
      </c>
      <c r="X42" s="8">
        <f>Table13[[#This Row],[Quantity]]*100*Table13[[#This Row],[Price]]*IF(Table13[[#This Row],[Bought]],-1,1)</f>
        <v>-267</v>
      </c>
      <c r="Y42" s="9">
        <f>TIMEVALUE(LEFT(Table13[[#This Row],[BuyStopTime]],1) &amp; ":" &amp; RIGHT(Table13[[#This Row],[BuyStopTime]],2) &amp; " AM")</f>
        <v>0.2722222222222222</v>
      </c>
      <c r="Z4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0632|06:40|BUY|AMD|Call|reversal</v>
      </c>
      <c r="AA42" s="10" t="e" cm="1">
        <f t="array" ref="AA42">MAX((Table13[Trade Idea and Build]=Table13[[#This Row],[Trade Idea and Build]])*Table13[Column5])</f>
        <v>#VALUE!</v>
      </c>
      <c r="AB42" s="10" t="e">
        <f>IF(Table13[[#This Row],[SumTrailingAmountByTradePiece]]=0,"Ladder","Trail")</f>
        <v>#VALUE!</v>
      </c>
      <c r="AC42" s="10"/>
      <c r="AD42" s="2">
        <v>209323</v>
      </c>
      <c r="AE42" s="2" t="s">
        <v>115</v>
      </c>
      <c r="AF42" s="2" t="s">
        <v>70</v>
      </c>
      <c r="AG42" s="2">
        <v>632</v>
      </c>
      <c r="AH42" s="2" t="s">
        <v>41</v>
      </c>
      <c r="AI42" s="2">
        <v>555</v>
      </c>
      <c r="AJ42" s="2">
        <v>-50</v>
      </c>
      <c r="AK42" s="2"/>
      <c r="AL42" s="2"/>
      <c r="AM42" s="2"/>
    </row>
    <row r="43" spans="1:39" x14ac:dyDescent="0.25">
      <c r="A43" t="s">
        <v>187</v>
      </c>
      <c r="B43" t="s">
        <v>188</v>
      </c>
      <c r="C43" t="s">
        <v>99</v>
      </c>
      <c r="D43">
        <v>20220916</v>
      </c>
      <c r="E43">
        <v>79</v>
      </c>
      <c r="F43" t="s">
        <v>107</v>
      </c>
      <c r="G43" t="s">
        <v>100</v>
      </c>
      <c r="H43" t="s">
        <v>18</v>
      </c>
      <c r="I43">
        <v>4</v>
      </c>
      <c r="J43">
        <v>2.58</v>
      </c>
      <c r="K43" s="1">
        <v>0.27817129629629628</v>
      </c>
      <c r="L43">
        <v>20220913</v>
      </c>
      <c r="M43" t="s">
        <v>139</v>
      </c>
      <c r="N43" t="s">
        <v>113</v>
      </c>
      <c r="O43" t="s">
        <v>189</v>
      </c>
      <c r="R43" t="s">
        <v>64</v>
      </c>
      <c r="S43" s="7" t="str">
        <f xml:space="preserve"> TEXT(Table13[[#This Row],[BuyStopTime]],"0000") &amp;"_"&amp;Table13[[#This Row],[Build]] &amp; "_" &amp;Table13[[#This Row],[Trading Class]]</f>
        <v>0632_217759_AMD</v>
      </c>
      <c r="T43" s="7" t="str">
        <f>Table13[[#This Row],[Trade Idea]]&amp;"_"&amp;Table13[[#This Row],[Build]]</f>
        <v>0632_217759_AMD_217759</v>
      </c>
      <c r="U43" s="7" t="b">
        <f>ISNUMBER(FIND("_b_",Table13[[#This Row],[Order Ref.]]))</f>
        <v>1</v>
      </c>
      <c r="V43" s="7" t="str">
        <f>LEFT(Table13[[#This Row],[Order Ref.]],6)</f>
        <v>217759</v>
      </c>
      <c r="W43" s="18" t="str">
        <f>HYPERLINK("http://money.worker.ydns.eu/job/update_entities_fidelity_MIM_BUYSTOP/" &amp; Table13[[#This Row],[Build]], "click me")</f>
        <v>click me</v>
      </c>
      <c r="X43" s="8">
        <f>Table13[[#This Row],[Quantity]]*100*Table13[[#This Row],[Price]]*IF(Table13[[#This Row],[Bought]],-1,1)</f>
        <v>-1032</v>
      </c>
      <c r="Y43" s="9">
        <f>TIMEVALUE(LEFT(Table13[[#This Row],[BuyStopTime]],1) &amp; ":" &amp; RIGHT(Table13[[#This Row],[BuyStopTime]],2) &amp; " AM")</f>
        <v>0.2722222222222222</v>
      </c>
      <c r="Z4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0632|06:40|BUY|AMD|Call|reversal</v>
      </c>
      <c r="AA43" s="10" t="e" cm="1">
        <f t="array" ref="AA43">MAX((Table13[Trade Idea and Build]=Table13[[#This Row],[Trade Idea and Build]])*Table13[Column5])</f>
        <v>#VALUE!</v>
      </c>
      <c r="AB43" s="10" t="e">
        <f>IF(Table13[[#This Row],[SumTrailingAmountByTradePiece]]=0,"Ladder","Trail")</f>
        <v>#VALUE!</v>
      </c>
      <c r="AC43" s="10"/>
      <c r="AD43" s="2">
        <v>209306</v>
      </c>
      <c r="AE43" s="2" t="s">
        <v>115</v>
      </c>
      <c r="AF43" s="2" t="s">
        <v>27</v>
      </c>
      <c r="AG43" s="2">
        <v>632</v>
      </c>
      <c r="AH43" s="2" t="s">
        <v>41</v>
      </c>
      <c r="AI43" s="2">
        <v>555</v>
      </c>
      <c r="AJ43" s="2">
        <v>-50</v>
      </c>
      <c r="AK43" s="2"/>
      <c r="AL43" s="2"/>
      <c r="AM43" s="2"/>
    </row>
    <row r="44" spans="1:39" x14ac:dyDescent="0.25">
      <c r="A44" t="s">
        <v>190</v>
      </c>
      <c r="B44" t="s">
        <v>191</v>
      </c>
      <c r="C44" t="s">
        <v>99</v>
      </c>
      <c r="D44">
        <v>20220916</v>
      </c>
      <c r="E44">
        <v>157.5</v>
      </c>
      <c r="F44" t="s">
        <v>107</v>
      </c>
      <c r="G44" t="s">
        <v>100</v>
      </c>
      <c r="H44" t="s">
        <v>18</v>
      </c>
      <c r="I44">
        <v>7</v>
      </c>
      <c r="J44">
        <v>4.3</v>
      </c>
      <c r="K44" s="1">
        <v>0.28046296296296297</v>
      </c>
      <c r="L44">
        <v>20220913</v>
      </c>
      <c r="M44" t="s">
        <v>105</v>
      </c>
      <c r="N44" t="s">
        <v>113</v>
      </c>
      <c r="O44" t="s">
        <v>192</v>
      </c>
      <c r="R44" t="s">
        <v>86</v>
      </c>
      <c r="S44" s="7" t="str">
        <f xml:space="preserve"> TEXT(Table13[[#This Row],[BuyStopTime]],"0000") &amp;"_"&amp;Table13[[#This Row],[Build]] &amp; "_" &amp;Table13[[#This Row],[Trading Class]]</f>
        <v>0632_217763_META</v>
      </c>
      <c r="T44" s="7" t="str">
        <f>Table13[[#This Row],[Trade Idea]]&amp;"_"&amp;Table13[[#This Row],[Build]]</f>
        <v>0632_217763_META_217763</v>
      </c>
      <c r="U44" s="7" t="b">
        <f>ISNUMBER(FIND("_b_",Table13[[#This Row],[Order Ref.]]))</f>
        <v>1</v>
      </c>
      <c r="V44" s="7" t="str">
        <f>LEFT(Table13[[#This Row],[Order Ref.]],6)</f>
        <v>217763</v>
      </c>
      <c r="W44" s="18" t="str">
        <f>HYPERLINK("http://money.worker.ydns.eu/job/update_entities_fidelity_MIM_BUYSTOP/" &amp; Table13[[#This Row],[Build]], "click me")</f>
        <v>click me</v>
      </c>
      <c r="X44" s="8">
        <f>Table13[[#This Row],[Quantity]]*100*Table13[[#This Row],[Price]]*IF(Table13[[#This Row],[Bought]],-1,1)</f>
        <v>-3010</v>
      </c>
      <c r="Y44" s="9">
        <f>TIMEVALUE(LEFT(Table13[[#This Row],[BuyStopTime]],1) &amp; ":" &amp; RIGHT(Table13[[#This Row],[BuyStopTime]],2) &amp; " AM")</f>
        <v>0.2722222222222222</v>
      </c>
      <c r="Z4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0632|06:43|BUY|META|Call|reversal</v>
      </c>
      <c r="AA44" s="10" t="e" cm="1">
        <f t="array" ref="AA44">MAX((Table13[Trade Idea and Build]=Table13[[#This Row],[Trade Idea and Build]])*Table13[Column5])</f>
        <v>#VALUE!</v>
      </c>
      <c r="AB44" s="10" t="e">
        <f>IF(Table13[[#This Row],[SumTrailingAmountByTradePiece]]=0,"Ladder","Trail")</f>
        <v>#VALUE!</v>
      </c>
      <c r="AC44" s="10"/>
      <c r="AD44" s="2">
        <v>209306</v>
      </c>
      <c r="AE44" s="2" t="s">
        <v>115</v>
      </c>
      <c r="AF44" s="2" t="s">
        <v>27</v>
      </c>
      <c r="AG44" s="2">
        <v>632</v>
      </c>
      <c r="AH44" s="2" t="s">
        <v>41</v>
      </c>
      <c r="AI44" s="2">
        <v>555</v>
      </c>
      <c r="AJ44" s="2">
        <v>-50</v>
      </c>
      <c r="AK44" s="2"/>
      <c r="AL44" s="2"/>
      <c r="AM44" s="2"/>
    </row>
    <row r="45" spans="1:39" x14ac:dyDescent="0.25">
      <c r="A45" t="s">
        <v>193</v>
      </c>
      <c r="B45" t="s">
        <v>194</v>
      </c>
      <c r="C45" t="s">
        <v>99</v>
      </c>
      <c r="D45">
        <v>20220916</v>
      </c>
      <c r="E45">
        <v>155</v>
      </c>
      <c r="F45" t="s">
        <v>107</v>
      </c>
      <c r="G45" t="s">
        <v>100</v>
      </c>
      <c r="H45" t="s">
        <v>18</v>
      </c>
      <c r="I45">
        <v>4</v>
      </c>
      <c r="J45">
        <v>5.9</v>
      </c>
      <c r="K45" s="1">
        <v>0.28050925925925924</v>
      </c>
      <c r="L45">
        <v>20220913</v>
      </c>
      <c r="M45" t="s">
        <v>195</v>
      </c>
      <c r="N45" t="s">
        <v>113</v>
      </c>
      <c r="O45" t="s">
        <v>196</v>
      </c>
      <c r="R45" t="s">
        <v>86</v>
      </c>
      <c r="S45" s="7" t="str">
        <f xml:space="preserve"> TEXT(Table13[[#This Row],[BuyStopTime]],"0000") &amp;"_"&amp;Table13[[#This Row],[Build]] &amp; "_" &amp;Table13[[#This Row],[Trading Class]]</f>
        <v>0632_217763_META</v>
      </c>
      <c r="T45" s="7" t="str">
        <f>Table13[[#This Row],[Trade Idea]]&amp;"_"&amp;Table13[[#This Row],[Build]]</f>
        <v>0632_217763_META_217763</v>
      </c>
      <c r="U45" s="7" t="b">
        <f>ISNUMBER(FIND("_b_",Table13[[#This Row],[Order Ref.]]))</f>
        <v>1</v>
      </c>
      <c r="V45" s="7" t="str">
        <f>LEFT(Table13[[#This Row],[Order Ref.]],6)</f>
        <v>217763</v>
      </c>
      <c r="W45" s="18" t="str">
        <f>HYPERLINK("http://money.worker.ydns.eu/job/update_entities_fidelity_MIM_BUYSTOP/" &amp; Table13[[#This Row],[Build]], "click me")</f>
        <v>click me</v>
      </c>
      <c r="X45" s="8">
        <f>Table13[[#This Row],[Quantity]]*100*Table13[[#This Row],[Price]]*IF(Table13[[#This Row],[Bought]],-1,1)</f>
        <v>-2360</v>
      </c>
      <c r="Y45" s="9">
        <f>TIMEVALUE(LEFT(Table13[[#This Row],[BuyStopTime]],1) &amp; ":" &amp; RIGHT(Table13[[#This Row],[BuyStopTime]],2) &amp; " AM")</f>
        <v>0.2722222222222222</v>
      </c>
      <c r="Z4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0632|06:43|BUY|META|Call|reversal</v>
      </c>
      <c r="AA45" s="10" t="e" cm="1">
        <f t="array" ref="AA45">MAX((Table13[Trade Idea and Build]=Table13[[#This Row],[Trade Idea and Build]])*Table13[Column5])</f>
        <v>#VALUE!</v>
      </c>
      <c r="AB45" s="10" t="e">
        <f>IF(Table13[[#This Row],[SumTrailingAmountByTradePiece]]=0,"Ladder","Trail")</f>
        <v>#VALUE!</v>
      </c>
      <c r="AC45" s="10"/>
      <c r="AD45" s="2">
        <v>209306</v>
      </c>
      <c r="AE45" s="2" t="s">
        <v>115</v>
      </c>
      <c r="AF45" s="2" t="s">
        <v>27</v>
      </c>
      <c r="AG45" s="2">
        <v>632</v>
      </c>
      <c r="AH45" s="2" t="s">
        <v>41</v>
      </c>
      <c r="AI45" s="2">
        <v>555</v>
      </c>
      <c r="AJ45" s="2">
        <v>-50</v>
      </c>
      <c r="AK45" s="2"/>
      <c r="AL45" s="2"/>
      <c r="AM45" s="2"/>
    </row>
    <row r="46" spans="1:39" x14ac:dyDescent="0.25">
      <c r="A46" t="s">
        <v>193</v>
      </c>
      <c r="B46" t="s">
        <v>194</v>
      </c>
      <c r="C46" t="s">
        <v>99</v>
      </c>
      <c r="D46">
        <v>20220916</v>
      </c>
      <c r="E46">
        <v>155</v>
      </c>
      <c r="F46" t="s">
        <v>107</v>
      </c>
      <c r="G46" t="s">
        <v>100</v>
      </c>
      <c r="H46" t="s">
        <v>18</v>
      </c>
      <c r="I46">
        <v>2</v>
      </c>
      <c r="J46">
        <v>5.9</v>
      </c>
      <c r="K46" s="1">
        <v>0.28059027777777779</v>
      </c>
      <c r="L46">
        <v>20220913</v>
      </c>
      <c r="M46" t="s">
        <v>105</v>
      </c>
      <c r="N46" t="s">
        <v>113</v>
      </c>
      <c r="O46" t="s">
        <v>196</v>
      </c>
      <c r="R46" t="s">
        <v>86</v>
      </c>
      <c r="S46" s="7" t="str">
        <f xml:space="preserve"> TEXT(Table13[[#This Row],[BuyStopTime]],"0000") &amp;"_"&amp;Table13[[#This Row],[Build]] &amp; "_" &amp;Table13[[#This Row],[Trading Class]]</f>
        <v>0632_217763_META</v>
      </c>
      <c r="T46" s="7" t="str">
        <f>Table13[[#This Row],[Trade Idea]]&amp;"_"&amp;Table13[[#This Row],[Build]]</f>
        <v>0632_217763_META_217763</v>
      </c>
      <c r="U46" s="7" t="b">
        <f>ISNUMBER(FIND("_b_",Table13[[#This Row],[Order Ref.]]))</f>
        <v>1</v>
      </c>
      <c r="V46" s="7" t="str">
        <f>LEFT(Table13[[#This Row],[Order Ref.]],6)</f>
        <v>217763</v>
      </c>
      <c r="W46" s="18" t="str">
        <f>HYPERLINK("http://money.worker.ydns.eu/job/update_entities_fidelity_MIM_BUYSTOP/" &amp; Table13[[#This Row],[Build]], "click me")</f>
        <v>click me</v>
      </c>
      <c r="X46" s="8">
        <f>Table13[[#This Row],[Quantity]]*100*Table13[[#This Row],[Price]]*IF(Table13[[#This Row],[Bought]],-1,1)</f>
        <v>-1180</v>
      </c>
      <c r="Y46" s="9">
        <f>TIMEVALUE(LEFT(Table13[[#This Row],[BuyStopTime]],1) &amp; ":" &amp; RIGHT(Table13[[#This Row],[BuyStopTime]],2) &amp; " AM")</f>
        <v>0.2722222222222222</v>
      </c>
      <c r="Z4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0632|06:44|BUY|META|Call|reversal</v>
      </c>
      <c r="AA46" s="10" t="e" cm="1">
        <f t="array" ref="AA46">MAX((Table13[Trade Idea and Build]=Table13[[#This Row],[Trade Idea and Build]])*Table13[Column5])</f>
        <v>#VALUE!</v>
      </c>
      <c r="AB46" s="10" t="e">
        <f>IF(Table13[[#This Row],[SumTrailingAmountByTradePiece]]=0,"Ladder","Trail")</f>
        <v>#VALUE!</v>
      </c>
      <c r="AC46" s="10"/>
      <c r="AD46" s="2">
        <v>209309</v>
      </c>
      <c r="AE46" s="2" t="s">
        <v>115</v>
      </c>
      <c r="AF46" s="2" t="s">
        <v>27</v>
      </c>
      <c r="AG46" s="2">
        <v>632</v>
      </c>
      <c r="AH46" s="2" t="s">
        <v>41</v>
      </c>
      <c r="AI46" s="2">
        <v>555</v>
      </c>
      <c r="AJ46" s="2">
        <v>-50</v>
      </c>
      <c r="AK46" s="2"/>
      <c r="AL46" s="2"/>
      <c r="AM46" s="2"/>
    </row>
    <row r="47" spans="1:39" x14ac:dyDescent="0.25">
      <c r="A47" t="s">
        <v>190</v>
      </c>
      <c r="B47" t="s">
        <v>191</v>
      </c>
      <c r="C47" t="s">
        <v>99</v>
      </c>
      <c r="D47">
        <v>20220916</v>
      </c>
      <c r="E47">
        <v>157.5</v>
      </c>
      <c r="F47" t="s">
        <v>107</v>
      </c>
      <c r="G47" t="s">
        <v>100</v>
      </c>
      <c r="H47" t="s">
        <v>38</v>
      </c>
      <c r="I47">
        <v>7</v>
      </c>
      <c r="J47">
        <v>3.6</v>
      </c>
      <c r="K47" s="1">
        <v>0.28927083333333331</v>
      </c>
      <c r="L47">
        <v>20220913</v>
      </c>
      <c r="M47" t="s">
        <v>105</v>
      </c>
      <c r="N47" t="s">
        <v>113</v>
      </c>
      <c r="O47" t="s">
        <v>197</v>
      </c>
      <c r="R47" t="s">
        <v>86</v>
      </c>
      <c r="S47" s="7" t="str">
        <f xml:space="preserve"> TEXT(Table13[[#This Row],[BuyStopTime]],"0000") &amp;"_"&amp;Table13[[#This Row],[Build]] &amp; "_" &amp;Table13[[#This Row],[Trading Class]]</f>
        <v>0632_217763_META</v>
      </c>
      <c r="T47" s="7" t="str">
        <f>Table13[[#This Row],[Trade Idea]]&amp;"_"&amp;Table13[[#This Row],[Build]]</f>
        <v>0632_217763_META_217763</v>
      </c>
      <c r="U47" s="7" t="b">
        <f>ISNUMBER(FIND("_b_",Table13[[#This Row],[Order Ref.]]))</f>
        <v>0</v>
      </c>
      <c r="V47" s="7" t="str">
        <f>LEFT(Table13[[#This Row],[Order Ref.]],6)</f>
        <v>217763</v>
      </c>
      <c r="W47" s="18" t="str">
        <f>HYPERLINK("http://money.worker.ydns.eu/job/update_entities_fidelity_MIM_BUYSTOP/" &amp; Table13[[#This Row],[Build]], "click me")</f>
        <v>click me</v>
      </c>
      <c r="X47" s="8">
        <f>Table13[[#This Row],[Quantity]]*100*Table13[[#This Row],[Price]]*IF(Table13[[#This Row],[Bought]],-1,1)</f>
        <v>2520</v>
      </c>
      <c r="Y47" s="9">
        <f>TIMEVALUE(LEFT(Table13[[#This Row],[BuyStopTime]],1) &amp; ":" &amp; RIGHT(Table13[[#This Row],[BuyStopTime]],2) &amp; " AM")</f>
        <v>0.2722222222222222</v>
      </c>
      <c r="Z4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0632|06:56|SELL|META|Call|reversal</v>
      </c>
      <c r="AA47" s="10" t="e" cm="1">
        <f t="array" ref="AA47">MAX((Table13[Trade Idea and Build]=Table13[[#This Row],[Trade Idea and Build]])*Table13[Column5])</f>
        <v>#VALUE!</v>
      </c>
      <c r="AB47" s="10" t="e">
        <f>IF(Table13[[#This Row],[SumTrailingAmountByTradePiece]]=0,"Ladder","Trail")</f>
        <v>#VALUE!</v>
      </c>
      <c r="AC47" s="10"/>
      <c r="AD47" s="2">
        <v>209309</v>
      </c>
      <c r="AE47" s="2" t="s">
        <v>115</v>
      </c>
      <c r="AF47" s="2" t="s">
        <v>70</v>
      </c>
      <c r="AG47" s="2">
        <v>632</v>
      </c>
      <c r="AH47" s="2" t="s">
        <v>41</v>
      </c>
      <c r="AI47" s="2">
        <v>555</v>
      </c>
      <c r="AJ47" s="2">
        <v>-50</v>
      </c>
      <c r="AK47" s="2"/>
      <c r="AL47" s="2"/>
      <c r="AM47" s="2"/>
    </row>
    <row r="48" spans="1:39" x14ac:dyDescent="0.25">
      <c r="A48" t="s">
        <v>193</v>
      </c>
      <c r="B48" t="s">
        <v>194</v>
      </c>
      <c r="C48" t="s">
        <v>99</v>
      </c>
      <c r="D48">
        <v>20220916</v>
      </c>
      <c r="E48">
        <v>155</v>
      </c>
      <c r="F48" t="s">
        <v>107</v>
      </c>
      <c r="G48" t="s">
        <v>100</v>
      </c>
      <c r="H48" t="s">
        <v>38</v>
      </c>
      <c r="I48">
        <v>1</v>
      </c>
      <c r="J48">
        <v>5.0999999999999996</v>
      </c>
      <c r="K48" s="1">
        <v>0.28927083333333331</v>
      </c>
      <c r="L48">
        <v>20220913</v>
      </c>
      <c r="M48" t="s">
        <v>103</v>
      </c>
      <c r="N48" t="s">
        <v>113</v>
      </c>
      <c r="O48" t="s">
        <v>198</v>
      </c>
      <c r="R48" t="s">
        <v>86</v>
      </c>
      <c r="S48" s="7" t="str">
        <f xml:space="preserve"> TEXT(Table13[[#This Row],[BuyStopTime]],"0000") &amp;"_"&amp;Table13[[#This Row],[Build]] &amp; "_" &amp;Table13[[#This Row],[Trading Class]]</f>
        <v>0632_217763_META</v>
      </c>
      <c r="T48" s="7" t="str">
        <f>Table13[[#This Row],[Trade Idea]]&amp;"_"&amp;Table13[[#This Row],[Build]]</f>
        <v>0632_217763_META_217763</v>
      </c>
      <c r="U48" s="7" t="b">
        <f>ISNUMBER(FIND("_b_",Table13[[#This Row],[Order Ref.]]))</f>
        <v>0</v>
      </c>
      <c r="V48" s="7" t="str">
        <f>LEFT(Table13[[#This Row],[Order Ref.]],6)</f>
        <v>217763</v>
      </c>
      <c r="W48" s="18" t="str">
        <f>HYPERLINK("http://money.worker.ydns.eu/job/update_entities_fidelity_MIM_BUYSTOP/" &amp; Table13[[#This Row],[Build]], "click me")</f>
        <v>click me</v>
      </c>
      <c r="X48" s="8">
        <f>Table13[[#This Row],[Quantity]]*100*Table13[[#This Row],[Price]]*IF(Table13[[#This Row],[Bought]],-1,1)</f>
        <v>509.99999999999994</v>
      </c>
      <c r="Y48" s="9">
        <f>TIMEVALUE(LEFT(Table13[[#This Row],[BuyStopTime]],1) &amp; ":" &amp; RIGHT(Table13[[#This Row],[BuyStopTime]],2) &amp; " AM")</f>
        <v>0.2722222222222222</v>
      </c>
      <c r="Z4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0632|06:56|SELL|META|Call|reversal</v>
      </c>
      <c r="AA48" s="10" t="e" cm="1">
        <f t="array" ref="AA48">MAX((Table13[Trade Idea and Build]=Table13[[#This Row],[Trade Idea and Build]])*Table13[Column5])</f>
        <v>#VALUE!</v>
      </c>
      <c r="AB48" s="10" t="e">
        <f>IF(Table13[[#This Row],[SumTrailingAmountByTradePiece]]=0,"Ladder","Trail")</f>
        <v>#VALUE!</v>
      </c>
      <c r="AC48" s="10"/>
      <c r="AD48" s="2">
        <v>209306</v>
      </c>
      <c r="AE48" s="2" t="s">
        <v>115</v>
      </c>
      <c r="AF48" s="2" t="s">
        <v>70</v>
      </c>
      <c r="AG48" s="2">
        <v>632</v>
      </c>
      <c r="AH48" s="2" t="s">
        <v>41</v>
      </c>
      <c r="AI48" s="2">
        <v>555</v>
      </c>
      <c r="AJ48" s="2">
        <v>-50</v>
      </c>
      <c r="AK48" s="2"/>
      <c r="AL48" s="2"/>
      <c r="AM48" s="2"/>
    </row>
    <row r="49" spans="1:39" x14ac:dyDescent="0.25">
      <c r="A49" t="s">
        <v>193</v>
      </c>
      <c r="B49" t="s">
        <v>194</v>
      </c>
      <c r="C49" t="s">
        <v>99</v>
      </c>
      <c r="D49">
        <v>20220916</v>
      </c>
      <c r="E49">
        <v>155</v>
      </c>
      <c r="F49" t="s">
        <v>107</v>
      </c>
      <c r="G49" t="s">
        <v>100</v>
      </c>
      <c r="H49" t="s">
        <v>38</v>
      </c>
      <c r="I49">
        <v>4</v>
      </c>
      <c r="J49">
        <v>5.0999999999999996</v>
      </c>
      <c r="K49" s="1">
        <v>0.28927083333333331</v>
      </c>
      <c r="L49">
        <v>20220913</v>
      </c>
      <c r="M49" t="s">
        <v>108</v>
      </c>
      <c r="N49" t="s">
        <v>113</v>
      </c>
      <c r="O49" t="s">
        <v>198</v>
      </c>
      <c r="R49" t="s">
        <v>86</v>
      </c>
      <c r="S49" s="7" t="str">
        <f xml:space="preserve"> TEXT(Table13[[#This Row],[BuyStopTime]],"0000") &amp;"_"&amp;Table13[[#This Row],[Build]] &amp; "_" &amp;Table13[[#This Row],[Trading Class]]</f>
        <v>0632_217763_META</v>
      </c>
      <c r="T49" s="7" t="str">
        <f>Table13[[#This Row],[Trade Idea]]&amp;"_"&amp;Table13[[#This Row],[Build]]</f>
        <v>0632_217763_META_217763</v>
      </c>
      <c r="U49" s="7" t="b">
        <f>ISNUMBER(FIND("_b_",Table13[[#This Row],[Order Ref.]]))</f>
        <v>0</v>
      </c>
      <c r="V49" s="7" t="str">
        <f>LEFT(Table13[[#This Row],[Order Ref.]],6)</f>
        <v>217763</v>
      </c>
      <c r="W49" s="18" t="str">
        <f>HYPERLINK("http://money.worker.ydns.eu/job/update_entities_fidelity_MIM_BUYSTOP/" &amp; Table13[[#This Row],[Build]], "click me")</f>
        <v>click me</v>
      </c>
      <c r="X49" s="8">
        <f>Table13[[#This Row],[Quantity]]*100*Table13[[#This Row],[Price]]*IF(Table13[[#This Row],[Bought]],-1,1)</f>
        <v>2039.9999999999998</v>
      </c>
      <c r="Y49" s="9">
        <f>TIMEVALUE(LEFT(Table13[[#This Row],[BuyStopTime]],1) &amp; ":" &amp; RIGHT(Table13[[#This Row],[BuyStopTime]],2) &amp; " AM")</f>
        <v>0.2722222222222222</v>
      </c>
      <c r="Z4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0632|06:56|SELL|META|Call|reversal</v>
      </c>
      <c r="AA49" s="10" t="e" cm="1">
        <f t="array" ref="AA49">MAX((Table13[Trade Idea and Build]=Table13[[#This Row],[Trade Idea and Build]])*Table13[Column5])</f>
        <v>#VALUE!</v>
      </c>
      <c r="AB49" s="10" t="e">
        <f>IF(Table13[[#This Row],[SumTrailingAmountByTradePiece]]=0,"Ladder","Trail")</f>
        <v>#VALUE!</v>
      </c>
      <c r="AC49" s="10"/>
      <c r="AD49" s="2">
        <v>209306</v>
      </c>
      <c r="AE49" s="2" t="s">
        <v>115</v>
      </c>
      <c r="AF49" s="2" t="s">
        <v>70</v>
      </c>
      <c r="AG49" s="2">
        <v>632</v>
      </c>
      <c r="AH49" s="2" t="s">
        <v>41</v>
      </c>
      <c r="AI49" s="2">
        <v>555</v>
      </c>
      <c r="AJ49" s="2">
        <v>-50</v>
      </c>
      <c r="AK49" s="2"/>
      <c r="AL49" s="2"/>
      <c r="AM49" s="2"/>
    </row>
    <row r="50" spans="1:39" x14ac:dyDescent="0.25">
      <c r="A50" t="s">
        <v>193</v>
      </c>
      <c r="B50" t="s">
        <v>194</v>
      </c>
      <c r="C50" t="s">
        <v>99</v>
      </c>
      <c r="D50">
        <v>20220916</v>
      </c>
      <c r="E50">
        <v>155</v>
      </c>
      <c r="F50" t="s">
        <v>107</v>
      </c>
      <c r="G50" t="s">
        <v>100</v>
      </c>
      <c r="H50" t="s">
        <v>38</v>
      </c>
      <c r="I50">
        <v>1</v>
      </c>
      <c r="J50">
        <v>5.0999999999999996</v>
      </c>
      <c r="K50" s="1">
        <v>0.28927083333333331</v>
      </c>
      <c r="L50">
        <v>20220913</v>
      </c>
      <c r="M50" t="s">
        <v>111</v>
      </c>
      <c r="N50" t="s">
        <v>113</v>
      </c>
      <c r="O50" t="s">
        <v>198</v>
      </c>
      <c r="R50" t="s">
        <v>86</v>
      </c>
      <c r="S50" s="7" t="str">
        <f xml:space="preserve"> TEXT(Table13[[#This Row],[BuyStopTime]],"0000") &amp;"_"&amp;Table13[[#This Row],[Build]] &amp; "_" &amp;Table13[[#This Row],[Trading Class]]</f>
        <v>0632_217763_META</v>
      </c>
      <c r="T50" s="7" t="str">
        <f>Table13[[#This Row],[Trade Idea]]&amp;"_"&amp;Table13[[#This Row],[Build]]</f>
        <v>0632_217763_META_217763</v>
      </c>
      <c r="U50" s="7" t="b">
        <f>ISNUMBER(FIND("_b_",Table13[[#This Row],[Order Ref.]]))</f>
        <v>0</v>
      </c>
      <c r="V50" s="7" t="str">
        <f>LEFT(Table13[[#This Row],[Order Ref.]],6)</f>
        <v>217763</v>
      </c>
      <c r="W50" s="18" t="str">
        <f>HYPERLINK("http://money.worker.ydns.eu/job/update_entities_fidelity_MIM_BUYSTOP/" &amp; Table13[[#This Row],[Build]], "click me")</f>
        <v>click me</v>
      </c>
      <c r="X50" s="8">
        <f>Table13[[#This Row],[Quantity]]*100*Table13[[#This Row],[Price]]*IF(Table13[[#This Row],[Bought]],-1,1)</f>
        <v>509.99999999999994</v>
      </c>
      <c r="Y50" s="9">
        <f>TIMEVALUE(LEFT(Table13[[#This Row],[BuyStopTime]],1) &amp; ":" &amp; RIGHT(Table13[[#This Row],[BuyStopTime]],2) &amp; " AM")</f>
        <v>0.2722222222222222</v>
      </c>
      <c r="Z5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0632|06:56|SELL|META|Call|reversal</v>
      </c>
      <c r="AA50" s="10" t="e" cm="1">
        <f t="array" ref="AA50">MAX((Table13[Trade Idea and Build]=Table13[[#This Row],[Trade Idea and Build]])*Table13[Column5])</f>
        <v>#VALUE!</v>
      </c>
      <c r="AB50" s="10" t="e">
        <f>IF(Table13[[#This Row],[SumTrailingAmountByTradePiece]]=0,"Ladder","Trail")</f>
        <v>#VALUE!</v>
      </c>
      <c r="AC50" s="10"/>
      <c r="AD50" s="2">
        <v>209306</v>
      </c>
      <c r="AE50" s="2" t="s">
        <v>115</v>
      </c>
      <c r="AF50" s="2" t="s">
        <v>70</v>
      </c>
      <c r="AG50" s="2">
        <v>632</v>
      </c>
      <c r="AH50" s="2" t="s">
        <v>41</v>
      </c>
      <c r="AI50" s="2">
        <v>555</v>
      </c>
      <c r="AJ50" s="2">
        <v>-50</v>
      </c>
      <c r="AK50" s="2"/>
      <c r="AL50" s="2"/>
      <c r="AM50" s="2"/>
    </row>
    <row r="51" spans="1:39" x14ac:dyDescent="0.25">
      <c r="A51" t="s">
        <v>174</v>
      </c>
      <c r="B51" t="s">
        <v>175</v>
      </c>
      <c r="C51" t="s">
        <v>99</v>
      </c>
      <c r="D51">
        <v>20220916</v>
      </c>
      <c r="E51">
        <v>133</v>
      </c>
      <c r="F51" t="s">
        <v>107</v>
      </c>
      <c r="G51" t="s">
        <v>100</v>
      </c>
      <c r="H51" t="s">
        <v>38</v>
      </c>
      <c r="I51">
        <v>1</v>
      </c>
      <c r="J51">
        <v>5.65</v>
      </c>
      <c r="K51" s="1">
        <v>0.29093750000000002</v>
      </c>
      <c r="L51">
        <v>20220913</v>
      </c>
      <c r="M51" t="s">
        <v>106</v>
      </c>
      <c r="N51" t="s">
        <v>113</v>
      </c>
      <c r="O51" t="s">
        <v>199</v>
      </c>
      <c r="R51" t="s">
        <v>63</v>
      </c>
      <c r="S51" s="7" t="str">
        <f xml:space="preserve"> TEXT(Table13[[#This Row],[BuyStopTime]],"0000") &amp;"_"&amp;Table13[[#This Row],[Build]] &amp; "_" &amp;Table13[[#This Row],[Trading Class]]</f>
        <v>0632_217785_NVDA</v>
      </c>
      <c r="T51" s="7" t="str">
        <f>Table13[[#This Row],[Trade Idea]]&amp;"_"&amp;Table13[[#This Row],[Build]]</f>
        <v>0632_217785_NVDA_217785</v>
      </c>
      <c r="U51" s="7" t="b">
        <f>ISNUMBER(FIND("_b_",Table13[[#This Row],[Order Ref.]]))</f>
        <v>0</v>
      </c>
      <c r="V51" s="7" t="str">
        <f>LEFT(Table13[[#This Row],[Order Ref.]],6)</f>
        <v>217785</v>
      </c>
      <c r="W51" s="18" t="str">
        <f>HYPERLINK("http://money.worker.ydns.eu/job/update_entities_fidelity_MIM_BUYSTOP/" &amp; Table13[[#This Row],[Build]], "click me")</f>
        <v>click me</v>
      </c>
      <c r="X51" s="8">
        <f>Table13[[#This Row],[Quantity]]*100*Table13[[#This Row],[Price]]*IF(Table13[[#This Row],[Bought]],-1,1)</f>
        <v>565</v>
      </c>
      <c r="Y51" s="9">
        <f>TIMEVALUE(LEFT(Table13[[#This Row],[BuyStopTime]],1) &amp; ":" &amp; RIGHT(Table13[[#This Row],[BuyStopTime]],2) &amp; " AM")</f>
        <v>0.2722222222222222</v>
      </c>
      <c r="Z5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0632|06:58|SELL|NVDA|Call|reversal</v>
      </c>
      <c r="AA51" s="10" t="e" cm="1">
        <f t="array" ref="AA51">MAX((Table13[Trade Idea and Build]=Table13[[#This Row],[Trade Idea and Build]])*Table13[Column5])</f>
        <v>#VALUE!</v>
      </c>
      <c r="AB51" s="10" t="e">
        <f>IF(Table13[[#This Row],[SumTrailingAmountByTradePiece]]=0,"Ladder","Trail")</f>
        <v>#VALUE!</v>
      </c>
      <c r="AC51" s="10"/>
      <c r="AD51" s="2">
        <v>209306</v>
      </c>
      <c r="AE51" s="2" t="s">
        <v>115</v>
      </c>
      <c r="AF51" s="2" t="s">
        <v>70</v>
      </c>
      <c r="AG51" s="2">
        <v>632</v>
      </c>
      <c r="AH51" s="2" t="s">
        <v>41</v>
      </c>
      <c r="AI51" s="2">
        <v>555</v>
      </c>
      <c r="AJ51" s="2">
        <v>-50</v>
      </c>
      <c r="AK51" s="2"/>
      <c r="AL51" s="2"/>
      <c r="AM51" s="2"/>
    </row>
    <row r="52" spans="1:39" x14ac:dyDescent="0.25">
      <c r="A52" t="s">
        <v>174</v>
      </c>
      <c r="B52" t="s">
        <v>175</v>
      </c>
      <c r="C52" t="s">
        <v>99</v>
      </c>
      <c r="D52">
        <v>20220916</v>
      </c>
      <c r="E52">
        <v>133</v>
      </c>
      <c r="F52" t="s">
        <v>107</v>
      </c>
      <c r="G52" t="s">
        <v>100</v>
      </c>
      <c r="H52" t="s">
        <v>38</v>
      </c>
      <c r="I52">
        <v>8</v>
      </c>
      <c r="J52">
        <v>5.65</v>
      </c>
      <c r="K52" s="1">
        <v>0.29093750000000002</v>
      </c>
      <c r="L52">
        <v>20220913</v>
      </c>
      <c r="M52" t="s">
        <v>106</v>
      </c>
      <c r="N52" t="s">
        <v>113</v>
      </c>
      <c r="O52" t="s">
        <v>199</v>
      </c>
      <c r="R52" t="s">
        <v>63</v>
      </c>
      <c r="S52" s="7" t="str">
        <f xml:space="preserve"> TEXT(Table13[[#This Row],[BuyStopTime]],"0000") &amp;"_"&amp;Table13[[#This Row],[Build]] &amp; "_" &amp;Table13[[#This Row],[Trading Class]]</f>
        <v>0632_217785_NVDA</v>
      </c>
      <c r="T52" s="7" t="str">
        <f>Table13[[#This Row],[Trade Idea]]&amp;"_"&amp;Table13[[#This Row],[Build]]</f>
        <v>0632_217785_NVDA_217785</v>
      </c>
      <c r="U52" s="7" t="b">
        <f>ISNUMBER(FIND("_b_",Table13[[#This Row],[Order Ref.]]))</f>
        <v>0</v>
      </c>
      <c r="V52" s="7" t="str">
        <f>LEFT(Table13[[#This Row],[Order Ref.]],6)</f>
        <v>217785</v>
      </c>
      <c r="W52" s="18" t="str">
        <f>HYPERLINK("http://money.worker.ydns.eu/job/update_entities_fidelity_MIM_BUYSTOP/" &amp; Table13[[#This Row],[Build]], "click me")</f>
        <v>click me</v>
      </c>
      <c r="X52" s="8">
        <f>Table13[[#This Row],[Quantity]]*100*Table13[[#This Row],[Price]]*IF(Table13[[#This Row],[Bought]],-1,1)</f>
        <v>4520</v>
      </c>
      <c r="Y52" s="9">
        <f>TIMEVALUE(LEFT(Table13[[#This Row],[BuyStopTime]],1) &amp; ":" &amp; RIGHT(Table13[[#This Row],[BuyStopTime]],2) &amp; " AM")</f>
        <v>0.2722222222222222</v>
      </c>
      <c r="Z5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0632|06:58|SELL|NVDA|Call|reversal</v>
      </c>
      <c r="AA52" s="10" t="e" cm="1">
        <f t="array" ref="AA52">MAX((Table13[Trade Idea and Build]=Table13[[#This Row],[Trade Idea and Build]])*Table13[Column5])</f>
        <v>#VALUE!</v>
      </c>
      <c r="AB52" s="10" t="e">
        <f>IF(Table13[[#This Row],[SumTrailingAmountByTradePiece]]=0,"Ladder","Trail")</f>
        <v>#VALUE!</v>
      </c>
      <c r="AC52" s="10"/>
      <c r="AD52" s="2">
        <v>209306</v>
      </c>
      <c r="AE52" s="2" t="s">
        <v>115</v>
      </c>
      <c r="AF52" s="2" t="s">
        <v>70</v>
      </c>
      <c r="AG52" s="2">
        <v>632</v>
      </c>
      <c r="AH52" s="2" t="s">
        <v>41</v>
      </c>
      <c r="AI52" s="2">
        <v>555</v>
      </c>
      <c r="AJ52" s="2">
        <v>-50</v>
      </c>
      <c r="AK52" s="2"/>
      <c r="AL52" s="2"/>
      <c r="AM52" s="2"/>
    </row>
    <row r="53" spans="1:39" x14ac:dyDescent="0.25">
      <c r="A53" t="s">
        <v>129</v>
      </c>
      <c r="B53" t="s">
        <v>149</v>
      </c>
      <c r="C53" t="s">
        <v>99</v>
      </c>
      <c r="D53">
        <v>20220916</v>
      </c>
      <c r="E53">
        <v>257.5</v>
      </c>
      <c r="F53" t="s">
        <v>107</v>
      </c>
      <c r="G53" t="s">
        <v>100</v>
      </c>
      <c r="H53" t="s">
        <v>18</v>
      </c>
      <c r="I53">
        <v>6</v>
      </c>
      <c r="J53">
        <v>3.5</v>
      </c>
      <c r="K53" s="1">
        <v>0.29153935185185187</v>
      </c>
      <c r="L53">
        <v>20220913</v>
      </c>
      <c r="M53" t="s">
        <v>105</v>
      </c>
      <c r="N53" t="s">
        <v>113</v>
      </c>
      <c r="O53" t="s">
        <v>200</v>
      </c>
      <c r="R53" t="s">
        <v>68</v>
      </c>
      <c r="S53" s="7" t="str">
        <f xml:space="preserve"> TEXT(Table13[[#This Row],[BuyStopTime]],"0000") &amp;"_"&amp;Table13[[#This Row],[Build]] &amp; "_" &amp;Table13[[#This Row],[Trading Class]]</f>
        <v>0632_217762_MSFT</v>
      </c>
      <c r="T53" s="7" t="str">
        <f>Table13[[#This Row],[Trade Idea]]&amp;"_"&amp;Table13[[#This Row],[Build]]</f>
        <v>0632_217762_MSFT_217762</v>
      </c>
      <c r="U53" s="7" t="b">
        <f>ISNUMBER(FIND("_b_",Table13[[#This Row],[Order Ref.]]))</f>
        <v>1</v>
      </c>
      <c r="V53" s="7" t="str">
        <f>LEFT(Table13[[#This Row],[Order Ref.]],6)</f>
        <v>217762</v>
      </c>
      <c r="W53" s="18" t="str">
        <f>HYPERLINK("http://money.worker.ydns.eu/job/update_entities_fidelity_MIM_BUYSTOP/" &amp; Table13[[#This Row],[Build]], "click me")</f>
        <v>click me</v>
      </c>
      <c r="X53" s="8">
        <f>Table13[[#This Row],[Quantity]]*100*Table13[[#This Row],[Price]]*IF(Table13[[#This Row],[Bought]],-1,1)</f>
        <v>-2100</v>
      </c>
      <c r="Y53" s="9">
        <f>TIMEVALUE(LEFT(Table13[[#This Row],[BuyStopTime]],1) &amp; ":" &amp; RIGHT(Table13[[#This Row],[BuyStopTime]],2) &amp; " AM")</f>
        <v>0.2722222222222222</v>
      </c>
      <c r="Z5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0632|06:59|BUY|MSFT|Call|reversal</v>
      </c>
      <c r="AA53" s="10" t="e" cm="1">
        <f t="array" ref="AA53">MAX((Table13[Trade Idea and Build]=Table13[[#This Row],[Trade Idea and Build]])*Table13[Column5])</f>
        <v>#VALUE!</v>
      </c>
      <c r="AB53" s="10" t="e">
        <f>IF(Table13[[#This Row],[SumTrailingAmountByTradePiece]]=0,"Ladder","Trail")</f>
        <v>#VALUE!</v>
      </c>
      <c r="AC53" s="10"/>
      <c r="AD53" s="2">
        <v>209306</v>
      </c>
      <c r="AE53" s="2" t="s">
        <v>115</v>
      </c>
      <c r="AF53" s="2" t="s">
        <v>70</v>
      </c>
      <c r="AG53" s="2">
        <v>632</v>
      </c>
      <c r="AH53" s="2" t="s">
        <v>41</v>
      </c>
      <c r="AI53" s="2">
        <v>555</v>
      </c>
      <c r="AJ53" s="2">
        <v>-50</v>
      </c>
      <c r="AK53" s="2"/>
      <c r="AL53" s="2"/>
      <c r="AM53" s="2"/>
    </row>
    <row r="54" spans="1:39" x14ac:dyDescent="0.25">
      <c r="A54" t="s">
        <v>128</v>
      </c>
      <c r="B54" t="s">
        <v>148</v>
      </c>
      <c r="C54" t="s">
        <v>99</v>
      </c>
      <c r="D54">
        <v>20220916</v>
      </c>
      <c r="E54">
        <v>255</v>
      </c>
      <c r="F54" t="s">
        <v>107</v>
      </c>
      <c r="G54" t="s">
        <v>100</v>
      </c>
      <c r="H54" t="s">
        <v>18</v>
      </c>
      <c r="I54">
        <v>5</v>
      </c>
      <c r="J54">
        <v>4.9000000000000004</v>
      </c>
      <c r="K54" s="1">
        <v>0.29166666666666669</v>
      </c>
      <c r="L54">
        <v>20220913</v>
      </c>
      <c r="M54" t="s">
        <v>136</v>
      </c>
      <c r="N54" t="s">
        <v>113</v>
      </c>
      <c r="O54" t="s">
        <v>201</v>
      </c>
      <c r="R54" t="s">
        <v>68</v>
      </c>
      <c r="S54" s="7" t="str">
        <f xml:space="preserve"> TEXT(Table13[[#This Row],[BuyStopTime]],"0000") &amp;"_"&amp;Table13[[#This Row],[Build]] &amp; "_" &amp;Table13[[#This Row],[Trading Class]]</f>
        <v>0632_217762_MSFT</v>
      </c>
      <c r="T54" s="7" t="str">
        <f>Table13[[#This Row],[Trade Idea]]&amp;"_"&amp;Table13[[#This Row],[Build]]</f>
        <v>0632_217762_MSFT_217762</v>
      </c>
      <c r="U54" s="7" t="b">
        <f>ISNUMBER(FIND("_b_",Table13[[#This Row],[Order Ref.]]))</f>
        <v>1</v>
      </c>
      <c r="V54" s="7" t="str">
        <f>LEFT(Table13[[#This Row],[Order Ref.]],6)</f>
        <v>217762</v>
      </c>
      <c r="W54" s="18" t="str">
        <f>HYPERLINK("http://money.worker.ydns.eu/job/update_entities_fidelity_MIM_BUYSTOP/" &amp; Table13[[#This Row],[Build]], "click me")</f>
        <v>click me</v>
      </c>
      <c r="X54" s="8">
        <f>Table13[[#This Row],[Quantity]]*100*Table13[[#This Row],[Price]]*IF(Table13[[#This Row],[Bought]],-1,1)</f>
        <v>-2450</v>
      </c>
      <c r="Y54" s="9">
        <f>TIMEVALUE(LEFT(Table13[[#This Row],[BuyStopTime]],1) &amp; ":" &amp; RIGHT(Table13[[#This Row],[BuyStopTime]],2) &amp; " AM")</f>
        <v>0.2722222222222222</v>
      </c>
      <c r="Z5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0632|07:00|BUY|MSFT|Call|reversal</v>
      </c>
      <c r="AA54" s="10" t="e" cm="1">
        <f t="array" ref="AA54">MAX((Table13[Trade Idea and Build]=Table13[[#This Row],[Trade Idea and Build]])*Table13[Column5])</f>
        <v>#VALUE!</v>
      </c>
      <c r="AB54" s="10" t="e">
        <f>IF(Table13[[#This Row],[SumTrailingAmountByTradePiece]]=0,"Ladder","Trail")</f>
        <v>#VALUE!</v>
      </c>
      <c r="AC54" s="10"/>
      <c r="AD54" s="2">
        <v>209306</v>
      </c>
      <c r="AE54" s="2" t="s">
        <v>115</v>
      </c>
      <c r="AF54" s="2" t="s">
        <v>70</v>
      </c>
      <c r="AG54" s="2">
        <v>632</v>
      </c>
      <c r="AH54" s="2" t="s">
        <v>41</v>
      </c>
      <c r="AI54" s="2">
        <v>555</v>
      </c>
      <c r="AJ54" s="2">
        <v>-50</v>
      </c>
      <c r="AK54" s="2" t="s">
        <v>71</v>
      </c>
      <c r="AL54" s="2">
        <v>5</v>
      </c>
      <c r="AM54" s="2"/>
    </row>
    <row r="55" spans="1:39" x14ac:dyDescent="0.25">
      <c r="A55" t="s">
        <v>202</v>
      </c>
      <c r="B55" t="s">
        <v>203</v>
      </c>
      <c r="C55" t="s">
        <v>99</v>
      </c>
      <c r="D55">
        <v>20220923</v>
      </c>
      <c r="E55">
        <v>135</v>
      </c>
      <c r="F55" t="s">
        <v>107</v>
      </c>
      <c r="G55" t="s">
        <v>100</v>
      </c>
      <c r="H55" t="s">
        <v>18</v>
      </c>
      <c r="I55">
        <v>4</v>
      </c>
      <c r="J55">
        <v>6.65</v>
      </c>
      <c r="K55" s="1">
        <v>0.29208333333333331</v>
      </c>
      <c r="L55">
        <v>20220913</v>
      </c>
      <c r="M55" t="s">
        <v>135</v>
      </c>
      <c r="N55" t="s">
        <v>113</v>
      </c>
      <c r="O55" t="s">
        <v>204</v>
      </c>
      <c r="R55" t="s">
        <v>63</v>
      </c>
      <c r="S55" s="7" t="str">
        <f xml:space="preserve"> TEXT(Table13[[#This Row],[BuyStopTime]],"0000") &amp;"_"&amp;Table13[[#This Row],[Build]] &amp; "_" &amp;Table13[[#This Row],[Trading Class]]</f>
        <v>0632_217786_NVDA</v>
      </c>
      <c r="T55" s="7" t="str">
        <f>Table13[[#This Row],[Trade Idea]]&amp;"_"&amp;Table13[[#This Row],[Build]]</f>
        <v>0632_217786_NVDA_217786</v>
      </c>
      <c r="U55" s="7" t="b">
        <f>ISNUMBER(FIND("_b_",Table13[[#This Row],[Order Ref.]]))</f>
        <v>1</v>
      </c>
      <c r="V55" s="7" t="str">
        <f>LEFT(Table13[[#This Row],[Order Ref.]],6)</f>
        <v>217786</v>
      </c>
      <c r="W55" s="18" t="str">
        <f>HYPERLINK("http://money.worker.ydns.eu/job/update_entities_fidelity_MIM_BUYSTOP/" &amp; Table13[[#This Row],[Build]], "click me")</f>
        <v>click me</v>
      </c>
      <c r="X55" s="8">
        <f>Table13[[#This Row],[Quantity]]*100*Table13[[#This Row],[Price]]*IF(Table13[[#This Row],[Bought]],-1,1)</f>
        <v>-2660</v>
      </c>
      <c r="Y55" s="9">
        <f>TIMEVALUE(LEFT(Table13[[#This Row],[BuyStopTime]],1) &amp; ":" &amp; RIGHT(Table13[[#This Row],[BuyStopTime]],2) &amp; " AM")</f>
        <v>0.2722222222222222</v>
      </c>
      <c r="Z5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55" s="10" t="e" cm="1">
        <f t="array" ref="AA55">MAX((Table13[Trade Idea and Build]=Table13[[#This Row],[Trade Idea and Build]])*Table13[Column5])</f>
        <v>#VALUE!</v>
      </c>
      <c r="AB55" s="10" t="e">
        <f>IF(Table13[[#This Row],[SumTrailingAmountByTradePiece]]=0,"Ladder","Trail")</f>
        <v>#VALUE!</v>
      </c>
      <c r="AC55" s="10"/>
      <c r="AD55" s="2">
        <v>209306</v>
      </c>
      <c r="AE55" s="2" t="s">
        <v>115</v>
      </c>
      <c r="AF55" s="2" t="s">
        <v>70</v>
      </c>
      <c r="AG55" s="2">
        <v>632</v>
      </c>
      <c r="AH55" s="2" t="s">
        <v>41</v>
      </c>
      <c r="AI55" s="2">
        <v>555</v>
      </c>
      <c r="AJ55" s="2">
        <v>-50</v>
      </c>
      <c r="AK55" s="2"/>
      <c r="AL55" s="2"/>
      <c r="AM55" s="2"/>
    </row>
    <row r="56" spans="1:39" x14ac:dyDescent="0.25">
      <c r="A56" t="s">
        <v>202</v>
      </c>
      <c r="B56" t="s">
        <v>203</v>
      </c>
      <c r="C56" t="s">
        <v>99</v>
      </c>
      <c r="D56">
        <v>20220923</v>
      </c>
      <c r="E56">
        <v>135</v>
      </c>
      <c r="F56" t="s">
        <v>107</v>
      </c>
      <c r="G56" t="s">
        <v>100</v>
      </c>
      <c r="H56" t="s">
        <v>18</v>
      </c>
      <c r="I56">
        <v>5</v>
      </c>
      <c r="J56">
        <v>6.65</v>
      </c>
      <c r="K56" s="1">
        <v>0.29208333333333331</v>
      </c>
      <c r="L56">
        <v>20220913</v>
      </c>
      <c r="M56" t="s">
        <v>105</v>
      </c>
      <c r="N56" t="s">
        <v>113</v>
      </c>
      <c r="O56" t="s">
        <v>204</v>
      </c>
      <c r="R56" t="s">
        <v>63</v>
      </c>
      <c r="S56" s="7" t="str">
        <f xml:space="preserve"> TEXT(Table13[[#This Row],[BuyStopTime]],"0000") &amp;"_"&amp;Table13[[#This Row],[Build]] &amp; "_" &amp;Table13[[#This Row],[Trading Class]]</f>
        <v>0632_217786_NVDA</v>
      </c>
      <c r="T56" s="7" t="str">
        <f>Table13[[#This Row],[Trade Idea]]&amp;"_"&amp;Table13[[#This Row],[Build]]</f>
        <v>0632_217786_NVDA_217786</v>
      </c>
      <c r="U56" s="7" t="b">
        <f>ISNUMBER(FIND("_b_",Table13[[#This Row],[Order Ref.]]))</f>
        <v>1</v>
      </c>
      <c r="V56" s="7" t="str">
        <f>LEFT(Table13[[#This Row],[Order Ref.]],6)</f>
        <v>217786</v>
      </c>
      <c r="W56" s="18" t="str">
        <f>HYPERLINK("http://money.worker.ydns.eu/job/update_entities_fidelity_MIM_BUYSTOP/" &amp; Table13[[#This Row],[Build]], "click me")</f>
        <v>click me</v>
      </c>
      <c r="X56" s="8">
        <f>Table13[[#This Row],[Quantity]]*100*Table13[[#This Row],[Price]]*IF(Table13[[#This Row],[Bought]],-1,1)</f>
        <v>-3325</v>
      </c>
      <c r="Y56" s="9">
        <f>TIMEVALUE(LEFT(Table13[[#This Row],[BuyStopTime]],1) &amp; ":" &amp; RIGHT(Table13[[#This Row],[BuyStopTime]],2) &amp; " AM")</f>
        <v>0.2722222222222222</v>
      </c>
      <c r="Z5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56" s="10" t="e" cm="1">
        <f t="array" ref="AA56">MAX((Table13[Trade Idea and Build]=Table13[[#This Row],[Trade Idea and Build]])*Table13[Column5])</f>
        <v>#VALUE!</v>
      </c>
      <c r="AB56" s="10" t="e">
        <f>IF(Table13[[#This Row],[SumTrailingAmountByTradePiece]]=0,"Ladder","Trail")</f>
        <v>#VALUE!</v>
      </c>
      <c r="AC56" s="10"/>
      <c r="AD56" s="2">
        <v>209306</v>
      </c>
      <c r="AE56" s="2" t="s">
        <v>115</v>
      </c>
      <c r="AF56" s="2" t="s">
        <v>70</v>
      </c>
      <c r="AG56" s="2">
        <v>632</v>
      </c>
      <c r="AH56" s="2" t="s">
        <v>41</v>
      </c>
      <c r="AI56" s="2">
        <v>555</v>
      </c>
      <c r="AJ56" s="2">
        <v>-50</v>
      </c>
      <c r="AK56" s="2"/>
      <c r="AL56" s="2"/>
      <c r="AM56" s="2"/>
    </row>
    <row r="57" spans="1:39" x14ac:dyDescent="0.25">
      <c r="A57" t="s">
        <v>202</v>
      </c>
      <c r="B57" t="s">
        <v>203</v>
      </c>
      <c r="C57" t="s">
        <v>99</v>
      </c>
      <c r="D57">
        <v>20220923</v>
      </c>
      <c r="E57">
        <v>135</v>
      </c>
      <c r="F57" t="s">
        <v>107</v>
      </c>
      <c r="G57" t="s">
        <v>100</v>
      </c>
      <c r="H57" t="s">
        <v>18</v>
      </c>
      <c r="I57">
        <v>5</v>
      </c>
      <c r="J57">
        <v>6.65</v>
      </c>
      <c r="K57" s="1">
        <v>0.29208333333333331</v>
      </c>
      <c r="L57">
        <v>20220913</v>
      </c>
      <c r="M57" t="s">
        <v>105</v>
      </c>
      <c r="N57" t="s">
        <v>113</v>
      </c>
      <c r="O57" t="s">
        <v>205</v>
      </c>
      <c r="R57" t="s">
        <v>63</v>
      </c>
      <c r="S57" s="7" t="str">
        <f xml:space="preserve"> TEXT(Table13[[#This Row],[BuyStopTime]],"0000") &amp;"_"&amp;Table13[[#This Row],[Build]] &amp; "_" &amp;Table13[[#This Row],[Trading Class]]</f>
        <v>0632_217787_NVDA</v>
      </c>
      <c r="T57" s="7" t="str">
        <f>Table13[[#This Row],[Trade Idea]]&amp;"_"&amp;Table13[[#This Row],[Build]]</f>
        <v>0632_217787_NVDA_217787</v>
      </c>
      <c r="U57" s="7" t="b">
        <f>ISNUMBER(FIND("_b_",Table13[[#This Row],[Order Ref.]]))</f>
        <v>1</v>
      </c>
      <c r="V57" s="7" t="str">
        <f>LEFT(Table13[[#This Row],[Order Ref.]],6)</f>
        <v>217787</v>
      </c>
      <c r="W57" s="18" t="str">
        <f>HYPERLINK("http://money.worker.ydns.eu/job/update_entities_fidelity_MIM_BUYSTOP/" &amp; Table13[[#This Row],[Build]], "click me")</f>
        <v>click me</v>
      </c>
      <c r="X57" s="8">
        <f>Table13[[#This Row],[Quantity]]*100*Table13[[#This Row],[Price]]*IF(Table13[[#This Row],[Bought]],-1,1)</f>
        <v>-3325</v>
      </c>
      <c r="Y57" s="9">
        <f>TIMEVALUE(LEFT(Table13[[#This Row],[BuyStopTime]],1) &amp; ":" &amp; RIGHT(Table13[[#This Row],[BuyStopTime]],2) &amp; " AM")</f>
        <v>0.2722222222222222</v>
      </c>
      <c r="Z5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57" s="10" t="e" cm="1">
        <f t="array" ref="AA57">MAX((Table13[Trade Idea and Build]=Table13[[#This Row],[Trade Idea and Build]])*Table13[Column5])</f>
        <v>#VALUE!</v>
      </c>
      <c r="AB57" s="10" t="e">
        <f>IF(Table13[[#This Row],[SumTrailingAmountByTradePiece]]=0,"Ladder","Trail")</f>
        <v>#VALUE!</v>
      </c>
      <c r="AC57" s="10"/>
      <c r="AD57" s="2">
        <v>209306</v>
      </c>
      <c r="AE57" s="2" t="s">
        <v>115</v>
      </c>
      <c r="AF57" s="2" t="s">
        <v>70</v>
      </c>
      <c r="AG57" s="2">
        <v>632</v>
      </c>
      <c r="AH57" s="2" t="s">
        <v>41</v>
      </c>
      <c r="AI57" s="2">
        <v>555</v>
      </c>
      <c r="AJ57" s="2">
        <v>-50</v>
      </c>
      <c r="AK57" s="2"/>
      <c r="AL57" s="2"/>
      <c r="AM57" s="2"/>
    </row>
    <row r="58" spans="1:39" x14ac:dyDescent="0.25">
      <c r="A58" t="s">
        <v>202</v>
      </c>
      <c r="B58" t="s">
        <v>203</v>
      </c>
      <c r="C58" t="s">
        <v>99</v>
      </c>
      <c r="D58">
        <v>20220923</v>
      </c>
      <c r="E58">
        <v>135</v>
      </c>
      <c r="F58" t="s">
        <v>107</v>
      </c>
      <c r="G58" t="s">
        <v>100</v>
      </c>
      <c r="H58" t="s">
        <v>18</v>
      </c>
      <c r="I58">
        <v>2</v>
      </c>
      <c r="J58">
        <v>6.65</v>
      </c>
      <c r="K58" s="1">
        <v>0.29210648148148149</v>
      </c>
      <c r="L58">
        <v>20220913</v>
      </c>
      <c r="M58" t="s">
        <v>135</v>
      </c>
      <c r="N58" t="s">
        <v>113</v>
      </c>
      <c r="O58" t="s">
        <v>205</v>
      </c>
      <c r="R58" t="s">
        <v>63</v>
      </c>
      <c r="S58" s="7" t="str">
        <f xml:space="preserve"> TEXT(Table13[[#This Row],[BuyStopTime]],"0000") &amp;"_"&amp;Table13[[#This Row],[Build]] &amp; "_" &amp;Table13[[#This Row],[Trading Class]]</f>
        <v>0632_217787_NVDA</v>
      </c>
      <c r="T58" s="7" t="str">
        <f>Table13[[#This Row],[Trade Idea]]&amp;"_"&amp;Table13[[#This Row],[Build]]</f>
        <v>0632_217787_NVDA_217787</v>
      </c>
      <c r="U58" s="7" t="b">
        <f>ISNUMBER(FIND("_b_",Table13[[#This Row],[Order Ref.]]))</f>
        <v>1</v>
      </c>
      <c r="V58" s="7" t="str">
        <f>LEFT(Table13[[#This Row],[Order Ref.]],6)</f>
        <v>217787</v>
      </c>
      <c r="W58" s="18" t="str">
        <f>HYPERLINK("http://money.worker.ydns.eu/job/update_entities_fidelity_MIM_BUYSTOP/" &amp; Table13[[#This Row],[Build]], "click me")</f>
        <v>click me</v>
      </c>
      <c r="X58" s="8">
        <f>Table13[[#This Row],[Quantity]]*100*Table13[[#This Row],[Price]]*IF(Table13[[#This Row],[Bought]],-1,1)</f>
        <v>-1330</v>
      </c>
      <c r="Y58" s="9">
        <f>TIMEVALUE(LEFT(Table13[[#This Row],[BuyStopTime]],1) &amp; ":" &amp; RIGHT(Table13[[#This Row],[BuyStopTime]],2) &amp; " AM")</f>
        <v>0.2722222222222222</v>
      </c>
      <c r="Z5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58" s="10" t="e" cm="1">
        <f t="array" ref="AA58">MAX((Table13[Trade Idea and Build]=Table13[[#This Row],[Trade Idea and Build]])*Table13[Column5])</f>
        <v>#VALUE!</v>
      </c>
      <c r="AB58" s="10" t="e">
        <f>IF(Table13[[#This Row],[SumTrailingAmountByTradePiece]]=0,"Ladder","Trail")</f>
        <v>#VALUE!</v>
      </c>
      <c r="AC58" s="10"/>
      <c r="AD58" s="2">
        <v>209317</v>
      </c>
      <c r="AE58" s="2" t="s">
        <v>115</v>
      </c>
      <c r="AF58" s="2" t="s">
        <v>27</v>
      </c>
      <c r="AG58" s="2">
        <v>632</v>
      </c>
      <c r="AH58" s="2" t="s">
        <v>41</v>
      </c>
      <c r="AI58" s="2">
        <v>555</v>
      </c>
      <c r="AJ58" s="2">
        <v>-50</v>
      </c>
      <c r="AK58" s="2"/>
      <c r="AL58" s="2"/>
      <c r="AM58" s="2"/>
    </row>
    <row r="59" spans="1:39" x14ac:dyDescent="0.25">
      <c r="A59" t="s">
        <v>202</v>
      </c>
      <c r="B59" t="s">
        <v>203</v>
      </c>
      <c r="C59" t="s">
        <v>99</v>
      </c>
      <c r="D59">
        <v>20220923</v>
      </c>
      <c r="E59">
        <v>135</v>
      </c>
      <c r="F59" t="s">
        <v>107</v>
      </c>
      <c r="G59" t="s">
        <v>100</v>
      </c>
      <c r="H59" t="s">
        <v>18</v>
      </c>
      <c r="I59">
        <v>2</v>
      </c>
      <c r="J59">
        <v>6.65</v>
      </c>
      <c r="K59" s="1">
        <v>0.29210648148148149</v>
      </c>
      <c r="L59">
        <v>20220913</v>
      </c>
      <c r="M59" t="s">
        <v>105</v>
      </c>
      <c r="N59" t="s">
        <v>113</v>
      </c>
      <c r="O59" t="s">
        <v>205</v>
      </c>
      <c r="R59" t="s">
        <v>63</v>
      </c>
      <c r="S59" s="7" t="str">
        <f xml:space="preserve"> TEXT(Table13[[#This Row],[BuyStopTime]],"0000") &amp;"_"&amp;Table13[[#This Row],[Build]] &amp; "_" &amp;Table13[[#This Row],[Trading Class]]</f>
        <v>0632_217787_NVDA</v>
      </c>
      <c r="T59" s="7" t="str">
        <f>Table13[[#This Row],[Trade Idea]]&amp;"_"&amp;Table13[[#This Row],[Build]]</f>
        <v>0632_217787_NVDA_217787</v>
      </c>
      <c r="U59" s="7" t="b">
        <f>ISNUMBER(FIND("_b_",Table13[[#This Row],[Order Ref.]]))</f>
        <v>1</v>
      </c>
      <c r="V59" s="7" t="str">
        <f>LEFT(Table13[[#This Row],[Order Ref.]],6)</f>
        <v>217787</v>
      </c>
      <c r="W59" s="18" t="str">
        <f>HYPERLINK("http://money.worker.ydns.eu/job/update_entities_fidelity_MIM_BUYSTOP/" &amp; Table13[[#This Row],[Build]], "click me")</f>
        <v>click me</v>
      </c>
      <c r="X59" s="8">
        <f>Table13[[#This Row],[Quantity]]*100*Table13[[#This Row],[Price]]*IF(Table13[[#This Row],[Bought]],-1,1)</f>
        <v>-1330</v>
      </c>
      <c r="Y59" s="9">
        <f>TIMEVALUE(LEFT(Table13[[#This Row],[BuyStopTime]],1) &amp; ":" &amp; RIGHT(Table13[[#This Row],[BuyStopTime]],2) &amp; " AM")</f>
        <v>0.2722222222222222</v>
      </c>
      <c r="Z5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59" s="10" t="e" cm="1">
        <f t="array" ref="AA59">MAX((Table13[Trade Idea and Build]=Table13[[#This Row],[Trade Idea and Build]])*Table13[Column5])</f>
        <v>#VALUE!</v>
      </c>
      <c r="AB59" s="10" t="e">
        <f>IF(Table13[[#This Row],[SumTrailingAmountByTradePiece]]=0,"Ladder","Trail")</f>
        <v>#VALUE!</v>
      </c>
      <c r="AC59" s="10"/>
      <c r="AD59" s="2">
        <v>209317</v>
      </c>
      <c r="AE59" s="2" t="s">
        <v>115</v>
      </c>
      <c r="AF59" s="2" t="s">
        <v>70</v>
      </c>
      <c r="AG59" s="2">
        <v>632</v>
      </c>
      <c r="AH59" s="2" t="s">
        <v>41</v>
      </c>
      <c r="AI59" s="2">
        <v>555</v>
      </c>
      <c r="AJ59" s="2">
        <v>-50</v>
      </c>
      <c r="AK59" s="2" t="s">
        <v>71</v>
      </c>
      <c r="AL59" s="2">
        <v>5</v>
      </c>
      <c r="AM59" s="2"/>
    </row>
    <row r="60" spans="1:39" x14ac:dyDescent="0.25">
      <c r="A60" t="s">
        <v>206</v>
      </c>
      <c r="B60" t="s">
        <v>207</v>
      </c>
      <c r="C60" t="s">
        <v>99</v>
      </c>
      <c r="D60">
        <v>20220930</v>
      </c>
      <c r="E60">
        <v>135</v>
      </c>
      <c r="F60" t="s">
        <v>107</v>
      </c>
      <c r="G60" t="s">
        <v>100</v>
      </c>
      <c r="H60" t="s">
        <v>18</v>
      </c>
      <c r="I60">
        <v>9</v>
      </c>
      <c r="J60">
        <v>7.9</v>
      </c>
      <c r="K60" s="1">
        <v>0.29210648148148149</v>
      </c>
      <c r="L60">
        <v>20220913</v>
      </c>
      <c r="M60" t="s">
        <v>105</v>
      </c>
      <c r="N60" t="s">
        <v>113</v>
      </c>
      <c r="O60" t="s">
        <v>208</v>
      </c>
      <c r="R60" t="s">
        <v>63</v>
      </c>
      <c r="S60" s="7" t="str">
        <f xml:space="preserve"> TEXT(Table13[[#This Row],[BuyStopTime]],"0000") &amp;"_"&amp;Table13[[#This Row],[Build]] &amp; "_" &amp;Table13[[#This Row],[Trading Class]]</f>
        <v>0632_217787_NVDA</v>
      </c>
      <c r="T60" s="7" t="str">
        <f>Table13[[#This Row],[Trade Idea]]&amp;"_"&amp;Table13[[#This Row],[Build]]</f>
        <v>0632_217787_NVDA_217787</v>
      </c>
      <c r="U60" s="7" t="b">
        <f>ISNUMBER(FIND("_b_",Table13[[#This Row],[Order Ref.]]))</f>
        <v>1</v>
      </c>
      <c r="V60" s="7" t="str">
        <f>LEFT(Table13[[#This Row],[Order Ref.]],6)</f>
        <v>217787</v>
      </c>
      <c r="W60" s="18" t="str">
        <f>HYPERLINK("http://money.worker.ydns.eu/job/update_entities_fidelity_MIM_BUYSTOP/" &amp; Table13[[#This Row],[Build]], "click me")</f>
        <v>click me</v>
      </c>
      <c r="X60" s="8">
        <f>Table13[[#This Row],[Quantity]]*100*Table13[[#This Row],[Price]]*IF(Table13[[#This Row],[Bought]],-1,1)</f>
        <v>-7110</v>
      </c>
      <c r="Y60" s="9">
        <f>TIMEVALUE(LEFT(Table13[[#This Row],[BuyStopTime]],1) &amp; ":" &amp; RIGHT(Table13[[#This Row],[BuyStopTime]],2) &amp; " AM")</f>
        <v>0.2722222222222222</v>
      </c>
      <c r="Z6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0632|07:00|BUY|NVDA|Call|reversal</v>
      </c>
      <c r="AA60" s="10" t="e" cm="1">
        <f t="array" ref="AA60">MAX((Table13[Trade Idea and Build]=Table13[[#This Row],[Trade Idea and Build]])*Table13[Column5])</f>
        <v>#VALUE!</v>
      </c>
      <c r="AB60" s="10" t="e">
        <f>IF(Table13[[#This Row],[SumTrailingAmountByTradePiece]]=0,"Ladder","Trail")</f>
        <v>#VALUE!</v>
      </c>
      <c r="AC60" s="10"/>
      <c r="AD60" s="2">
        <v>209317</v>
      </c>
      <c r="AE60" s="2" t="s">
        <v>115</v>
      </c>
      <c r="AF60" s="2" t="s">
        <v>70</v>
      </c>
      <c r="AG60" s="2">
        <v>632</v>
      </c>
      <c r="AH60" s="2" t="s">
        <v>41</v>
      </c>
      <c r="AI60" s="2">
        <v>555</v>
      </c>
      <c r="AJ60" s="2">
        <v>-50</v>
      </c>
      <c r="AK60" s="2" t="s">
        <v>71</v>
      </c>
      <c r="AL60" s="2">
        <v>5</v>
      </c>
      <c r="AM60" s="2"/>
    </row>
    <row r="61" spans="1:39" x14ac:dyDescent="0.25">
      <c r="A61" t="s">
        <v>209</v>
      </c>
      <c r="B61" t="s">
        <v>210</v>
      </c>
      <c r="C61" t="s">
        <v>99</v>
      </c>
      <c r="D61">
        <v>20220916</v>
      </c>
      <c r="E61">
        <v>252.5</v>
      </c>
      <c r="F61" t="s">
        <v>107</v>
      </c>
      <c r="G61" t="s">
        <v>100</v>
      </c>
      <c r="H61" t="s">
        <v>18</v>
      </c>
      <c r="I61">
        <v>9</v>
      </c>
      <c r="J61">
        <v>6.55</v>
      </c>
      <c r="K61" s="1">
        <v>0.29486111111111107</v>
      </c>
      <c r="L61">
        <v>20220913</v>
      </c>
      <c r="M61" t="s">
        <v>138</v>
      </c>
      <c r="N61" t="s">
        <v>113</v>
      </c>
      <c r="O61" t="s">
        <v>211</v>
      </c>
      <c r="R61" t="s">
        <v>68</v>
      </c>
      <c r="S61" s="7" t="str">
        <f xml:space="preserve"> TEXT(Table13[[#This Row],[BuyStopTime]],"0000") &amp;"_"&amp;Table13[[#This Row],[Build]] &amp; "_" &amp;Table13[[#This Row],[Trading Class]]</f>
        <v>0632_217791_MSFT</v>
      </c>
      <c r="T61" s="7" t="str">
        <f>Table13[[#This Row],[Trade Idea]]&amp;"_"&amp;Table13[[#This Row],[Build]]</f>
        <v>0632_217791_MSFT_217791</v>
      </c>
      <c r="U61" s="7" t="b">
        <f>ISNUMBER(FIND("_b_",Table13[[#This Row],[Order Ref.]]))</f>
        <v>1</v>
      </c>
      <c r="V61" s="7" t="str">
        <f>LEFT(Table13[[#This Row],[Order Ref.]],6)</f>
        <v>217791</v>
      </c>
      <c r="W61" s="18" t="str">
        <f>HYPERLINK("http://money.worker.ydns.eu/job/update_entities_fidelity_MIM_BUYSTOP/" &amp; Table13[[#This Row],[Build]], "click me")</f>
        <v>click me</v>
      </c>
      <c r="X61" s="8">
        <f>Table13[[#This Row],[Quantity]]*100*Table13[[#This Row],[Price]]*IF(Table13[[#This Row],[Bought]],-1,1)</f>
        <v>-5895</v>
      </c>
      <c r="Y61" s="9">
        <f>TIMEVALUE(LEFT(Table13[[#This Row],[BuyStopTime]],1) &amp; ":" &amp; RIGHT(Table13[[#This Row],[BuyStopTime]],2) &amp; " AM")</f>
        <v>0.2722222222222222</v>
      </c>
      <c r="Z6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0632|07:04|BUY|MSFT|Call|reversal</v>
      </c>
      <c r="AA61" s="10" t="e" cm="1">
        <f t="array" ref="AA61">MAX((Table13[Trade Idea and Build]=Table13[[#This Row],[Trade Idea and Build]])*Table13[Column5])</f>
        <v>#VALUE!</v>
      </c>
      <c r="AB61" s="10" t="e">
        <f>IF(Table13[[#This Row],[SumTrailingAmountByTradePiece]]=0,"Ladder","Trail")</f>
        <v>#VALUE!</v>
      </c>
      <c r="AC61" s="10"/>
      <c r="AD61" s="2">
        <v>209307</v>
      </c>
      <c r="AE61" s="2" t="s">
        <v>115</v>
      </c>
      <c r="AF61" s="2" t="s">
        <v>27</v>
      </c>
      <c r="AG61" s="2">
        <v>632</v>
      </c>
      <c r="AH61" s="2" t="s">
        <v>41</v>
      </c>
      <c r="AI61" s="2">
        <v>555</v>
      </c>
      <c r="AJ61" s="2">
        <v>-50</v>
      </c>
      <c r="AK61" s="2" t="s">
        <v>71</v>
      </c>
      <c r="AL61" s="2">
        <v>5</v>
      </c>
      <c r="AM61" s="2"/>
    </row>
    <row r="62" spans="1:39" x14ac:dyDescent="0.25">
      <c r="A62" t="s">
        <v>212</v>
      </c>
      <c r="B62" t="s">
        <v>213</v>
      </c>
      <c r="C62" t="s">
        <v>99</v>
      </c>
      <c r="D62">
        <v>20220916</v>
      </c>
      <c r="E62">
        <v>145</v>
      </c>
      <c r="F62" t="s">
        <v>107</v>
      </c>
      <c r="G62" t="s">
        <v>100</v>
      </c>
      <c r="H62" t="s">
        <v>18</v>
      </c>
      <c r="I62">
        <v>2</v>
      </c>
      <c r="J62">
        <v>12.85</v>
      </c>
      <c r="K62" s="1">
        <v>0.2950578703703704</v>
      </c>
      <c r="L62">
        <v>20220913</v>
      </c>
      <c r="M62" t="s">
        <v>106</v>
      </c>
      <c r="N62" t="s">
        <v>113</v>
      </c>
      <c r="O62" t="s">
        <v>214</v>
      </c>
      <c r="R62" t="s">
        <v>86</v>
      </c>
      <c r="S62" s="7" t="str">
        <f xml:space="preserve"> TEXT(Table13[[#This Row],[BuyStopTime]],"0000") &amp;"_"&amp;Table13[[#This Row],[Build]] &amp; "_" &amp;Table13[[#This Row],[Trading Class]]</f>
        <v>0632_217782_META</v>
      </c>
      <c r="T62" s="7" t="str">
        <f>Table13[[#This Row],[Trade Idea]]&amp;"_"&amp;Table13[[#This Row],[Build]]</f>
        <v>0632_217782_META_217782</v>
      </c>
      <c r="U62" s="7" t="b">
        <f>ISNUMBER(FIND("_b_",Table13[[#This Row],[Order Ref.]]))</f>
        <v>1</v>
      </c>
      <c r="V62" s="7" t="str">
        <f>LEFT(Table13[[#This Row],[Order Ref.]],6)</f>
        <v>217782</v>
      </c>
      <c r="W62" s="18" t="str">
        <f>HYPERLINK("http://money.worker.ydns.eu/job/update_entities_fidelity_MIM_BUYSTOP/" &amp; Table13[[#This Row],[Build]], "click me")</f>
        <v>click me</v>
      </c>
      <c r="X62" s="8">
        <f>Table13[[#This Row],[Quantity]]*100*Table13[[#This Row],[Price]]*IF(Table13[[#This Row],[Bought]],-1,1)</f>
        <v>-2570</v>
      </c>
      <c r="Y62" s="9">
        <f>TIMEVALUE(LEFT(Table13[[#This Row],[BuyStopTime]],1) &amp; ":" &amp; RIGHT(Table13[[#This Row],[BuyStopTime]],2) &amp; " AM")</f>
        <v>0.2722222222222222</v>
      </c>
      <c r="Z6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0632|07:04|BUY|META|Call|reversal</v>
      </c>
      <c r="AA62" s="10" t="e" cm="1">
        <f t="array" ref="AA62">MAX((Table13[Trade Idea and Build]=Table13[[#This Row],[Trade Idea and Build]])*Table13[Column5])</f>
        <v>#VALUE!</v>
      </c>
      <c r="AB62" s="10" t="e">
        <f>IF(Table13[[#This Row],[SumTrailingAmountByTradePiece]]=0,"Ladder","Trail")</f>
        <v>#VALUE!</v>
      </c>
      <c r="AC62" s="10"/>
      <c r="AD62" s="2">
        <v>209307</v>
      </c>
      <c r="AE62" s="2" t="s">
        <v>115</v>
      </c>
      <c r="AF62" s="2" t="s">
        <v>27</v>
      </c>
      <c r="AG62" s="2">
        <v>632</v>
      </c>
      <c r="AH62" s="2" t="s">
        <v>41</v>
      </c>
      <c r="AI62" s="2">
        <v>555</v>
      </c>
      <c r="AJ62" s="2">
        <v>-50</v>
      </c>
      <c r="AK62" s="2" t="s">
        <v>71</v>
      </c>
      <c r="AL62" s="2">
        <v>5</v>
      </c>
      <c r="AM62" s="2"/>
    </row>
    <row r="63" spans="1:39" x14ac:dyDescent="0.25">
      <c r="A63" t="s">
        <v>212</v>
      </c>
      <c r="B63" t="s">
        <v>213</v>
      </c>
      <c r="C63" t="s">
        <v>99</v>
      </c>
      <c r="D63">
        <v>20220916</v>
      </c>
      <c r="E63">
        <v>145</v>
      </c>
      <c r="F63" t="s">
        <v>107</v>
      </c>
      <c r="G63" t="s">
        <v>100</v>
      </c>
      <c r="H63" t="s">
        <v>18</v>
      </c>
      <c r="I63">
        <v>3</v>
      </c>
      <c r="J63">
        <v>12.85</v>
      </c>
      <c r="K63" s="1">
        <v>0.2950578703703704</v>
      </c>
      <c r="L63">
        <v>20220913</v>
      </c>
      <c r="M63" t="s">
        <v>106</v>
      </c>
      <c r="N63" t="s">
        <v>113</v>
      </c>
      <c r="O63" t="s">
        <v>214</v>
      </c>
      <c r="R63" t="s">
        <v>86</v>
      </c>
      <c r="S63" s="7" t="str">
        <f xml:space="preserve"> TEXT(Table13[[#This Row],[BuyStopTime]],"0000") &amp;"_"&amp;Table13[[#This Row],[Build]] &amp; "_" &amp;Table13[[#This Row],[Trading Class]]</f>
        <v>0632_217782_META</v>
      </c>
      <c r="T63" s="7" t="str">
        <f>Table13[[#This Row],[Trade Idea]]&amp;"_"&amp;Table13[[#This Row],[Build]]</f>
        <v>0632_217782_META_217782</v>
      </c>
      <c r="U63" s="7" t="b">
        <f>ISNUMBER(FIND("_b_",Table13[[#This Row],[Order Ref.]]))</f>
        <v>1</v>
      </c>
      <c r="V63" s="7" t="str">
        <f>LEFT(Table13[[#This Row],[Order Ref.]],6)</f>
        <v>217782</v>
      </c>
      <c r="W63" s="18" t="str">
        <f>HYPERLINK("http://money.worker.ydns.eu/job/update_entities_fidelity_MIM_BUYSTOP/" &amp; Table13[[#This Row],[Build]], "click me")</f>
        <v>click me</v>
      </c>
      <c r="X63" s="8">
        <f>Table13[[#This Row],[Quantity]]*100*Table13[[#This Row],[Price]]*IF(Table13[[#This Row],[Bought]],-1,1)</f>
        <v>-3855</v>
      </c>
      <c r="Y63" s="9">
        <f>TIMEVALUE(LEFT(Table13[[#This Row],[BuyStopTime]],1) &amp; ":" &amp; RIGHT(Table13[[#This Row],[BuyStopTime]],2) &amp; " AM")</f>
        <v>0.2722222222222222</v>
      </c>
      <c r="Z6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0632|07:04|BUY|META|Call|reversal</v>
      </c>
      <c r="AA63" s="10" t="e" cm="1">
        <f t="array" ref="AA63">MAX((Table13[Trade Idea and Build]=Table13[[#This Row],[Trade Idea and Build]])*Table13[Column5])</f>
        <v>#VALUE!</v>
      </c>
      <c r="AB63" s="10" t="e">
        <f>IF(Table13[[#This Row],[SumTrailingAmountByTradePiece]]=0,"Ladder","Trail")</f>
        <v>#VALUE!</v>
      </c>
      <c r="AC63" s="10"/>
      <c r="AD63" s="2">
        <v>209307</v>
      </c>
      <c r="AE63" s="2" t="s">
        <v>115</v>
      </c>
      <c r="AF63" s="2" t="s">
        <v>27</v>
      </c>
      <c r="AG63" s="2">
        <v>632</v>
      </c>
      <c r="AH63" s="2" t="s">
        <v>41</v>
      </c>
      <c r="AI63" s="2">
        <v>555</v>
      </c>
      <c r="AJ63" s="2">
        <v>-50</v>
      </c>
      <c r="AK63" s="2" t="s">
        <v>71</v>
      </c>
      <c r="AL63" s="2">
        <v>5</v>
      </c>
      <c r="AM63" s="2"/>
    </row>
    <row r="64" spans="1:39" x14ac:dyDescent="0.25">
      <c r="A64" t="s">
        <v>209</v>
      </c>
      <c r="B64" t="s">
        <v>210</v>
      </c>
      <c r="C64" t="s">
        <v>99</v>
      </c>
      <c r="D64">
        <v>20220916</v>
      </c>
      <c r="E64">
        <v>252.5</v>
      </c>
      <c r="F64" t="s">
        <v>107</v>
      </c>
      <c r="G64" t="s">
        <v>100</v>
      </c>
      <c r="H64" t="s">
        <v>38</v>
      </c>
      <c r="I64">
        <v>2</v>
      </c>
      <c r="J64">
        <v>6.4</v>
      </c>
      <c r="K64" s="1">
        <v>0.29523148148148148</v>
      </c>
      <c r="L64">
        <v>20220913</v>
      </c>
      <c r="M64" t="s">
        <v>111</v>
      </c>
      <c r="N64" t="s">
        <v>113</v>
      </c>
      <c r="O64" t="s">
        <v>215</v>
      </c>
      <c r="R64" t="s">
        <v>68</v>
      </c>
      <c r="S64" s="7" t="str">
        <f xml:space="preserve"> TEXT(Table13[[#This Row],[BuyStopTime]],"0000") &amp;"_"&amp;Table13[[#This Row],[Build]] &amp; "_" &amp;Table13[[#This Row],[Trading Class]]</f>
        <v>0632_217791_MSFT</v>
      </c>
      <c r="T64" s="7" t="str">
        <f>Table13[[#This Row],[Trade Idea]]&amp;"_"&amp;Table13[[#This Row],[Build]]</f>
        <v>0632_217791_MSFT_217791</v>
      </c>
      <c r="U64" s="7" t="b">
        <f>ISNUMBER(FIND("_b_",Table13[[#This Row],[Order Ref.]]))</f>
        <v>0</v>
      </c>
      <c r="V64" s="7" t="str">
        <f>LEFT(Table13[[#This Row],[Order Ref.]],6)</f>
        <v>217791</v>
      </c>
      <c r="W64" s="18" t="str">
        <f>HYPERLINK("http://money.worker.ydns.eu/job/update_entities_fidelity_MIM_BUYSTOP/" &amp; Table13[[#This Row],[Build]], "click me")</f>
        <v>click me</v>
      </c>
      <c r="X64" s="8">
        <f>Table13[[#This Row],[Quantity]]*100*Table13[[#This Row],[Price]]*IF(Table13[[#This Row],[Bought]],-1,1)</f>
        <v>1280</v>
      </c>
      <c r="Y64" s="9">
        <f>TIMEVALUE(LEFT(Table13[[#This Row],[BuyStopTime]],1) &amp; ":" &amp; RIGHT(Table13[[#This Row],[BuyStopTime]],2) &amp; " AM")</f>
        <v>0.2722222222222222</v>
      </c>
      <c r="Z6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0632|07:05|SELL|MSFT|Call|reversal</v>
      </c>
      <c r="AA64" s="10" t="e" cm="1">
        <f t="array" ref="AA64">MAX((Table13[Trade Idea and Build]=Table13[[#This Row],[Trade Idea and Build]])*Table13[Column5])</f>
        <v>#VALUE!</v>
      </c>
      <c r="AB64" s="10" t="e">
        <f>IF(Table13[[#This Row],[SumTrailingAmountByTradePiece]]=0,"Ladder","Trail")</f>
        <v>#VALUE!</v>
      </c>
      <c r="AC64" s="10"/>
      <c r="AD64" s="2">
        <v>209307</v>
      </c>
      <c r="AE64" s="2" t="s">
        <v>115</v>
      </c>
      <c r="AF64" s="2" t="s">
        <v>27</v>
      </c>
      <c r="AG64" s="2">
        <v>632</v>
      </c>
      <c r="AH64" s="2" t="s">
        <v>41</v>
      </c>
      <c r="AI64" s="2">
        <v>555</v>
      </c>
      <c r="AJ64" s="2">
        <v>-50</v>
      </c>
      <c r="AK64" s="2" t="s">
        <v>71</v>
      </c>
      <c r="AL64" s="2">
        <v>5</v>
      </c>
      <c r="AM64" s="2"/>
    </row>
    <row r="65" spans="1:39" x14ac:dyDescent="0.25">
      <c r="A65" t="s">
        <v>209</v>
      </c>
      <c r="B65" t="s">
        <v>210</v>
      </c>
      <c r="C65" t="s">
        <v>99</v>
      </c>
      <c r="D65">
        <v>20220916</v>
      </c>
      <c r="E65">
        <v>252.5</v>
      </c>
      <c r="F65" t="s">
        <v>107</v>
      </c>
      <c r="G65" t="s">
        <v>100</v>
      </c>
      <c r="H65" t="s">
        <v>38</v>
      </c>
      <c r="I65">
        <v>7</v>
      </c>
      <c r="J65">
        <v>6.4</v>
      </c>
      <c r="K65" s="1">
        <v>0.29523148148148148</v>
      </c>
      <c r="L65">
        <v>20220913</v>
      </c>
      <c r="M65" t="s">
        <v>109</v>
      </c>
      <c r="N65" t="s">
        <v>113</v>
      </c>
      <c r="O65" t="s">
        <v>215</v>
      </c>
      <c r="R65" t="s">
        <v>68</v>
      </c>
      <c r="S65" s="7" t="str">
        <f xml:space="preserve"> TEXT(Table13[[#This Row],[BuyStopTime]],"0000") &amp;"_"&amp;Table13[[#This Row],[Build]] &amp; "_" &amp;Table13[[#This Row],[Trading Class]]</f>
        <v>0632_217791_MSFT</v>
      </c>
      <c r="T65" s="7" t="str">
        <f>Table13[[#This Row],[Trade Idea]]&amp;"_"&amp;Table13[[#This Row],[Build]]</f>
        <v>0632_217791_MSFT_217791</v>
      </c>
      <c r="U65" s="7" t="b">
        <f>ISNUMBER(FIND("_b_",Table13[[#This Row],[Order Ref.]]))</f>
        <v>0</v>
      </c>
      <c r="V65" s="7" t="str">
        <f>LEFT(Table13[[#This Row],[Order Ref.]],6)</f>
        <v>217791</v>
      </c>
      <c r="W65" s="18" t="str">
        <f>HYPERLINK("http://money.worker.ydns.eu/job/update_entities_fidelity_MIM_BUYSTOP/" &amp; Table13[[#This Row],[Build]], "click me")</f>
        <v>click me</v>
      </c>
      <c r="X65" s="8">
        <f>Table13[[#This Row],[Quantity]]*100*Table13[[#This Row],[Price]]*IF(Table13[[#This Row],[Bought]],-1,1)</f>
        <v>4480</v>
      </c>
      <c r="Y65" s="9">
        <f>TIMEVALUE(LEFT(Table13[[#This Row],[BuyStopTime]],1) &amp; ":" &amp; RIGHT(Table13[[#This Row],[BuyStopTime]],2) &amp; " AM")</f>
        <v>0.2722222222222222</v>
      </c>
      <c r="Z6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0632|07:05|SELL|MSFT|Call|reversal</v>
      </c>
      <c r="AA65" s="10" t="e" cm="1">
        <f t="array" ref="AA65">MAX((Table13[Trade Idea and Build]=Table13[[#This Row],[Trade Idea and Build]])*Table13[Column5])</f>
        <v>#VALUE!</v>
      </c>
      <c r="AB65" s="10" t="e">
        <f>IF(Table13[[#This Row],[SumTrailingAmountByTradePiece]]=0,"Ladder","Trail")</f>
        <v>#VALUE!</v>
      </c>
      <c r="AC65" s="10"/>
      <c r="AD65" s="2">
        <v>209307</v>
      </c>
      <c r="AE65" s="2" t="s">
        <v>115</v>
      </c>
      <c r="AF65" s="2" t="s">
        <v>27</v>
      </c>
      <c r="AG65" s="2">
        <v>632</v>
      </c>
      <c r="AH65" s="2" t="s">
        <v>41</v>
      </c>
      <c r="AI65" s="2">
        <v>555</v>
      </c>
      <c r="AJ65" s="2">
        <v>-50</v>
      </c>
      <c r="AK65" s="2" t="s">
        <v>71</v>
      </c>
      <c r="AL65" s="2">
        <v>5</v>
      </c>
      <c r="AM65" s="2"/>
    </row>
    <row r="66" spans="1:39" x14ac:dyDescent="0.25">
      <c r="A66" t="s">
        <v>216</v>
      </c>
      <c r="B66" t="s">
        <v>217</v>
      </c>
      <c r="C66" t="s">
        <v>99</v>
      </c>
      <c r="D66">
        <v>20220916</v>
      </c>
      <c r="E66">
        <v>247.5</v>
      </c>
      <c r="F66" t="s">
        <v>107</v>
      </c>
      <c r="G66" t="s">
        <v>100</v>
      </c>
      <c r="H66" t="s">
        <v>18</v>
      </c>
      <c r="I66">
        <v>1</v>
      </c>
      <c r="J66">
        <v>10.55</v>
      </c>
      <c r="K66" s="1">
        <v>0.29523148148148148</v>
      </c>
      <c r="L66">
        <v>20220913</v>
      </c>
      <c r="M66" t="s">
        <v>138</v>
      </c>
      <c r="N66" t="s">
        <v>113</v>
      </c>
      <c r="O66" t="s">
        <v>218</v>
      </c>
      <c r="R66" t="s">
        <v>68</v>
      </c>
      <c r="S66" s="7" t="str">
        <f xml:space="preserve"> TEXT(Table13[[#This Row],[BuyStopTime]],"0000") &amp;"_"&amp;Table13[[#This Row],[Build]] &amp; "_" &amp;Table13[[#This Row],[Trading Class]]</f>
        <v>0632_217791_MSFT</v>
      </c>
      <c r="T66" s="7" t="str">
        <f>Table13[[#This Row],[Trade Idea]]&amp;"_"&amp;Table13[[#This Row],[Build]]</f>
        <v>0632_217791_MSFT_217791</v>
      </c>
      <c r="U66" s="7" t="b">
        <f>ISNUMBER(FIND("_b_",Table13[[#This Row],[Order Ref.]]))</f>
        <v>1</v>
      </c>
      <c r="V66" s="7" t="str">
        <f>LEFT(Table13[[#This Row],[Order Ref.]],6)</f>
        <v>217791</v>
      </c>
      <c r="W66" s="18" t="str">
        <f>HYPERLINK("http://money.worker.ydns.eu/job/update_entities_fidelity_MIM_BUYSTOP/" &amp; Table13[[#This Row],[Build]], "click me")</f>
        <v>click me</v>
      </c>
      <c r="X66" s="8">
        <f>Table13[[#This Row],[Quantity]]*100*Table13[[#This Row],[Price]]*IF(Table13[[#This Row],[Bought]],-1,1)</f>
        <v>-1055</v>
      </c>
      <c r="Y66" s="9">
        <f>TIMEVALUE(LEFT(Table13[[#This Row],[BuyStopTime]],1) &amp; ":" &amp; RIGHT(Table13[[#This Row],[BuyStopTime]],2) &amp; " AM")</f>
        <v>0.2722222222222222</v>
      </c>
      <c r="Z6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0632|07:05|BUY|MSFT|Call|reversal</v>
      </c>
      <c r="AA66" s="10" t="e" cm="1">
        <f t="array" ref="AA66">MAX((Table13[Trade Idea and Build]=Table13[[#This Row],[Trade Idea and Build]])*Table13[Column5])</f>
        <v>#VALUE!</v>
      </c>
      <c r="AB66" s="10" t="e">
        <f>IF(Table13[[#This Row],[SumTrailingAmountByTradePiece]]=0,"Ladder","Trail")</f>
        <v>#VALUE!</v>
      </c>
      <c r="AC66" s="10"/>
      <c r="AD66" s="2">
        <v>209307</v>
      </c>
      <c r="AE66" s="2" t="s">
        <v>115</v>
      </c>
      <c r="AF66" s="2" t="s">
        <v>27</v>
      </c>
      <c r="AG66" s="2">
        <v>632</v>
      </c>
      <c r="AH66" s="2" t="s">
        <v>41</v>
      </c>
      <c r="AI66" s="2">
        <v>555</v>
      </c>
      <c r="AJ66" s="2">
        <v>-50</v>
      </c>
      <c r="AK66" s="2"/>
      <c r="AL66" s="2"/>
      <c r="AM66" s="2"/>
    </row>
    <row r="67" spans="1:39" x14ac:dyDescent="0.25">
      <c r="A67" t="s">
        <v>216</v>
      </c>
      <c r="B67" t="s">
        <v>217</v>
      </c>
      <c r="C67" t="s">
        <v>99</v>
      </c>
      <c r="D67">
        <v>20220916</v>
      </c>
      <c r="E67">
        <v>247.5</v>
      </c>
      <c r="F67" t="s">
        <v>107</v>
      </c>
      <c r="G67" t="s">
        <v>100</v>
      </c>
      <c r="H67" t="s">
        <v>18</v>
      </c>
      <c r="I67">
        <v>5</v>
      </c>
      <c r="J67">
        <v>10.55</v>
      </c>
      <c r="K67" s="1">
        <v>0.29524305555555558</v>
      </c>
      <c r="L67">
        <v>20220913</v>
      </c>
      <c r="M67" t="s">
        <v>138</v>
      </c>
      <c r="N67" t="s">
        <v>113</v>
      </c>
      <c r="O67" t="s">
        <v>218</v>
      </c>
      <c r="R67" t="s">
        <v>68</v>
      </c>
      <c r="S67" s="7" t="str">
        <f xml:space="preserve"> TEXT(Table13[[#This Row],[BuyStopTime]],"0000") &amp;"_"&amp;Table13[[#This Row],[Build]] &amp; "_" &amp;Table13[[#This Row],[Trading Class]]</f>
        <v>0632_217791_MSFT</v>
      </c>
      <c r="T67" s="7" t="str">
        <f>Table13[[#This Row],[Trade Idea]]&amp;"_"&amp;Table13[[#This Row],[Build]]</f>
        <v>0632_217791_MSFT_217791</v>
      </c>
      <c r="U67" s="7" t="b">
        <f>ISNUMBER(FIND("_b_",Table13[[#This Row],[Order Ref.]]))</f>
        <v>1</v>
      </c>
      <c r="V67" s="7" t="str">
        <f>LEFT(Table13[[#This Row],[Order Ref.]],6)</f>
        <v>217791</v>
      </c>
      <c r="W67" s="18" t="str">
        <f>HYPERLINK("http://money.worker.ydns.eu/job/update_entities_fidelity_MIM_BUYSTOP/" &amp; Table13[[#This Row],[Build]], "click me")</f>
        <v>click me</v>
      </c>
      <c r="X67" s="8">
        <f>Table13[[#This Row],[Quantity]]*100*Table13[[#This Row],[Price]]*IF(Table13[[#This Row],[Bought]],-1,1)</f>
        <v>-5275</v>
      </c>
      <c r="Y67" s="9">
        <f>TIMEVALUE(LEFT(Table13[[#This Row],[BuyStopTime]],1) &amp; ":" &amp; RIGHT(Table13[[#This Row],[BuyStopTime]],2) &amp; " AM")</f>
        <v>0.2722222222222222</v>
      </c>
      <c r="Z6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0632|07:05|BUY|MSFT|Call|reversal</v>
      </c>
      <c r="AA67" s="10" t="e" cm="1">
        <f t="array" ref="AA67">MAX((Table13[Trade Idea and Build]=Table13[[#This Row],[Trade Idea and Build]])*Table13[Column5])</f>
        <v>#VALUE!</v>
      </c>
      <c r="AB67" s="10" t="e">
        <f>IF(Table13[[#This Row],[SumTrailingAmountByTradePiece]]=0,"Ladder","Trail")</f>
        <v>#VALUE!</v>
      </c>
      <c r="AC67" s="10"/>
      <c r="AD67" s="2">
        <v>209307</v>
      </c>
      <c r="AE67" s="2" t="s">
        <v>115</v>
      </c>
      <c r="AF67" s="2" t="s">
        <v>27</v>
      </c>
      <c r="AG67" s="2">
        <v>632</v>
      </c>
      <c r="AH67" s="2" t="s">
        <v>41</v>
      </c>
      <c r="AI67" s="2">
        <v>555</v>
      </c>
      <c r="AJ67" s="2">
        <v>-50</v>
      </c>
      <c r="AK67" s="2"/>
      <c r="AL67" s="2"/>
      <c r="AM67" s="2"/>
    </row>
    <row r="68" spans="1:39" x14ac:dyDescent="0.25">
      <c r="A68" t="s">
        <v>216</v>
      </c>
      <c r="B68" t="s">
        <v>217</v>
      </c>
      <c r="C68" t="s">
        <v>99</v>
      </c>
      <c r="D68">
        <v>20220916</v>
      </c>
      <c r="E68">
        <v>247.5</v>
      </c>
      <c r="F68" t="s">
        <v>107</v>
      </c>
      <c r="G68" t="s">
        <v>100</v>
      </c>
      <c r="H68" t="s">
        <v>38</v>
      </c>
      <c r="I68">
        <v>1</v>
      </c>
      <c r="J68">
        <v>10.4</v>
      </c>
      <c r="K68" s="1">
        <v>0.29644675925925928</v>
      </c>
      <c r="L68">
        <v>20220913</v>
      </c>
      <c r="M68" t="s">
        <v>138</v>
      </c>
      <c r="N68" t="s">
        <v>113</v>
      </c>
      <c r="O68" t="s">
        <v>219</v>
      </c>
      <c r="R68" t="s">
        <v>68</v>
      </c>
      <c r="S68" s="7" t="str">
        <f xml:space="preserve"> TEXT(Table13[[#This Row],[BuyStopTime]],"0000") &amp;"_"&amp;Table13[[#This Row],[Build]] &amp; "_" &amp;Table13[[#This Row],[Trading Class]]</f>
        <v>0632_217791_MSFT</v>
      </c>
      <c r="T68" s="7" t="str">
        <f>Table13[[#This Row],[Trade Idea]]&amp;"_"&amp;Table13[[#This Row],[Build]]</f>
        <v>0632_217791_MSFT_217791</v>
      </c>
      <c r="U68" s="7" t="b">
        <f>ISNUMBER(FIND("_b_",Table13[[#This Row],[Order Ref.]]))</f>
        <v>0</v>
      </c>
      <c r="V68" s="7" t="str">
        <f>LEFT(Table13[[#This Row],[Order Ref.]],6)</f>
        <v>217791</v>
      </c>
      <c r="W68" s="18" t="str">
        <f>HYPERLINK("http://money.worker.ydns.eu/job/update_entities_fidelity_MIM_BUYSTOP/" &amp; Table13[[#This Row],[Build]], "click me")</f>
        <v>click me</v>
      </c>
      <c r="X68" s="8">
        <f>Table13[[#This Row],[Quantity]]*100*Table13[[#This Row],[Price]]*IF(Table13[[#This Row],[Bought]],-1,1)</f>
        <v>1040</v>
      </c>
      <c r="Y68" s="9">
        <f>TIMEVALUE(LEFT(Table13[[#This Row],[BuyStopTime]],1) &amp; ":" &amp; RIGHT(Table13[[#This Row],[BuyStopTime]],2) &amp; " AM")</f>
        <v>0.2722222222222222</v>
      </c>
      <c r="Z6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0632|07:06|SELL|MSFT|Call|reversal</v>
      </c>
      <c r="AA68" s="10" t="e" cm="1">
        <f t="array" ref="AA68">MAX((Table13[Trade Idea and Build]=Table13[[#This Row],[Trade Idea and Build]])*Table13[Column5])</f>
        <v>#VALUE!</v>
      </c>
      <c r="AB68" s="10" t="e">
        <f>IF(Table13[[#This Row],[SumTrailingAmountByTradePiece]]=0,"Ladder","Trail")</f>
        <v>#VALUE!</v>
      </c>
      <c r="AC68" s="10"/>
      <c r="AD68" s="2">
        <v>209307</v>
      </c>
      <c r="AE68" s="2" t="s">
        <v>115</v>
      </c>
      <c r="AF68" s="2" t="s">
        <v>70</v>
      </c>
      <c r="AG68" s="2">
        <v>632</v>
      </c>
      <c r="AH68" s="2" t="s">
        <v>41</v>
      </c>
      <c r="AI68" s="2">
        <v>555</v>
      </c>
      <c r="AJ68" s="2">
        <v>-50</v>
      </c>
      <c r="AK68" s="2"/>
      <c r="AL68" s="2"/>
      <c r="AM68" s="2"/>
    </row>
    <row r="69" spans="1:39" x14ac:dyDescent="0.25">
      <c r="A69" t="s">
        <v>216</v>
      </c>
      <c r="B69" t="s">
        <v>217</v>
      </c>
      <c r="C69" t="s">
        <v>99</v>
      </c>
      <c r="D69">
        <v>20220916</v>
      </c>
      <c r="E69">
        <v>247.5</v>
      </c>
      <c r="F69" t="s">
        <v>107</v>
      </c>
      <c r="G69" t="s">
        <v>100</v>
      </c>
      <c r="H69" t="s">
        <v>38</v>
      </c>
      <c r="I69">
        <v>2</v>
      </c>
      <c r="J69">
        <v>10.4</v>
      </c>
      <c r="K69" s="1">
        <v>0.29645833333333332</v>
      </c>
      <c r="L69">
        <v>20220913</v>
      </c>
      <c r="M69" t="s">
        <v>138</v>
      </c>
      <c r="N69" t="s">
        <v>113</v>
      </c>
      <c r="O69" t="s">
        <v>219</v>
      </c>
      <c r="R69" t="s">
        <v>68</v>
      </c>
      <c r="S69" s="7" t="str">
        <f xml:space="preserve"> TEXT(Table13[[#This Row],[BuyStopTime]],"0000") &amp;"_"&amp;Table13[[#This Row],[Build]] &amp; "_" &amp;Table13[[#This Row],[Trading Class]]</f>
        <v>0632_217791_MSFT</v>
      </c>
      <c r="T69" s="7" t="str">
        <f>Table13[[#This Row],[Trade Idea]]&amp;"_"&amp;Table13[[#This Row],[Build]]</f>
        <v>0632_217791_MSFT_217791</v>
      </c>
      <c r="U69" s="7" t="b">
        <f>ISNUMBER(FIND("_b_",Table13[[#This Row],[Order Ref.]]))</f>
        <v>0</v>
      </c>
      <c r="V69" s="7" t="str">
        <f>LEFT(Table13[[#This Row],[Order Ref.]],6)</f>
        <v>217791</v>
      </c>
      <c r="W69" s="18" t="str">
        <f>HYPERLINK("http://money.worker.ydns.eu/job/update_entities_fidelity_MIM_BUYSTOP/" &amp; Table13[[#This Row],[Build]], "click me")</f>
        <v>click me</v>
      </c>
      <c r="X69" s="8">
        <f>Table13[[#This Row],[Quantity]]*100*Table13[[#This Row],[Price]]*IF(Table13[[#This Row],[Bought]],-1,1)</f>
        <v>2080</v>
      </c>
      <c r="Y69" s="9">
        <f>TIMEVALUE(LEFT(Table13[[#This Row],[BuyStopTime]],1) &amp; ":" &amp; RIGHT(Table13[[#This Row],[BuyStopTime]],2) &amp; " AM")</f>
        <v>0.2722222222222222</v>
      </c>
      <c r="Z6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0632|07:06|SELL|MSFT|Call|reversal</v>
      </c>
      <c r="AA69" s="10" t="e" cm="1">
        <f t="array" ref="AA69">MAX((Table13[Trade Idea and Build]=Table13[[#This Row],[Trade Idea and Build]])*Table13[Column5])</f>
        <v>#VALUE!</v>
      </c>
      <c r="AB69" s="10" t="e">
        <f>IF(Table13[[#This Row],[SumTrailingAmountByTradePiece]]=0,"Ladder","Trail")</f>
        <v>#VALUE!</v>
      </c>
      <c r="AC69" s="10"/>
      <c r="AD69" s="2">
        <v>209307</v>
      </c>
      <c r="AE69" s="2" t="s">
        <v>115</v>
      </c>
      <c r="AF69" s="2" t="s">
        <v>70</v>
      </c>
      <c r="AG69" s="2">
        <v>632</v>
      </c>
      <c r="AH69" s="2" t="s">
        <v>41</v>
      </c>
      <c r="AI69" s="2">
        <v>555</v>
      </c>
      <c r="AJ69" s="2">
        <v>-50</v>
      </c>
      <c r="AK69" s="2"/>
      <c r="AL69" s="2"/>
      <c r="AM69" s="2"/>
    </row>
    <row r="70" spans="1:39" x14ac:dyDescent="0.25">
      <c r="A70" t="s">
        <v>216</v>
      </c>
      <c r="B70" t="s">
        <v>217</v>
      </c>
      <c r="C70" t="s">
        <v>99</v>
      </c>
      <c r="D70">
        <v>20220916</v>
      </c>
      <c r="E70">
        <v>247.5</v>
      </c>
      <c r="F70" t="s">
        <v>107</v>
      </c>
      <c r="G70" t="s">
        <v>100</v>
      </c>
      <c r="H70" t="s">
        <v>38</v>
      </c>
      <c r="I70">
        <v>1</v>
      </c>
      <c r="J70">
        <v>10.4</v>
      </c>
      <c r="K70" s="1">
        <v>0.29645833333333332</v>
      </c>
      <c r="L70">
        <v>20220913</v>
      </c>
      <c r="M70" t="s">
        <v>138</v>
      </c>
      <c r="N70" t="s">
        <v>113</v>
      </c>
      <c r="O70" t="s">
        <v>219</v>
      </c>
      <c r="R70" t="s">
        <v>68</v>
      </c>
      <c r="S70" s="7" t="str">
        <f xml:space="preserve"> TEXT(Table13[[#This Row],[BuyStopTime]],"0000") &amp;"_"&amp;Table13[[#This Row],[Build]] &amp; "_" &amp;Table13[[#This Row],[Trading Class]]</f>
        <v>0632_217791_MSFT</v>
      </c>
      <c r="T70" s="7" t="str">
        <f>Table13[[#This Row],[Trade Idea]]&amp;"_"&amp;Table13[[#This Row],[Build]]</f>
        <v>0632_217791_MSFT_217791</v>
      </c>
      <c r="U70" s="7" t="b">
        <f>ISNUMBER(FIND("_b_",Table13[[#This Row],[Order Ref.]]))</f>
        <v>0</v>
      </c>
      <c r="V70" s="7" t="str">
        <f>LEFT(Table13[[#This Row],[Order Ref.]],6)</f>
        <v>217791</v>
      </c>
      <c r="W70" s="18" t="str">
        <f>HYPERLINK("http://money.worker.ydns.eu/job/update_entities_fidelity_MIM_BUYSTOP/" &amp; Table13[[#This Row],[Build]], "click me")</f>
        <v>click me</v>
      </c>
      <c r="X70" s="8">
        <f>Table13[[#This Row],[Quantity]]*100*Table13[[#This Row],[Price]]*IF(Table13[[#This Row],[Bought]],-1,1)</f>
        <v>1040</v>
      </c>
      <c r="Y70" s="9">
        <f>TIMEVALUE(LEFT(Table13[[#This Row],[BuyStopTime]],1) &amp; ":" &amp; RIGHT(Table13[[#This Row],[BuyStopTime]],2) &amp; " AM")</f>
        <v>0.2722222222222222</v>
      </c>
      <c r="Z7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0632|07:06|SELL|MSFT|Call|reversal</v>
      </c>
      <c r="AA70" s="10" t="e" cm="1">
        <f t="array" ref="AA70">MAX((Table13[Trade Idea and Build]=Table13[[#This Row],[Trade Idea and Build]])*Table13[Column5])</f>
        <v>#VALUE!</v>
      </c>
      <c r="AB70" s="10" t="e">
        <f>IF(Table13[[#This Row],[SumTrailingAmountByTradePiece]]=0,"Ladder","Trail")</f>
        <v>#VALUE!</v>
      </c>
      <c r="AC70" s="10"/>
      <c r="AD70" s="2">
        <v>209307</v>
      </c>
      <c r="AE70" s="2" t="s">
        <v>115</v>
      </c>
      <c r="AF70" s="2" t="s">
        <v>70</v>
      </c>
      <c r="AG70" s="2">
        <v>632</v>
      </c>
      <c r="AH70" s="2" t="s">
        <v>41</v>
      </c>
      <c r="AI70" s="2">
        <v>555</v>
      </c>
      <c r="AJ70" s="2">
        <v>-50</v>
      </c>
      <c r="AK70" s="2"/>
      <c r="AL70" s="2"/>
      <c r="AM70" s="2"/>
    </row>
    <row r="71" spans="1:39" x14ac:dyDescent="0.25">
      <c r="A71" t="s">
        <v>216</v>
      </c>
      <c r="B71" t="s">
        <v>217</v>
      </c>
      <c r="C71" t="s">
        <v>99</v>
      </c>
      <c r="D71">
        <v>20220916</v>
      </c>
      <c r="E71">
        <v>247.5</v>
      </c>
      <c r="F71" t="s">
        <v>107</v>
      </c>
      <c r="G71" t="s">
        <v>100</v>
      </c>
      <c r="H71" t="s">
        <v>38</v>
      </c>
      <c r="I71">
        <v>2</v>
      </c>
      <c r="J71">
        <v>10.45</v>
      </c>
      <c r="K71" s="1">
        <v>0.29674768518518518</v>
      </c>
      <c r="L71">
        <v>20220913</v>
      </c>
      <c r="M71" t="s">
        <v>109</v>
      </c>
      <c r="N71" t="s">
        <v>113</v>
      </c>
      <c r="O71" t="s">
        <v>219</v>
      </c>
      <c r="R71" t="s">
        <v>68</v>
      </c>
      <c r="S71" s="7" t="str">
        <f xml:space="preserve"> TEXT(Table13[[#This Row],[BuyStopTime]],"0000") &amp;"_"&amp;Table13[[#This Row],[Build]] &amp; "_" &amp;Table13[[#This Row],[Trading Class]]</f>
        <v>0632_217791_MSFT</v>
      </c>
      <c r="T71" s="7" t="str">
        <f>Table13[[#This Row],[Trade Idea]]&amp;"_"&amp;Table13[[#This Row],[Build]]</f>
        <v>0632_217791_MSFT_217791</v>
      </c>
      <c r="U71" s="7" t="b">
        <f>ISNUMBER(FIND("_b_",Table13[[#This Row],[Order Ref.]]))</f>
        <v>0</v>
      </c>
      <c r="V71" s="7" t="str">
        <f>LEFT(Table13[[#This Row],[Order Ref.]],6)</f>
        <v>217791</v>
      </c>
      <c r="W71" s="18" t="str">
        <f>HYPERLINK("http://money.worker.ydns.eu/job/update_entities_fidelity_MIM_BUYSTOP/" &amp; Table13[[#This Row],[Build]], "click me")</f>
        <v>click me</v>
      </c>
      <c r="X71" s="8">
        <f>Table13[[#This Row],[Quantity]]*100*Table13[[#This Row],[Price]]*IF(Table13[[#This Row],[Bought]],-1,1)</f>
        <v>2090</v>
      </c>
      <c r="Y71" s="9">
        <f>TIMEVALUE(LEFT(Table13[[#This Row],[BuyStopTime]],1) &amp; ":" &amp; RIGHT(Table13[[#This Row],[BuyStopTime]],2) &amp; " AM")</f>
        <v>0.2722222222222222</v>
      </c>
      <c r="Z7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0632|07:07|SELL|MSFT|Call|reversal</v>
      </c>
      <c r="AA71" s="10" t="e" cm="1">
        <f t="array" ref="AA71">MAX((Table13[Trade Idea and Build]=Table13[[#This Row],[Trade Idea and Build]])*Table13[Column5])</f>
        <v>#VALUE!</v>
      </c>
      <c r="AB71" s="10" t="e">
        <f>IF(Table13[[#This Row],[SumTrailingAmountByTradePiece]]=0,"Ladder","Trail")</f>
        <v>#VALUE!</v>
      </c>
      <c r="AC71" s="10"/>
      <c r="AD71" s="2">
        <v>209307</v>
      </c>
      <c r="AE71" s="2" t="s">
        <v>115</v>
      </c>
      <c r="AF71" s="2" t="s">
        <v>70</v>
      </c>
      <c r="AG71" s="2">
        <v>632</v>
      </c>
      <c r="AH71" s="2" t="s">
        <v>41</v>
      </c>
      <c r="AI71" s="2">
        <v>555</v>
      </c>
      <c r="AJ71" s="2">
        <v>-50</v>
      </c>
      <c r="AK71" s="2"/>
      <c r="AL71" s="2"/>
      <c r="AM71" s="2"/>
    </row>
    <row r="72" spans="1:39" x14ac:dyDescent="0.25">
      <c r="A72" t="s">
        <v>220</v>
      </c>
      <c r="B72" t="s">
        <v>221</v>
      </c>
      <c r="C72" t="s">
        <v>99</v>
      </c>
      <c r="D72">
        <v>20220916</v>
      </c>
      <c r="E72">
        <v>152.5</v>
      </c>
      <c r="F72" t="s">
        <v>107</v>
      </c>
      <c r="G72" t="s">
        <v>100</v>
      </c>
      <c r="H72" t="s">
        <v>18</v>
      </c>
      <c r="I72">
        <v>3</v>
      </c>
      <c r="J72">
        <v>6.3</v>
      </c>
      <c r="K72" s="1">
        <v>0.2996759259259259</v>
      </c>
      <c r="L72">
        <v>20220913</v>
      </c>
      <c r="M72" t="s">
        <v>104</v>
      </c>
      <c r="N72" t="s">
        <v>113</v>
      </c>
      <c r="O72" t="s">
        <v>222</v>
      </c>
      <c r="R72" t="s">
        <v>86</v>
      </c>
      <c r="S72" s="7" t="str">
        <f xml:space="preserve"> TEXT(Table13[[#This Row],[BuyStopTime]],"0000") &amp;"_"&amp;Table13[[#This Row],[Build]] &amp; "_" &amp;Table13[[#This Row],[Trading Class]]</f>
        <v>0632_217780_META</v>
      </c>
      <c r="T72" s="7" t="str">
        <f>Table13[[#This Row],[Trade Idea]]&amp;"_"&amp;Table13[[#This Row],[Build]]</f>
        <v>0632_217780_META_217780</v>
      </c>
      <c r="U72" s="7" t="b">
        <f>ISNUMBER(FIND("_b_",Table13[[#This Row],[Order Ref.]]))</f>
        <v>1</v>
      </c>
      <c r="V72" s="7" t="str">
        <f>LEFT(Table13[[#This Row],[Order Ref.]],6)</f>
        <v>217780</v>
      </c>
      <c r="W72" s="18" t="str">
        <f>HYPERLINK("http://money.worker.ydns.eu/job/update_entities_fidelity_MIM_BUYSTOP/" &amp; Table13[[#This Row],[Build]], "click me")</f>
        <v>click me</v>
      </c>
      <c r="X72" s="8">
        <f>Table13[[#This Row],[Quantity]]*100*Table13[[#This Row],[Price]]*IF(Table13[[#This Row],[Bought]],-1,1)</f>
        <v>-1890</v>
      </c>
      <c r="Y72" s="9">
        <f>TIMEVALUE(LEFT(Table13[[#This Row],[BuyStopTime]],1) &amp; ":" &amp; RIGHT(Table13[[#This Row],[BuyStopTime]],2) &amp; " AM")</f>
        <v>0.2722222222222222</v>
      </c>
      <c r="Z7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0632|07:11|BUY|META|Call|reversal</v>
      </c>
      <c r="AA72" s="10" t="e" cm="1">
        <f t="array" ref="AA72">MAX((Table13[Trade Idea and Build]=Table13[[#This Row],[Trade Idea and Build]])*Table13[Column5])</f>
        <v>#VALUE!</v>
      </c>
      <c r="AB72" s="10" t="e">
        <f>IF(Table13[[#This Row],[SumTrailingAmountByTradePiece]]=0,"Ladder","Trail")</f>
        <v>#VALUE!</v>
      </c>
      <c r="AC72" s="10"/>
      <c r="AD72" s="2">
        <v>209307</v>
      </c>
      <c r="AE72" s="2" t="s">
        <v>115</v>
      </c>
      <c r="AF72" s="2" t="s">
        <v>70</v>
      </c>
      <c r="AG72" s="2">
        <v>632</v>
      </c>
      <c r="AH72" s="2" t="s">
        <v>41</v>
      </c>
      <c r="AI72" s="2">
        <v>555</v>
      </c>
      <c r="AJ72" s="2">
        <v>-50</v>
      </c>
      <c r="AK72" s="2"/>
      <c r="AL72" s="2"/>
      <c r="AM72" s="2"/>
    </row>
    <row r="73" spans="1:39" x14ac:dyDescent="0.25">
      <c r="A73" t="s">
        <v>223</v>
      </c>
      <c r="B73" t="s">
        <v>224</v>
      </c>
      <c r="C73" t="s">
        <v>99</v>
      </c>
      <c r="D73">
        <v>20220930</v>
      </c>
      <c r="E73">
        <v>155</v>
      </c>
      <c r="F73" t="s">
        <v>107</v>
      </c>
      <c r="G73" t="s">
        <v>100</v>
      </c>
      <c r="H73" t="s">
        <v>18</v>
      </c>
      <c r="I73">
        <v>9</v>
      </c>
      <c r="J73">
        <v>7.8</v>
      </c>
      <c r="K73" s="1">
        <v>0.29973379629629632</v>
      </c>
      <c r="L73">
        <v>20220913</v>
      </c>
      <c r="M73" t="s">
        <v>108</v>
      </c>
      <c r="N73" t="s">
        <v>113</v>
      </c>
      <c r="O73" t="s">
        <v>225</v>
      </c>
      <c r="R73" t="s">
        <v>86</v>
      </c>
      <c r="S73" s="7" t="str">
        <f xml:space="preserve"> TEXT(Table13[[#This Row],[BuyStopTime]],"0000") &amp;"_"&amp;Table13[[#This Row],[Build]] &amp; "_" &amp;Table13[[#This Row],[Trading Class]]</f>
        <v>0632_217779_META</v>
      </c>
      <c r="T73" s="7" t="str">
        <f>Table13[[#This Row],[Trade Idea]]&amp;"_"&amp;Table13[[#This Row],[Build]]</f>
        <v>0632_217779_META_217779</v>
      </c>
      <c r="U73" s="7" t="b">
        <f>ISNUMBER(FIND("_b_",Table13[[#This Row],[Order Ref.]]))</f>
        <v>1</v>
      </c>
      <c r="V73" s="7" t="str">
        <f>LEFT(Table13[[#This Row],[Order Ref.]],6)</f>
        <v>217779</v>
      </c>
      <c r="W73" s="18" t="str">
        <f>HYPERLINK("http://money.worker.ydns.eu/job/update_entities_fidelity_MIM_BUYSTOP/" &amp; Table13[[#This Row],[Build]], "click me")</f>
        <v>click me</v>
      </c>
      <c r="X73" s="8">
        <f>Table13[[#This Row],[Quantity]]*100*Table13[[#This Row],[Price]]*IF(Table13[[#This Row],[Bought]],-1,1)</f>
        <v>-7020</v>
      </c>
      <c r="Y73" s="9">
        <f>TIMEVALUE(LEFT(Table13[[#This Row],[BuyStopTime]],1) &amp; ":" &amp; RIGHT(Table13[[#This Row],[BuyStopTime]],2) &amp; " AM")</f>
        <v>0.2722222222222222</v>
      </c>
      <c r="Z7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0632|07:11|BUY|META|Call|reversal</v>
      </c>
      <c r="AA73" s="10" t="e" cm="1">
        <f t="array" ref="AA73">MAX((Table13[Trade Idea and Build]=Table13[[#This Row],[Trade Idea and Build]])*Table13[Column5])</f>
        <v>#VALUE!</v>
      </c>
      <c r="AB73" s="10" t="e">
        <f>IF(Table13[[#This Row],[SumTrailingAmountByTradePiece]]=0,"Ladder","Trail")</f>
        <v>#VALUE!</v>
      </c>
      <c r="AC73" s="10"/>
      <c r="AD73" s="2">
        <v>209307</v>
      </c>
      <c r="AE73" s="2" t="s">
        <v>115</v>
      </c>
      <c r="AF73" s="2" t="s">
        <v>70</v>
      </c>
      <c r="AG73" s="2">
        <v>632</v>
      </c>
      <c r="AH73" s="2" t="s">
        <v>41</v>
      </c>
      <c r="AI73" s="2">
        <v>555</v>
      </c>
      <c r="AJ73" s="2">
        <v>-50</v>
      </c>
      <c r="AK73" s="2"/>
      <c r="AL73" s="2"/>
      <c r="AM73" s="2"/>
    </row>
    <row r="74" spans="1:39" x14ac:dyDescent="0.25">
      <c r="A74" t="s">
        <v>223</v>
      </c>
      <c r="B74" t="s">
        <v>224</v>
      </c>
      <c r="C74" t="s">
        <v>99</v>
      </c>
      <c r="D74">
        <v>20220930</v>
      </c>
      <c r="E74">
        <v>155</v>
      </c>
      <c r="F74" t="s">
        <v>107</v>
      </c>
      <c r="G74" t="s">
        <v>100</v>
      </c>
      <c r="H74" t="s">
        <v>38</v>
      </c>
      <c r="I74">
        <v>9</v>
      </c>
      <c r="J74">
        <v>7.85</v>
      </c>
      <c r="K74" s="1">
        <v>0.29976851851851855</v>
      </c>
      <c r="L74">
        <v>20220913</v>
      </c>
      <c r="M74" t="s">
        <v>104</v>
      </c>
      <c r="N74" t="s">
        <v>113</v>
      </c>
      <c r="O74" t="s">
        <v>226</v>
      </c>
      <c r="R74" t="s">
        <v>86</v>
      </c>
      <c r="S74" s="7" t="str">
        <f xml:space="preserve"> TEXT(Table13[[#This Row],[BuyStopTime]],"0000") &amp;"_"&amp;Table13[[#This Row],[Build]] &amp; "_" &amp;Table13[[#This Row],[Trading Class]]</f>
        <v>0632_217779_META</v>
      </c>
      <c r="T74" s="7" t="str">
        <f>Table13[[#This Row],[Trade Idea]]&amp;"_"&amp;Table13[[#This Row],[Build]]</f>
        <v>0632_217779_META_217779</v>
      </c>
      <c r="U74" s="7" t="b">
        <f>ISNUMBER(FIND("_b_",Table13[[#This Row],[Order Ref.]]))</f>
        <v>0</v>
      </c>
      <c r="V74" s="7" t="str">
        <f>LEFT(Table13[[#This Row],[Order Ref.]],6)</f>
        <v>217779</v>
      </c>
      <c r="W74" s="18" t="str">
        <f>HYPERLINK("http://money.worker.ydns.eu/job/update_entities_fidelity_MIM_BUYSTOP/" &amp; Table13[[#This Row],[Build]], "click me")</f>
        <v>click me</v>
      </c>
      <c r="X74" s="8">
        <f>Table13[[#This Row],[Quantity]]*100*Table13[[#This Row],[Price]]*IF(Table13[[#This Row],[Bought]],-1,1)</f>
        <v>7065</v>
      </c>
      <c r="Y74" s="9">
        <f>TIMEVALUE(LEFT(Table13[[#This Row],[BuyStopTime]],1) &amp; ":" &amp; RIGHT(Table13[[#This Row],[BuyStopTime]],2) &amp; " AM")</f>
        <v>0.2722222222222222</v>
      </c>
      <c r="Z7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0632|07:11|SELL|META|Call|reversal</v>
      </c>
      <c r="AA74" s="10" t="e" cm="1">
        <f t="array" ref="AA74">MAX((Table13[Trade Idea and Build]=Table13[[#This Row],[Trade Idea and Build]])*Table13[Column5])</f>
        <v>#VALUE!</v>
      </c>
      <c r="AB74" s="10" t="e">
        <f>IF(Table13[[#This Row],[SumTrailingAmountByTradePiece]]=0,"Ladder","Trail")</f>
        <v>#VALUE!</v>
      </c>
      <c r="AC74" s="10"/>
      <c r="AD74" s="2">
        <v>209307</v>
      </c>
      <c r="AE74" s="2" t="s">
        <v>115</v>
      </c>
      <c r="AF74" s="2" t="s">
        <v>70</v>
      </c>
      <c r="AG74" s="2">
        <v>632</v>
      </c>
      <c r="AH74" s="2" t="s">
        <v>41</v>
      </c>
      <c r="AI74" s="2">
        <v>555</v>
      </c>
      <c r="AJ74" s="2">
        <v>-50</v>
      </c>
      <c r="AK74" s="2"/>
      <c r="AL74" s="2"/>
      <c r="AM74" s="2"/>
    </row>
    <row r="75" spans="1:39" x14ac:dyDescent="0.25">
      <c r="A75" t="s">
        <v>227</v>
      </c>
      <c r="B75" t="s">
        <v>228</v>
      </c>
      <c r="C75" t="s">
        <v>99</v>
      </c>
      <c r="D75">
        <v>20220916</v>
      </c>
      <c r="E75">
        <v>150</v>
      </c>
      <c r="F75" t="s">
        <v>107</v>
      </c>
      <c r="G75" t="s">
        <v>100</v>
      </c>
      <c r="H75" t="s">
        <v>18</v>
      </c>
      <c r="I75">
        <v>2</v>
      </c>
      <c r="J75">
        <v>8.25</v>
      </c>
      <c r="K75" s="1">
        <v>0.30030092592592594</v>
      </c>
      <c r="L75">
        <v>20220913</v>
      </c>
      <c r="M75" t="s">
        <v>103</v>
      </c>
      <c r="N75" t="s">
        <v>113</v>
      </c>
      <c r="O75" t="s">
        <v>229</v>
      </c>
      <c r="R75" t="s">
        <v>86</v>
      </c>
      <c r="S75" s="7" t="str">
        <f xml:space="preserve"> TEXT(Table13[[#This Row],[BuyStopTime]],"0000") &amp;"_"&amp;Table13[[#This Row],[Build]] &amp; "_" &amp;Table13[[#This Row],[Trading Class]]</f>
        <v>0632_217780_META</v>
      </c>
      <c r="T75" s="7" t="str">
        <f>Table13[[#This Row],[Trade Idea]]&amp;"_"&amp;Table13[[#This Row],[Build]]</f>
        <v>0632_217780_META_217780</v>
      </c>
      <c r="U75" s="7" t="b">
        <f>ISNUMBER(FIND("_b_",Table13[[#This Row],[Order Ref.]]))</f>
        <v>1</v>
      </c>
      <c r="V75" s="7" t="str">
        <f>LEFT(Table13[[#This Row],[Order Ref.]],6)</f>
        <v>217780</v>
      </c>
      <c r="W75" s="18" t="str">
        <f>HYPERLINK("http://money.worker.ydns.eu/job/update_entities_fidelity_MIM_BUYSTOP/" &amp; Table13[[#This Row],[Build]], "click me")</f>
        <v>click me</v>
      </c>
      <c r="X75" s="8">
        <f>Table13[[#This Row],[Quantity]]*100*Table13[[#This Row],[Price]]*IF(Table13[[#This Row],[Bought]],-1,1)</f>
        <v>-1650</v>
      </c>
      <c r="Y75" s="9">
        <f>TIMEVALUE(LEFT(Table13[[#This Row],[BuyStopTime]],1) &amp; ":" &amp; RIGHT(Table13[[#This Row],[BuyStopTime]],2) &amp; " AM")</f>
        <v>0.2722222222222222</v>
      </c>
      <c r="Z7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75" s="10" t="e" cm="1">
        <f t="array" ref="AA75">MAX((Table13[Trade Idea and Build]=Table13[[#This Row],[Trade Idea and Build]])*Table13[Column5])</f>
        <v>#VALUE!</v>
      </c>
      <c r="AB75" s="10" t="e">
        <f>IF(Table13[[#This Row],[SumTrailingAmountByTradePiece]]=0,"Ladder","Trail")</f>
        <v>#VALUE!</v>
      </c>
      <c r="AC75" s="10"/>
      <c r="AD75" s="2">
        <v>209308</v>
      </c>
      <c r="AE75" s="2" t="s">
        <v>115</v>
      </c>
      <c r="AF75" s="2" t="s">
        <v>27</v>
      </c>
      <c r="AG75" s="2">
        <v>632</v>
      </c>
      <c r="AH75" s="2" t="s">
        <v>41</v>
      </c>
      <c r="AI75" s="2">
        <v>555</v>
      </c>
      <c r="AJ75" s="2">
        <v>-50</v>
      </c>
      <c r="AK75" s="2"/>
      <c r="AL75" s="2"/>
      <c r="AM75" s="2"/>
    </row>
    <row r="76" spans="1:39" x14ac:dyDescent="0.25">
      <c r="A76" t="s">
        <v>220</v>
      </c>
      <c r="B76" t="s">
        <v>221</v>
      </c>
      <c r="C76" t="s">
        <v>99</v>
      </c>
      <c r="D76">
        <v>20220916</v>
      </c>
      <c r="E76">
        <v>152.5</v>
      </c>
      <c r="F76" t="s">
        <v>107</v>
      </c>
      <c r="G76" t="s">
        <v>100</v>
      </c>
      <c r="H76" t="s">
        <v>18</v>
      </c>
      <c r="I76">
        <v>3</v>
      </c>
      <c r="J76">
        <v>6.25</v>
      </c>
      <c r="K76" s="1">
        <v>0.30031249999999998</v>
      </c>
      <c r="L76">
        <v>20220913</v>
      </c>
      <c r="M76" t="s">
        <v>109</v>
      </c>
      <c r="N76" t="s">
        <v>113</v>
      </c>
      <c r="O76" t="s">
        <v>222</v>
      </c>
      <c r="R76" t="s">
        <v>86</v>
      </c>
      <c r="S76" s="7" t="str">
        <f xml:space="preserve"> TEXT(Table13[[#This Row],[BuyStopTime]],"0000") &amp;"_"&amp;Table13[[#This Row],[Build]] &amp; "_" &amp;Table13[[#This Row],[Trading Class]]</f>
        <v>0632_217780_META</v>
      </c>
      <c r="T76" s="7" t="str">
        <f>Table13[[#This Row],[Trade Idea]]&amp;"_"&amp;Table13[[#This Row],[Build]]</f>
        <v>0632_217780_META_217780</v>
      </c>
      <c r="U76" s="7" t="b">
        <f>ISNUMBER(FIND("_b_",Table13[[#This Row],[Order Ref.]]))</f>
        <v>1</v>
      </c>
      <c r="V76" s="7" t="str">
        <f>LEFT(Table13[[#This Row],[Order Ref.]],6)</f>
        <v>217780</v>
      </c>
      <c r="W76" s="18" t="str">
        <f>HYPERLINK("http://money.worker.ydns.eu/job/update_entities_fidelity_MIM_BUYSTOP/" &amp; Table13[[#This Row],[Build]], "click me")</f>
        <v>click me</v>
      </c>
      <c r="X76" s="8">
        <f>Table13[[#This Row],[Quantity]]*100*Table13[[#This Row],[Price]]*IF(Table13[[#This Row],[Bought]],-1,1)</f>
        <v>-1875</v>
      </c>
      <c r="Y76" s="9">
        <f>TIMEVALUE(LEFT(Table13[[#This Row],[BuyStopTime]],1) &amp; ":" &amp; RIGHT(Table13[[#This Row],[BuyStopTime]],2) &amp; " AM")</f>
        <v>0.2722222222222222</v>
      </c>
      <c r="Z7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76" s="10" t="e" cm="1">
        <f t="array" ref="AA76">MAX((Table13[Trade Idea and Build]=Table13[[#This Row],[Trade Idea and Build]])*Table13[Column5])</f>
        <v>#VALUE!</v>
      </c>
      <c r="AB76" s="10" t="e">
        <f>IF(Table13[[#This Row],[SumTrailingAmountByTradePiece]]=0,"Ladder","Trail")</f>
        <v>#VALUE!</v>
      </c>
      <c r="AC76" s="10"/>
      <c r="AD76" s="2">
        <v>209308</v>
      </c>
      <c r="AE76" s="2" t="s">
        <v>115</v>
      </c>
      <c r="AF76" s="2" t="s">
        <v>27</v>
      </c>
      <c r="AG76" s="2">
        <v>632</v>
      </c>
      <c r="AH76" s="2" t="s">
        <v>41</v>
      </c>
      <c r="AI76" s="2">
        <v>555</v>
      </c>
      <c r="AJ76" s="2">
        <v>-50</v>
      </c>
      <c r="AK76" s="2"/>
      <c r="AL76" s="2"/>
      <c r="AM76" s="2"/>
    </row>
    <row r="77" spans="1:39" x14ac:dyDescent="0.25">
      <c r="A77" t="s">
        <v>220</v>
      </c>
      <c r="B77" t="s">
        <v>221</v>
      </c>
      <c r="C77" t="s">
        <v>99</v>
      </c>
      <c r="D77">
        <v>20220916</v>
      </c>
      <c r="E77">
        <v>152.5</v>
      </c>
      <c r="F77" t="s">
        <v>107</v>
      </c>
      <c r="G77" t="s">
        <v>100</v>
      </c>
      <c r="H77" t="s">
        <v>18</v>
      </c>
      <c r="I77">
        <v>2</v>
      </c>
      <c r="J77">
        <v>6.25</v>
      </c>
      <c r="K77" s="1">
        <v>0.30031249999999998</v>
      </c>
      <c r="L77">
        <v>20220913</v>
      </c>
      <c r="M77" t="s">
        <v>110</v>
      </c>
      <c r="N77" t="s">
        <v>113</v>
      </c>
      <c r="O77" t="s">
        <v>222</v>
      </c>
      <c r="R77" t="s">
        <v>86</v>
      </c>
      <c r="S77" s="7" t="str">
        <f xml:space="preserve"> TEXT(Table13[[#This Row],[BuyStopTime]],"0000") &amp;"_"&amp;Table13[[#This Row],[Build]] &amp; "_" &amp;Table13[[#This Row],[Trading Class]]</f>
        <v>0632_217780_META</v>
      </c>
      <c r="T77" s="7" t="str">
        <f>Table13[[#This Row],[Trade Idea]]&amp;"_"&amp;Table13[[#This Row],[Build]]</f>
        <v>0632_217780_META_217780</v>
      </c>
      <c r="U77" s="7" t="b">
        <f>ISNUMBER(FIND("_b_",Table13[[#This Row],[Order Ref.]]))</f>
        <v>1</v>
      </c>
      <c r="V77" s="7" t="str">
        <f>LEFT(Table13[[#This Row],[Order Ref.]],6)</f>
        <v>217780</v>
      </c>
      <c r="W77" s="18" t="str">
        <f>HYPERLINK("http://money.worker.ydns.eu/job/update_entities_fidelity_MIM_BUYSTOP/" &amp; Table13[[#This Row],[Build]], "click me")</f>
        <v>click me</v>
      </c>
      <c r="X77" s="8">
        <f>Table13[[#This Row],[Quantity]]*100*Table13[[#This Row],[Price]]*IF(Table13[[#This Row],[Bought]],-1,1)</f>
        <v>-1250</v>
      </c>
      <c r="Y77" s="9">
        <f>TIMEVALUE(LEFT(Table13[[#This Row],[BuyStopTime]],1) &amp; ":" &amp; RIGHT(Table13[[#This Row],[BuyStopTime]],2) &amp; " AM")</f>
        <v>0.2722222222222222</v>
      </c>
      <c r="Z7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77" s="10" t="e" cm="1">
        <f t="array" ref="AA77">MAX((Table13[Trade Idea and Build]=Table13[[#This Row],[Trade Idea and Build]])*Table13[Column5])</f>
        <v>#VALUE!</v>
      </c>
      <c r="AB77" s="10" t="e">
        <f>IF(Table13[[#This Row],[SumTrailingAmountByTradePiece]]=0,"Ladder","Trail")</f>
        <v>#VALUE!</v>
      </c>
      <c r="AC77" s="10"/>
      <c r="AD77" s="2">
        <v>209308</v>
      </c>
      <c r="AE77" s="2" t="s">
        <v>115</v>
      </c>
      <c r="AF77" s="2" t="s">
        <v>27</v>
      </c>
      <c r="AG77" s="2">
        <v>632</v>
      </c>
      <c r="AH77" s="2" t="s">
        <v>41</v>
      </c>
      <c r="AI77" s="2">
        <v>555</v>
      </c>
      <c r="AJ77" s="2">
        <v>-50</v>
      </c>
      <c r="AK77" s="2"/>
      <c r="AL77" s="2"/>
      <c r="AM77" s="2"/>
    </row>
    <row r="78" spans="1:39" x14ac:dyDescent="0.25">
      <c r="A78" t="s">
        <v>227</v>
      </c>
      <c r="B78" t="s">
        <v>228</v>
      </c>
      <c r="C78" t="s">
        <v>99</v>
      </c>
      <c r="D78">
        <v>20220916</v>
      </c>
      <c r="E78">
        <v>150</v>
      </c>
      <c r="F78" t="s">
        <v>107</v>
      </c>
      <c r="G78" t="s">
        <v>100</v>
      </c>
      <c r="H78" t="s">
        <v>18</v>
      </c>
      <c r="I78">
        <v>1</v>
      </c>
      <c r="J78">
        <v>8.25</v>
      </c>
      <c r="K78" s="1">
        <v>0.30059027777777775</v>
      </c>
      <c r="L78">
        <v>20220913</v>
      </c>
      <c r="M78" t="s">
        <v>109</v>
      </c>
      <c r="N78" t="s">
        <v>113</v>
      </c>
      <c r="O78" t="s">
        <v>229</v>
      </c>
      <c r="R78" t="s">
        <v>86</v>
      </c>
      <c r="S78" s="7" t="str">
        <f xml:space="preserve"> TEXT(Table13[[#This Row],[BuyStopTime]],"0000") &amp;"_"&amp;Table13[[#This Row],[Build]] &amp; "_" &amp;Table13[[#This Row],[Trading Class]]</f>
        <v>0632_217780_META</v>
      </c>
      <c r="T78" s="7" t="str">
        <f>Table13[[#This Row],[Trade Idea]]&amp;"_"&amp;Table13[[#This Row],[Build]]</f>
        <v>0632_217780_META_217780</v>
      </c>
      <c r="U78" s="7" t="b">
        <f>ISNUMBER(FIND("_b_",Table13[[#This Row],[Order Ref.]]))</f>
        <v>1</v>
      </c>
      <c r="V78" s="7" t="str">
        <f>LEFT(Table13[[#This Row],[Order Ref.]],6)</f>
        <v>217780</v>
      </c>
      <c r="W78" s="18" t="str">
        <f>HYPERLINK("http://money.worker.ydns.eu/job/update_entities_fidelity_MIM_BUYSTOP/" &amp; Table13[[#This Row],[Build]], "click me")</f>
        <v>click me</v>
      </c>
      <c r="X78" s="8">
        <f>Table13[[#This Row],[Quantity]]*100*Table13[[#This Row],[Price]]*IF(Table13[[#This Row],[Bought]],-1,1)</f>
        <v>-825</v>
      </c>
      <c r="Y78" s="9">
        <f>TIMEVALUE(LEFT(Table13[[#This Row],[BuyStopTime]],1) &amp; ":" &amp; RIGHT(Table13[[#This Row],[BuyStopTime]],2) &amp; " AM")</f>
        <v>0.2722222222222222</v>
      </c>
      <c r="Z7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78" s="10" t="e" cm="1">
        <f t="array" ref="AA78">MAX((Table13[Trade Idea and Build]=Table13[[#This Row],[Trade Idea and Build]])*Table13[Column5])</f>
        <v>#VALUE!</v>
      </c>
      <c r="AB78" s="10" t="e">
        <f>IF(Table13[[#This Row],[SumTrailingAmountByTradePiece]]=0,"Ladder","Trail")</f>
        <v>#VALUE!</v>
      </c>
      <c r="AC78" s="10"/>
      <c r="AD78" s="2">
        <v>209308</v>
      </c>
      <c r="AE78" s="2" t="s">
        <v>115</v>
      </c>
      <c r="AF78" s="2" t="s">
        <v>27</v>
      </c>
      <c r="AG78" s="2">
        <v>632</v>
      </c>
      <c r="AH78" s="2" t="s">
        <v>41</v>
      </c>
      <c r="AI78" s="2">
        <v>555</v>
      </c>
      <c r="AJ78" s="2">
        <v>-50</v>
      </c>
      <c r="AK78" s="2"/>
      <c r="AL78" s="2"/>
      <c r="AM78" s="2"/>
    </row>
    <row r="79" spans="1:39" x14ac:dyDescent="0.25">
      <c r="A79" t="s">
        <v>227</v>
      </c>
      <c r="B79" t="s">
        <v>228</v>
      </c>
      <c r="C79" t="s">
        <v>99</v>
      </c>
      <c r="D79">
        <v>20220916</v>
      </c>
      <c r="E79">
        <v>150</v>
      </c>
      <c r="F79" t="s">
        <v>107</v>
      </c>
      <c r="G79" t="s">
        <v>100</v>
      </c>
      <c r="H79" t="s">
        <v>18</v>
      </c>
      <c r="I79">
        <v>1</v>
      </c>
      <c r="J79">
        <v>8.25</v>
      </c>
      <c r="K79" s="1">
        <v>0.30059027777777775</v>
      </c>
      <c r="L79">
        <v>20220913</v>
      </c>
      <c r="M79" t="s">
        <v>105</v>
      </c>
      <c r="N79" t="s">
        <v>113</v>
      </c>
      <c r="O79" t="s">
        <v>229</v>
      </c>
      <c r="R79" t="s">
        <v>86</v>
      </c>
      <c r="S79" s="7" t="str">
        <f xml:space="preserve"> TEXT(Table13[[#This Row],[BuyStopTime]],"0000") &amp;"_"&amp;Table13[[#This Row],[Build]] &amp; "_" &amp;Table13[[#This Row],[Trading Class]]</f>
        <v>0632_217780_META</v>
      </c>
      <c r="T79" s="7" t="str">
        <f>Table13[[#This Row],[Trade Idea]]&amp;"_"&amp;Table13[[#This Row],[Build]]</f>
        <v>0632_217780_META_217780</v>
      </c>
      <c r="U79" s="7" t="b">
        <f>ISNUMBER(FIND("_b_",Table13[[#This Row],[Order Ref.]]))</f>
        <v>1</v>
      </c>
      <c r="V79" s="7" t="str">
        <f>LEFT(Table13[[#This Row],[Order Ref.]],6)</f>
        <v>217780</v>
      </c>
      <c r="W79" s="18" t="str">
        <f>HYPERLINK("http://money.worker.ydns.eu/job/update_entities_fidelity_MIM_BUYSTOP/" &amp; Table13[[#This Row],[Build]], "click me")</f>
        <v>click me</v>
      </c>
      <c r="X79" s="8">
        <f>Table13[[#This Row],[Quantity]]*100*Table13[[#This Row],[Price]]*IF(Table13[[#This Row],[Bought]],-1,1)</f>
        <v>-825</v>
      </c>
      <c r="Y79" s="9">
        <f>TIMEVALUE(LEFT(Table13[[#This Row],[BuyStopTime]],1) &amp; ":" &amp; RIGHT(Table13[[#This Row],[BuyStopTime]],2) &amp; " AM")</f>
        <v>0.2722222222222222</v>
      </c>
      <c r="Z7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79" s="10" t="e" cm="1">
        <f t="array" ref="AA79">MAX((Table13[Trade Idea and Build]=Table13[[#This Row],[Trade Idea and Build]])*Table13[Column5])</f>
        <v>#VALUE!</v>
      </c>
      <c r="AB79" s="10" t="e">
        <f>IF(Table13[[#This Row],[SumTrailingAmountByTradePiece]]=0,"Ladder","Trail")</f>
        <v>#VALUE!</v>
      </c>
      <c r="AC79" s="10"/>
      <c r="AD79" s="2">
        <v>209308</v>
      </c>
      <c r="AE79" s="2" t="s">
        <v>115</v>
      </c>
      <c r="AF79" s="2" t="s">
        <v>27</v>
      </c>
      <c r="AG79" s="2">
        <v>632</v>
      </c>
      <c r="AH79" s="2" t="s">
        <v>41</v>
      </c>
      <c r="AI79" s="2">
        <v>555</v>
      </c>
      <c r="AJ79" s="2">
        <v>-50</v>
      </c>
      <c r="AK79" s="2"/>
      <c r="AL79" s="2"/>
      <c r="AM79" s="2"/>
    </row>
    <row r="80" spans="1:39" x14ac:dyDescent="0.25">
      <c r="A80" t="s">
        <v>227</v>
      </c>
      <c r="B80" t="s">
        <v>228</v>
      </c>
      <c r="C80" t="s">
        <v>99</v>
      </c>
      <c r="D80">
        <v>20220916</v>
      </c>
      <c r="E80">
        <v>150</v>
      </c>
      <c r="F80" t="s">
        <v>107</v>
      </c>
      <c r="G80" t="s">
        <v>100</v>
      </c>
      <c r="H80" t="s">
        <v>18</v>
      </c>
      <c r="I80">
        <v>1</v>
      </c>
      <c r="J80">
        <v>8.1999999999999993</v>
      </c>
      <c r="K80" s="1">
        <v>0.30062499999999998</v>
      </c>
      <c r="L80">
        <v>20220913</v>
      </c>
      <c r="M80" t="s">
        <v>195</v>
      </c>
      <c r="N80" t="s">
        <v>113</v>
      </c>
      <c r="O80" t="s">
        <v>229</v>
      </c>
      <c r="R80" t="s">
        <v>86</v>
      </c>
      <c r="S80" s="7" t="str">
        <f xml:space="preserve"> TEXT(Table13[[#This Row],[BuyStopTime]],"0000") &amp;"_"&amp;Table13[[#This Row],[Build]] &amp; "_" &amp;Table13[[#This Row],[Trading Class]]</f>
        <v>0632_217780_META</v>
      </c>
      <c r="T80" s="7" t="str">
        <f>Table13[[#This Row],[Trade Idea]]&amp;"_"&amp;Table13[[#This Row],[Build]]</f>
        <v>0632_217780_META_217780</v>
      </c>
      <c r="U80" s="7" t="b">
        <f>ISNUMBER(FIND("_b_",Table13[[#This Row],[Order Ref.]]))</f>
        <v>1</v>
      </c>
      <c r="V80" s="7" t="str">
        <f>LEFT(Table13[[#This Row],[Order Ref.]],6)</f>
        <v>217780</v>
      </c>
      <c r="W80" s="18" t="str">
        <f>HYPERLINK("http://money.worker.ydns.eu/job/update_entities_fidelity_MIM_BUYSTOP/" &amp; Table13[[#This Row],[Build]], "click me")</f>
        <v>click me</v>
      </c>
      <c r="X80" s="8">
        <f>Table13[[#This Row],[Quantity]]*100*Table13[[#This Row],[Price]]*IF(Table13[[#This Row],[Bought]],-1,1)</f>
        <v>-819.99999999999989</v>
      </c>
      <c r="Y80" s="9">
        <f>TIMEVALUE(LEFT(Table13[[#This Row],[BuyStopTime]],1) &amp; ":" &amp; RIGHT(Table13[[#This Row],[BuyStopTime]],2) &amp; " AM")</f>
        <v>0.2722222222222222</v>
      </c>
      <c r="Z8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80" s="10" t="e" cm="1">
        <f t="array" ref="AA80">MAX((Table13[Trade Idea and Build]=Table13[[#This Row],[Trade Idea and Build]])*Table13[Column5])</f>
        <v>#VALUE!</v>
      </c>
      <c r="AB80" s="10" t="e">
        <f>IF(Table13[[#This Row],[SumTrailingAmountByTradePiece]]=0,"Ladder","Trail")</f>
        <v>#VALUE!</v>
      </c>
      <c r="AC80" s="10"/>
      <c r="AD80" s="2">
        <v>209308</v>
      </c>
      <c r="AE80" s="2" t="s">
        <v>115</v>
      </c>
      <c r="AF80" s="2" t="s">
        <v>70</v>
      </c>
      <c r="AG80" s="2">
        <v>632</v>
      </c>
      <c r="AH80" s="2" t="s">
        <v>41</v>
      </c>
      <c r="AI80" s="2">
        <v>555</v>
      </c>
      <c r="AJ80" s="2">
        <v>-50</v>
      </c>
      <c r="AK80" s="2"/>
      <c r="AL80" s="2"/>
      <c r="AM80" s="2"/>
    </row>
    <row r="81" spans="1:39" x14ac:dyDescent="0.25">
      <c r="A81" t="s">
        <v>212</v>
      </c>
      <c r="B81" t="s">
        <v>213</v>
      </c>
      <c r="C81" t="s">
        <v>99</v>
      </c>
      <c r="D81">
        <v>20220916</v>
      </c>
      <c r="E81">
        <v>145</v>
      </c>
      <c r="F81" t="s">
        <v>107</v>
      </c>
      <c r="G81" t="s">
        <v>100</v>
      </c>
      <c r="H81" t="s">
        <v>18</v>
      </c>
      <c r="I81">
        <v>2</v>
      </c>
      <c r="J81">
        <v>12.65</v>
      </c>
      <c r="K81" s="1">
        <v>0.30062499999999998</v>
      </c>
      <c r="L81">
        <v>20220913</v>
      </c>
      <c r="M81" t="s">
        <v>106</v>
      </c>
      <c r="N81" t="s">
        <v>113</v>
      </c>
      <c r="O81" t="s">
        <v>230</v>
      </c>
      <c r="R81" t="s">
        <v>86</v>
      </c>
      <c r="S81" s="7" t="str">
        <f xml:space="preserve"> TEXT(Table13[[#This Row],[BuyStopTime]],"0000") &amp;"_"&amp;Table13[[#This Row],[Build]] &amp; "_" &amp;Table13[[#This Row],[Trading Class]]</f>
        <v>0632_217779_META</v>
      </c>
      <c r="T81" s="7" t="str">
        <f>Table13[[#This Row],[Trade Idea]]&amp;"_"&amp;Table13[[#This Row],[Build]]</f>
        <v>0632_217779_META_217779</v>
      </c>
      <c r="U81" s="7" t="b">
        <f>ISNUMBER(FIND("_b_",Table13[[#This Row],[Order Ref.]]))</f>
        <v>1</v>
      </c>
      <c r="V81" s="7" t="str">
        <f>LEFT(Table13[[#This Row],[Order Ref.]],6)</f>
        <v>217779</v>
      </c>
      <c r="W81" s="18" t="str">
        <f>HYPERLINK("http://money.worker.ydns.eu/job/update_entities_fidelity_MIM_BUYSTOP/" &amp; Table13[[#This Row],[Build]], "click me")</f>
        <v>click me</v>
      </c>
      <c r="X81" s="8">
        <f>Table13[[#This Row],[Quantity]]*100*Table13[[#This Row],[Price]]*IF(Table13[[#This Row],[Bought]],-1,1)</f>
        <v>-2530</v>
      </c>
      <c r="Y81" s="9">
        <f>TIMEVALUE(LEFT(Table13[[#This Row],[BuyStopTime]],1) &amp; ":" &amp; RIGHT(Table13[[#This Row],[BuyStopTime]],2) &amp; " AM")</f>
        <v>0.2722222222222222</v>
      </c>
      <c r="Z8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81" s="10" t="e" cm="1">
        <f t="array" ref="AA81">MAX((Table13[Trade Idea and Build]=Table13[[#This Row],[Trade Idea and Build]])*Table13[Column5])</f>
        <v>#VALUE!</v>
      </c>
      <c r="AB81" s="10" t="e">
        <f>IF(Table13[[#This Row],[SumTrailingAmountByTradePiece]]=0,"Ladder","Trail")</f>
        <v>#VALUE!</v>
      </c>
      <c r="AC81" s="10"/>
      <c r="AD81" s="2">
        <v>209308</v>
      </c>
      <c r="AE81" s="2" t="s">
        <v>115</v>
      </c>
      <c r="AF81" s="2" t="s">
        <v>70</v>
      </c>
      <c r="AG81" s="2">
        <v>632</v>
      </c>
      <c r="AH81" s="2" t="s">
        <v>41</v>
      </c>
      <c r="AI81" s="2">
        <v>555</v>
      </c>
      <c r="AJ81" s="2">
        <v>-50</v>
      </c>
      <c r="AK81" s="2"/>
      <c r="AL81" s="2"/>
      <c r="AM81" s="2"/>
    </row>
    <row r="82" spans="1:39" x14ac:dyDescent="0.25">
      <c r="A82" t="s">
        <v>212</v>
      </c>
      <c r="B82" t="s">
        <v>213</v>
      </c>
      <c r="C82" t="s">
        <v>99</v>
      </c>
      <c r="D82">
        <v>20220916</v>
      </c>
      <c r="E82">
        <v>145</v>
      </c>
      <c r="F82" t="s">
        <v>107</v>
      </c>
      <c r="G82" t="s">
        <v>100</v>
      </c>
      <c r="H82" t="s">
        <v>18</v>
      </c>
      <c r="I82">
        <v>3</v>
      </c>
      <c r="J82">
        <v>12.65</v>
      </c>
      <c r="K82" s="1">
        <v>0.30062499999999998</v>
      </c>
      <c r="L82">
        <v>20220913</v>
      </c>
      <c r="M82" t="s">
        <v>105</v>
      </c>
      <c r="N82" t="s">
        <v>113</v>
      </c>
      <c r="O82" t="s">
        <v>230</v>
      </c>
      <c r="R82" t="s">
        <v>86</v>
      </c>
      <c r="S82" s="7" t="str">
        <f xml:space="preserve"> TEXT(Table13[[#This Row],[BuyStopTime]],"0000") &amp;"_"&amp;Table13[[#This Row],[Build]] &amp; "_" &amp;Table13[[#This Row],[Trading Class]]</f>
        <v>0632_217779_META</v>
      </c>
      <c r="T82" s="7" t="str">
        <f>Table13[[#This Row],[Trade Idea]]&amp;"_"&amp;Table13[[#This Row],[Build]]</f>
        <v>0632_217779_META_217779</v>
      </c>
      <c r="U82" s="7" t="b">
        <f>ISNUMBER(FIND("_b_",Table13[[#This Row],[Order Ref.]]))</f>
        <v>1</v>
      </c>
      <c r="V82" s="7" t="str">
        <f>LEFT(Table13[[#This Row],[Order Ref.]],6)</f>
        <v>217779</v>
      </c>
      <c r="W82" s="18" t="str">
        <f>HYPERLINK("http://money.worker.ydns.eu/job/update_entities_fidelity_MIM_BUYSTOP/" &amp; Table13[[#This Row],[Build]], "click me")</f>
        <v>click me</v>
      </c>
      <c r="X82" s="8">
        <f>Table13[[#This Row],[Quantity]]*100*Table13[[#This Row],[Price]]*IF(Table13[[#This Row],[Bought]],-1,1)</f>
        <v>-3795</v>
      </c>
      <c r="Y82" s="9">
        <f>TIMEVALUE(LEFT(Table13[[#This Row],[BuyStopTime]],1) &amp; ":" &amp; RIGHT(Table13[[#This Row],[BuyStopTime]],2) &amp; " AM")</f>
        <v>0.2722222222222222</v>
      </c>
      <c r="Z8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0632|07:12|BUY|META|Call|reversal</v>
      </c>
      <c r="AA82" s="10" t="e" cm="1">
        <f t="array" ref="AA82">MAX((Table13[Trade Idea and Build]=Table13[[#This Row],[Trade Idea and Build]])*Table13[Column5])</f>
        <v>#VALUE!</v>
      </c>
      <c r="AB82" s="10" t="e">
        <f>IF(Table13[[#This Row],[SumTrailingAmountByTradePiece]]=0,"Ladder","Trail")</f>
        <v>#VALUE!</v>
      </c>
      <c r="AC82" s="10"/>
      <c r="AD82" s="2">
        <v>209308</v>
      </c>
      <c r="AE82" s="2" t="s">
        <v>115</v>
      </c>
      <c r="AF82" s="2" t="s">
        <v>70</v>
      </c>
      <c r="AG82" s="2">
        <v>632</v>
      </c>
      <c r="AH82" s="2" t="s">
        <v>41</v>
      </c>
      <c r="AI82" s="2">
        <v>555</v>
      </c>
      <c r="AJ82" s="2">
        <v>-50</v>
      </c>
      <c r="AK82" s="2"/>
      <c r="AL82" s="2"/>
      <c r="AM82" s="2"/>
    </row>
    <row r="83" spans="1:39" x14ac:dyDescent="0.25">
      <c r="A83" t="s">
        <v>212</v>
      </c>
      <c r="B83" t="s">
        <v>213</v>
      </c>
      <c r="C83" t="s">
        <v>99</v>
      </c>
      <c r="D83">
        <v>20220916</v>
      </c>
      <c r="E83">
        <v>145</v>
      </c>
      <c r="F83" t="s">
        <v>107</v>
      </c>
      <c r="G83" t="s">
        <v>100</v>
      </c>
      <c r="H83" t="s">
        <v>38</v>
      </c>
      <c r="I83">
        <v>2</v>
      </c>
      <c r="J83">
        <v>12.55</v>
      </c>
      <c r="K83" s="1">
        <v>0.30083333333333334</v>
      </c>
      <c r="L83">
        <v>20220913</v>
      </c>
      <c r="M83" t="s">
        <v>106</v>
      </c>
      <c r="N83" t="s">
        <v>113</v>
      </c>
      <c r="O83" t="s">
        <v>231</v>
      </c>
      <c r="R83" t="s">
        <v>86</v>
      </c>
      <c r="S83" s="7" t="str">
        <f xml:space="preserve"> TEXT(Table13[[#This Row],[BuyStopTime]],"0000") &amp;"_"&amp;Table13[[#This Row],[Build]] &amp; "_" &amp;Table13[[#This Row],[Trading Class]]</f>
        <v>1135_217779_META</v>
      </c>
      <c r="T83" s="7" t="str">
        <f>Table13[[#This Row],[Trade Idea]]&amp;"_"&amp;Table13[[#This Row],[Build]]</f>
        <v>1135_217779_META_217779</v>
      </c>
      <c r="U83" s="7" t="b">
        <f>ISNUMBER(FIND("_b_",Table13[[#This Row],[Order Ref.]]))</f>
        <v>0</v>
      </c>
      <c r="V83" s="7" t="str">
        <f>LEFT(Table13[[#This Row],[Order Ref.]],6)</f>
        <v>217779</v>
      </c>
      <c r="W83" s="18" t="str">
        <f>HYPERLINK("http://money.worker.ydns.eu/job/update_entities_fidelity_MIM_BUYSTOP/" &amp; Table13[[#This Row],[Build]], "click me")</f>
        <v>click me</v>
      </c>
      <c r="X83" s="8">
        <f>Table13[[#This Row],[Quantity]]*100*Table13[[#This Row],[Price]]*IF(Table13[[#This Row],[Bought]],-1,1)</f>
        <v>2510</v>
      </c>
      <c r="Y83" s="9">
        <f>TIMEVALUE(LEFT(Table13[[#This Row],[BuyStopTime]],1) &amp; ":" &amp; RIGHT(Table13[[#This Row],[BuyStopTime]],2) &amp; " AM")</f>
        <v>6.5972222222222224E-2</v>
      </c>
      <c r="Z8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1135|07:13|SELL|META|Call|reversal</v>
      </c>
      <c r="AA83" s="10" t="e" cm="1">
        <f t="array" ref="AA83">MAX((Table13[Trade Idea and Build]=Table13[[#This Row],[Trade Idea and Build]])*Table13[Column5])</f>
        <v>#VALUE!</v>
      </c>
      <c r="AB83" s="10" t="e">
        <f>IF(Table13[[#This Row],[SumTrailingAmountByTradePiece]]=0,"Ladder","Trail")</f>
        <v>#VALUE!</v>
      </c>
      <c r="AC83" s="10"/>
      <c r="AD83" s="2">
        <v>212353</v>
      </c>
      <c r="AE83" s="2" t="s">
        <v>115</v>
      </c>
      <c r="AF83" s="2" t="s">
        <v>27</v>
      </c>
      <c r="AG83" s="2">
        <v>1135</v>
      </c>
      <c r="AH83" s="2" t="s">
        <v>41</v>
      </c>
      <c r="AI83" s="2">
        <v>555</v>
      </c>
      <c r="AJ83" s="2">
        <v>-50</v>
      </c>
      <c r="AK83" s="2"/>
      <c r="AL83" s="2"/>
      <c r="AM83" s="2"/>
    </row>
    <row r="84" spans="1:39" x14ac:dyDescent="0.25">
      <c r="A84" t="s">
        <v>212</v>
      </c>
      <c r="B84" t="s">
        <v>213</v>
      </c>
      <c r="C84" t="s">
        <v>99</v>
      </c>
      <c r="D84">
        <v>20220916</v>
      </c>
      <c r="E84">
        <v>145</v>
      </c>
      <c r="F84" t="s">
        <v>107</v>
      </c>
      <c r="G84" t="s">
        <v>100</v>
      </c>
      <c r="H84" t="s">
        <v>38</v>
      </c>
      <c r="I84">
        <v>3</v>
      </c>
      <c r="J84">
        <v>12.55</v>
      </c>
      <c r="K84" s="1">
        <v>0.30083333333333334</v>
      </c>
      <c r="L84">
        <v>20220913</v>
      </c>
      <c r="M84" t="s">
        <v>106</v>
      </c>
      <c r="N84" t="s">
        <v>113</v>
      </c>
      <c r="O84" t="s">
        <v>231</v>
      </c>
      <c r="R84" t="s">
        <v>86</v>
      </c>
      <c r="S84" s="7" t="str">
        <f xml:space="preserve"> TEXT(Table13[[#This Row],[BuyStopTime]],"0000") &amp;"_"&amp;Table13[[#This Row],[Build]] &amp; "_" &amp;Table13[[#This Row],[Trading Class]]</f>
        <v>1135_217779_META</v>
      </c>
      <c r="T84" s="7" t="str">
        <f>Table13[[#This Row],[Trade Idea]]&amp;"_"&amp;Table13[[#This Row],[Build]]</f>
        <v>1135_217779_META_217779</v>
      </c>
      <c r="U84" s="7" t="b">
        <f>ISNUMBER(FIND("_b_",Table13[[#This Row],[Order Ref.]]))</f>
        <v>0</v>
      </c>
      <c r="V84" s="7" t="str">
        <f>LEFT(Table13[[#This Row],[Order Ref.]],6)</f>
        <v>217779</v>
      </c>
      <c r="W84" s="18" t="str">
        <f>HYPERLINK("http://money.worker.ydns.eu/job/update_entities_fidelity_MIM_BUYSTOP/" &amp; Table13[[#This Row],[Build]], "click me")</f>
        <v>click me</v>
      </c>
      <c r="X84" s="8">
        <f>Table13[[#This Row],[Quantity]]*100*Table13[[#This Row],[Price]]*IF(Table13[[#This Row],[Bought]],-1,1)</f>
        <v>3765</v>
      </c>
      <c r="Y84" s="9">
        <f>TIMEVALUE(LEFT(Table13[[#This Row],[BuyStopTime]],1) &amp; ":" &amp; RIGHT(Table13[[#This Row],[BuyStopTime]],2) &amp; " AM")</f>
        <v>6.5972222222222224E-2</v>
      </c>
      <c r="Z8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1135|07:13|SELL|META|Call|reversal</v>
      </c>
      <c r="AA84" s="10" t="e" cm="1">
        <f t="array" ref="AA84">MAX((Table13[Trade Idea and Build]=Table13[[#This Row],[Trade Idea and Build]])*Table13[Column5])</f>
        <v>#VALUE!</v>
      </c>
      <c r="AB84" s="10" t="e">
        <f>IF(Table13[[#This Row],[SumTrailingAmountByTradePiece]]=0,"Ladder","Trail")</f>
        <v>#VALUE!</v>
      </c>
      <c r="AC84" s="10"/>
      <c r="AD84" s="2">
        <v>212353</v>
      </c>
      <c r="AE84" s="2" t="s">
        <v>115</v>
      </c>
      <c r="AF84" s="2" t="s">
        <v>27</v>
      </c>
      <c r="AG84" s="2">
        <v>1135</v>
      </c>
      <c r="AH84" s="2" t="s">
        <v>41</v>
      </c>
      <c r="AI84" s="2">
        <v>555</v>
      </c>
      <c r="AJ84" s="2">
        <v>-50</v>
      </c>
      <c r="AK84" s="2"/>
      <c r="AL84" s="2"/>
      <c r="AM84" s="2"/>
    </row>
    <row r="85" spans="1:39" x14ac:dyDescent="0.25">
      <c r="A85" t="s">
        <v>227</v>
      </c>
      <c r="B85" t="s">
        <v>228</v>
      </c>
      <c r="C85" t="s">
        <v>99</v>
      </c>
      <c r="D85">
        <v>20220916</v>
      </c>
      <c r="E85">
        <v>150</v>
      </c>
      <c r="F85" t="s">
        <v>107</v>
      </c>
      <c r="G85" t="s">
        <v>100</v>
      </c>
      <c r="H85" t="s">
        <v>18</v>
      </c>
      <c r="I85">
        <v>1</v>
      </c>
      <c r="J85">
        <v>8.15</v>
      </c>
      <c r="K85" s="1">
        <v>0.30093750000000002</v>
      </c>
      <c r="L85">
        <v>20220913</v>
      </c>
      <c r="M85" t="s">
        <v>110</v>
      </c>
      <c r="N85" t="s">
        <v>113</v>
      </c>
      <c r="O85" t="s">
        <v>229</v>
      </c>
      <c r="R85" t="s">
        <v>86</v>
      </c>
      <c r="S85" s="7" t="str">
        <f xml:space="preserve"> TEXT(Table13[[#This Row],[BuyStopTime]],"0000") &amp;"_"&amp;Table13[[#This Row],[Build]] &amp; "_" &amp;Table13[[#This Row],[Trading Class]]</f>
        <v>1135_217780_META</v>
      </c>
      <c r="T85" s="7" t="str">
        <f>Table13[[#This Row],[Trade Idea]]&amp;"_"&amp;Table13[[#This Row],[Build]]</f>
        <v>1135_217780_META_217780</v>
      </c>
      <c r="U85" s="7" t="b">
        <f>ISNUMBER(FIND("_b_",Table13[[#This Row],[Order Ref.]]))</f>
        <v>1</v>
      </c>
      <c r="V85" s="7" t="str">
        <f>LEFT(Table13[[#This Row],[Order Ref.]],6)</f>
        <v>217780</v>
      </c>
      <c r="W85" s="18" t="str">
        <f>HYPERLINK("http://money.worker.ydns.eu/job/update_entities_fidelity_MIM_BUYSTOP/" &amp; Table13[[#This Row],[Build]], "click me")</f>
        <v>click me</v>
      </c>
      <c r="X85" s="8">
        <f>Table13[[#This Row],[Quantity]]*100*Table13[[#This Row],[Price]]*IF(Table13[[#This Row],[Bought]],-1,1)</f>
        <v>-815</v>
      </c>
      <c r="Y85" s="9">
        <f>TIMEVALUE(LEFT(Table13[[#This Row],[BuyStopTime]],1) &amp; ":" &amp; RIGHT(Table13[[#This Row],[BuyStopTime]],2) &amp; " AM")</f>
        <v>6.5972222222222224E-2</v>
      </c>
      <c r="Z8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1135|07:13|BUY|META|Call|reversal</v>
      </c>
      <c r="AA85" s="10" t="e" cm="1">
        <f t="array" ref="AA85">MAX((Table13[Trade Idea and Build]=Table13[[#This Row],[Trade Idea and Build]])*Table13[Column5])</f>
        <v>#VALUE!</v>
      </c>
      <c r="AB85" s="10" t="e">
        <f>IF(Table13[[#This Row],[SumTrailingAmountByTradePiece]]=0,"Ladder","Trail")</f>
        <v>#VALUE!</v>
      </c>
      <c r="AC85" s="10"/>
      <c r="AD85" s="2">
        <v>212353</v>
      </c>
      <c r="AE85" s="2" t="s">
        <v>115</v>
      </c>
      <c r="AF85" s="2" t="s">
        <v>27</v>
      </c>
      <c r="AG85" s="2">
        <v>1135</v>
      </c>
      <c r="AH85" s="2" t="s">
        <v>41</v>
      </c>
      <c r="AI85" s="2">
        <v>555</v>
      </c>
      <c r="AJ85" s="2">
        <v>-50</v>
      </c>
      <c r="AK85" s="2" t="s">
        <v>71</v>
      </c>
      <c r="AL85" s="2">
        <v>5</v>
      </c>
      <c r="AM85" s="2"/>
    </row>
    <row r="86" spans="1:39" x14ac:dyDescent="0.25">
      <c r="A86" t="s">
        <v>227</v>
      </c>
      <c r="B86" t="s">
        <v>228</v>
      </c>
      <c r="C86" t="s">
        <v>99</v>
      </c>
      <c r="D86">
        <v>20220916</v>
      </c>
      <c r="E86">
        <v>150</v>
      </c>
      <c r="F86" t="s">
        <v>107</v>
      </c>
      <c r="G86" t="s">
        <v>100</v>
      </c>
      <c r="H86" t="s">
        <v>18</v>
      </c>
      <c r="I86">
        <v>1</v>
      </c>
      <c r="J86">
        <v>8.15</v>
      </c>
      <c r="K86" s="1">
        <v>0.30094907407407406</v>
      </c>
      <c r="L86">
        <v>20220913</v>
      </c>
      <c r="M86" t="s">
        <v>110</v>
      </c>
      <c r="N86" t="s">
        <v>113</v>
      </c>
      <c r="O86" t="s">
        <v>229</v>
      </c>
      <c r="R86" t="s">
        <v>86</v>
      </c>
      <c r="S86" s="7" t="str">
        <f xml:space="preserve"> TEXT(Table13[[#This Row],[BuyStopTime]],"0000") &amp;"_"&amp;Table13[[#This Row],[Build]] &amp; "_" &amp;Table13[[#This Row],[Trading Class]]</f>
        <v>1135_217780_META</v>
      </c>
      <c r="T86" s="7" t="str">
        <f>Table13[[#This Row],[Trade Idea]]&amp;"_"&amp;Table13[[#This Row],[Build]]</f>
        <v>1135_217780_META_217780</v>
      </c>
      <c r="U86" s="7" t="b">
        <f>ISNUMBER(FIND("_b_",Table13[[#This Row],[Order Ref.]]))</f>
        <v>1</v>
      </c>
      <c r="V86" s="7" t="str">
        <f>LEFT(Table13[[#This Row],[Order Ref.]],6)</f>
        <v>217780</v>
      </c>
      <c r="W86" s="18" t="str">
        <f>HYPERLINK("http://money.worker.ydns.eu/job/update_entities_fidelity_MIM_BUYSTOP/" &amp; Table13[[#This Row],[Build]], "click me")</f>
        <v>click me</v>
      </c>
      <c r="X86" s="8">
        <f>Table13[[#This Row],[Quantity]]*100*Table13[[#This Row],[Price]]*IF(Table13[[#This Row],[Bought]],-1,1)</f>
        <v>-815</v>
      </c>
      <c r="Y86" s="9">
        <f>TIMEVALUE(LEFT(Table13[[#This Row],[BuyStopTime]],1) &amp; ":" &amp; RIGHT(Table13[[#This Row],[BuyStopTime]],2) &amp; " AM")</f>
        <v>6.5972222222222224E-2</v>
      </c>
      <c r="Z8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1135|07:13|BUY|META|Call|reversal</v>
      </c>
      <c r="AA86" s="10" t="e" cm="1">
        <f t="array" ref="AA86">MAX((Table13[Trade Idea and Build]=Table13[[#This Row],[Trade Idea and Build]])*Table13[Column5])</f>
        <v>#VALUE!</v>
      </c>
      <c r="AB86" s="10" t="e">
        <f>IF(Table13[[#This Row],[SumTrailingAmountByTradePiece]]=0,"Ladder","Trail")</f>
        <v>#VALUE!</v>
      </c>
      <c r="AC86" s="10"/>
      <c r="AD86" s="2">
        <v>212353</v>
      </c>
      <c r="AE86" s="2" t="s">
        <v>115</v>
      </c>
      <c r="AF86" s="2" t="s">
        <v>27</v>
      </c>
      <c r="AG86" s="2">
        <v>1135</v>
      </c>
      <c r="AH86" s="2" t="s">
        <v>41</v>
      </c>
      <c r="AI86" s="2">
        <v>555</v>
      </c>
      <c r="AJ86" s="2">
        <v>-50</v>
      </c>
      <c r="AK86" s="2" t="s">
        <v>71</v>
      </c>
      <c r="AL86" s="2">
        <v>5</v>
      </c>
      <c r="AM86" s="2"/>
    </row>
    <row r="87" spans="1:39" x14ac:dyDescent="0.25">
      <c r="A87" t="s">
        <v>206</v>
      </c>
      <c r="B87" t="s">
        <v>207</v>
      </c>
      <c r="C87" t="s">
        <v>99</v>
      </c>
      <c r="D87">
        <v>20220930</v>
      </c>
      <c r="E87">
        <v>135</v>
      </c>
      <c r="F87" t="s">
        <v>107</v>
      </c>
      <c r="G87" t="s">
        <v>100</v>
      </c>
      <c r="H87" t="s">
        <v>38</v>
      </c>
      <c r="I87">
        <v>1</v>
      </c>
      <c r="J87">
        <v>8.1</v>
      </c>
      <c r="K87" s="1">
        <v>0.30222222222222223</v>
      </c>
      <c r="L87">
        <v>20220913</v>
      </c>
      <c r="M87" t="s">
        <v>106</v>
      </c>
      <c r="N87" t="s">
        <v>113</v>
      </c>
      <c r="O87" t="s">
        <v>232</v>
      </c>
      <c r="R87" t="s">
        <v>63</v>
      </c>
      <c r="S87" s="7" t="str">
        <f xml:space="preserve"> TEXT(Table13[[#This Row],[BuyStopTime]],"0000") &amp;"_"&amp;Table13[[#This Row],[Build]] &amp; "_" &amp;Table13[[#This Row],[Trading Class]]</f>
        <v>1135_217787_NVDA</v>
      </c>
      <c r="T87" s="7" t="str">
        <f>Table13[[#This Row],[Trade Idea]]&amp;"_"&amp;Table13[[#This Row],[Build]]</f>
        <v>1135_217787_NVDA_217787</v>
      </c>
      <c r="U87" s="7" t="b">
        <f>ISNUMBER(FIND("_b_",Table13[[#This Row],[Order Ref.]]))</f>
        <v>0</v>
      </c>
      <c r="V87" s="7" t="str">
        <f>LEFT(Table13[[#This Row],[Order Ref.]],6)</f>
        <v>217787</v>
      </c>
      <c r="W87" s="18" t="str">
        <f>HYPERLINK("http://money.worker.ydns.eu/job/update_entities_fidelity_MIM_BUYSTOP/" &amp; Table13[[#This Row],[Build]], "click me")</f>
        <v>click me</v>
      </c>
      <c r="X87" s="8">
        <f>Table13[[#This Row],[Quantity]]*100*Table13[[#This Row],[Price]]*IF(Table13[[#This Row],[Bought]],-1,1)</f>
        <v>810</v>
      </c>
      <c r="Y87" s="9">
        <f>TIMEVALUE(LEFT(Table13[[#This Row],[BuyStopTime]],1) &amp; ":" &amp; RIGHT(Table13[[#This Row],[BuyStopTime]],2) &amp; " AM")</f>
        <v>6.5972222222222224E-2</v>
      </c>
      <c r="Z8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1135|07:15|SELL|NVDA|Call|reversal</v>
      </c>
      <c r="AA87" s="10" t="e" cm="1">
        <f t="array" ref="AA87">MAX((Table13[Trade Idea and Build]=Table13[[#This Row],[Trade Idea and Build]])*Table13[Column5])</f>
        <v>#VALUE!</v>
      </c>
      <c r="AB87" s="10" t="e">
        <f>IF(Table13[[#This Row],[SumTrailingAmountByTradePiece]]=0,"Ladder","Trail")</f>
        <v>#VALUE!</v>
      </c>
      <c r="AC87" s="10"/>
      <c r="AD87" s="2">
        <v>212353</v>
      </c>
      <c r="AE87" s="2" t="s">
        <v>115</v>
      </c>
      <c r="AF87" s="2" t="s">
        <v>70</v>
      </c>
      <c r="AG87" s="2">
        <v>1135</v>
      </c>
      <c r="AH87" s="2" t="s">
        <v>41</v>
      </c>
      <c r="AI87" s="2">
        <v>555</v>
      </c>
      <c r="AJ87" s="2">
        <v>-50</v>
      </c>
      <c r="AK87" s="2"/>
      <c r="AL87" s="2"/>
      <c r="AM87" s="2"/>
    </row>
    <row r="88" spans="1:39" x14ac:dyDescent="0.25">
      <c r="A88" t="s">
        <v>206</v>
      </c>
      <c r="B88" t="s">
        <v>207</v>
      </c>
      <c r="C88" t="s">
        <v>99</v>
      </c>
      <c r="D88">
        <v>20220930</v>
      </c>
      <c r="E88">
        <v>135</v>
      </c>
      <c r="F88" t="s">
        <v>107</v>
      </c>
      <c r="G88" t="s">
        <v>100</v>
      </c>
      <c r="H88" t="s">
        <v>38</v>
      </c>
      <c r="I88">
        <v>8</v>
      </c>
      <c r="J88">
        <v>8.1</v>
      </c>
      <c r="K88" s="1">
        <v>0.30223379629629626</v>
      </c>
      <c r="L88">
        <v>20220913</v>
      </c>
      <c r="M88" t="s">
        <v>106</v>
      </c>
      <c r="N88" t="s">
        <v>113</v>
      </c>
      <c r="O88" t="s">
        <v>232</v>
      </c>
      <c r="R88" t="s">
        <v>63</v>
      </c>
      <c r="S88" s="7" t="str">
        <f xml:space="preserve"> TEXT(Table13[[#This Row],[BuyStopTime]],"0000") &amp;"_"&amp;Table13[[#This Row],[Build]] &amp; "_" &amp;Table13[[#This Row],[Trading Class]]</f>
        <v>1135_217787_NVDA</v>
      </c>
      <c r="T88" s="7" t="str">
        <f>Table13[[#This Row],[Trade Idea]]&amp;"_"&amp;Table13[[#This Row],[Build]]</f>
        <v>1135_217787_NVDA_217787</v>
      </c>
      <c r="U88" s="7" t="b">
        <f>ISNUMBER(FIND("_b_",Table13[[#This Row],[Order Ref.]]))</f>
        <v>0</v>
      </c>
      <c r="V88" s="7" t="str">
        <f>LEFT(Table13[[#This Row],[Order Ref.]],6)</f>
        <v>217787</v>
      </c>
      <c r="W88" s="18" t="str">
        <f>HYPERLINK("http://money.worker.ydns.eu/job/update_entities_fidelity_MIM_BUYSTOP/" &amp; Table13[[#This Row],[Build]], "click me")</f>
        <v>click me</v>
      </c>
      <c r="X88" s="8">
        <f>Table13[[#This Row],[Quantity]]*100*Table13[[#This Row],[Price]]*IF(Table13[[#This Row],[Bought]],-1,1)</f>
        <v>6480</v>
      </c>
      <c r="Y88" s="9">
        <f>TIMEVALUE(LEFT(Table13[[#This Row],[BuyStopTime]],1) &amp; ":" &amp; RIGHT(Table13[[#This Row],[BuyStopTime]],2) &amp; " AM")</f>
        <v>6.5972222222222224E-2</v>
      </c>
      <c r="Z8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1135|07:15|SELL|NVDA|Call|reversal</v>
      </c>
      <c r="AA88" s="10" t="e" cm="1">
        <f t="array" ref="AA88">MAX((Table13[Trade Idea and Build]=Table13[[#This Row],[Trade Idea and Build]])*Table13[Column5])</f>
        <v>#VALUE!</v>
      </c>
      <c r="AB88" s="10" t="e">
        <f>IF(Table13[[#This Row],[SumTrailingAmountByTradePiece]]=0,"Ladder","Trail")</f>
        <v>#VALUE!</v>
      </c>
      <c r="AC88" s="10"/>
      <c r="AD88" s="2">
        <v>212353</v>
      </c>
      <c r="AE88" s="2" t="s">
        <v>115</v>
      </c>
      <c r="AF88" s="2" t="s">
        <v>70</v>
      </c>
      <c r="AG88" s="2">
        <v>1135</v>
      </c>
      <c r="AH88" s="2" t="s">
        <v>41</v>
      </c>
      <c r="AI88" s="2">
        <v>555</v>
      </c>
      <c r="AJ88" s="2">
        <v>-50</v>
      </c>
      <c r="AK88" s="2"/>
      <c r="AL88" s="2"/>
      <c r="AM88" s="2"/>
    </row>
    <row r="89" spans="1:39" x14ac:dyDescent="0.25">
      <c r="A89" t="s">
        <v>233</v>
      </c>
      <c r="B89" t="s">
        <v>234</v>
      </c>
      <c r="C89" t="s">
        <v>99</v>
      </c>
      <c r="D89">
        <v>20220916</v>
      </c>
      <c r="E89">
        <v>134</v>
      </c>
      <c r="F89" t="s">
        <v>107</v>
      </c>
      <c r="G89" t="s">
        <v>100</v>
      </c>
      <c r="H89" t="s">
        <v>18</v>
      </c>
      <c r="I89">
        <v>1</v>
      </c>
      <c r="J89">
        <v>4.45</v>
      </c>
      <c r="K89" s="1">
        <v>0.30736111111111114</v>
      </c>
      <c r="L89">
        <v>20220913</v>
      </c>
      <c r="M89" t="s">
        <v>103</v>
      </c>
      <c r="N89" t="s">
        <v>113</v>
      </c>
      <c r="O89" t="s">
        <v>235</v>
      </c>
      <c r="R89" t="s">
        <v>63</v>
      </c>
      <c r="S89" s="7" t="str">
        <f xml:space="preserve"> TEXT(Table13[[#This Row],[BuyStopTime]],"0000") &amp;"_"&amp;Table13[[#This Row],[Build]] &amp; "_" &amp;Table13[[#This Row],[Trading Class]]</f>
        <v>1135_217789_NVDA</v>
      </c>
      <c r="T89" s="7" t="str">
        <f>Table13[[#This Row],[Trade Idea]]&amp;"_"&amp;Table13[[#This Row],[Build]]</f>
        <v>1135_217789_NVDA_217789</v>
      </c>
      <c r="U89" s="7" t="b">
        <f>ISNUMBER(FIND("_b_",Table13[[#This Row],[Order Ref.]]))</f>
        <v>1</v>
      </c>
      <c r="V89" s="7" t="str">
        <f>LEFT(Table13[[#This Row],[Order Ref.]],6)</f>
        <v>217789</v>
      </c>
      <c r="W89" s="18" t="str">
        <f>HYPERLINK("http://money.worker.ydns.eu/job/update_entities_fidelity_MIM_BUYSTOP/" &amp; Table13[[#This Row],[Build]], "click me")</f>
        <v>click me</v>
      </c>
      <c r="X89" s="8">
        <f>Table13[[#This Row],[Quantity]]*100*Table13[[#This Row],[Price]]*IF(Table13[[#This Row],[Bought]],-1,1)</f>
        <v>-445</v>
      </c>
      <c r="Y89" s="9">
        <f>TIMEVALUE(LEFT(Table13[[#This Row],[BuyStopTime]],1) &amp; ":" &amp; RIGHT(Table13[[#This Row],[BuyStopTime]],2) &amp; " AM")</f>
        <v>6.5972222222222224E-2</v>
      </c>
      <c r="Z8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1135|07:22|BUY|NVDA|Call|reversal</v>
      </c>
      <c r="AA89" s="10" t="e" cm="1">
        <f t="array" ref="AA89">MAX((Table13[Trade Idea and Build]=Table13[[#This Row],[Trade Idea and Build]])*Table13[Column5])</f>
        <v>#VALUE!</v>
      </c>
      <c r="AB89" s="10" t="e">
        <f>IF(Table13[[#This Row],[SumTrailingAmountByTradePiece]]=0,"Ladder","Trail")</f>
        <v>#VALUE!</v>
      </c>
      <c r="AC89" s="10"/>
      <c r="AD89" s="2">
        <v>212353</v>
      </c>
      <c r="AE89" s="2" t="s">
        <v>115</v>
      </c>
      <c r="AF89" s="2" t="s">
        <v>70</v>
      </c>
      <c r="AG89" s="2">
        <v>1135</v>
      </c>
      <c r="AH89" s="2" t="s">
        <v>41</v>
      </c>
      <c r="AI89" s="2">
        <v>555</v>
      </c>
      <c r="AJ89" s="2">
        <v>-50</v>
      </c>
      <c r="AK89" s="2"/>
      <c r="AL89" s="2"/>
      <c r="AM89" s="2"/>
    </row>
    <row r="90" spans="1:39" x14ac:dyDescent="0.25">
      <c r="A90" t="s">
        <v>233</v>
      </c>
      <c r="B90" t="s">
        <v>234</v>
      </c>
      <c r="C90" t="s">
        <v>99</v>
      </c>
      <c r="D90">
        <v>20220916</v>
      </c>
      <c r="E90">
        <v>134</v>
      </c>
      <c r="F90" t="s">
        <v>107</v>
      </c>
      <c r="G90" t="s">
        <v>100</v>
      </c>
      <c r="H90" t="s">
        <v>18</v>
      </c>
      <c r="I90">
        <v>10</v>
      </c>
      <c r="J90">
        <v>4.45</v>
      </c>
      <c r="K90" s="1">
        <v>0.30736111111111114</v>
      </c>
      <c r="L90">
        <v>20220913</v>
      </c>
      <c r="M90" t="s">
        <v>105</v>
      </c>
      <c r="N90" t="s">
        <v>113</v>
      </c>
      <c r="O90" t="s">
        <v>235</v>
      </c>
      <c r="R90" t="s">
        <v>63</v>
      </c>
      <c r="S90" s="7" t="str">
        <f xml:space="preserve"> TEXT(Table13[[#This Row],[BuyStopTime]],"0000") &amp;"_"&amp;Table13[[#This Row],[Build]] &amp; "_" &amp;Table13[[#This Row],[Trading Class]]</f>
        <v>1135_217789_NVDA</v>
      </c>
      <c r="T90" s="7" t="str">
        <f>Table13[[#This Row],[Trade Idea]]&amp;"_"&amp;Table13[[#This Row],[Build]]</f>
        <v>1135_217789_NVDA_217789</v>
      </c>
      <c r="U90" s="7" t="b">
        <f>ISNUMBER(FIND("_b_",Table13[[#This Row],[Order Ref.]]))</f>
        <v>1</v>
      </c>
      <c r="V90" s="7" t="str">
        <f>LEFT(Table13[[#This Row],[Order Ref.]],6)</f>
        <v>217789</v>
      </c>
      <c r="W90" s="18" t="str">
        <f>HYPERLINK("http://money.worker.ydns.eu/job/update_entities_fidelity_MIM_BUYSTOP/" &amp; Table13[[#This Row],[Build]], "click me")</f>
        <v>click me</v>
      </c>
      <c r="X90" s="8">
        <f>Table13[[#This Row],[Quantity]]*100*Table13[[#This Row],[Price]]*IF(Table13[[#This Row],[Bought]],-1,1)</f>
        <v>-4450</v>
      </c>
      <c r="Y90" s="9">
        <f>TIMEVALUE(LEFT(Table13[[#This Row],[BuyStopTime]],1) &amp; ":" &amp; RIGHT(Table13[[#This Row],[BuyStopTime]],2) &amp; " AM")</f>
        <v>6.5972222222222224E-2</v>
      </c>
      <c r="Z9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1135|07:22|BUY|NVDA|Call|reversal</v>
      </c>
      <c r="AA90" s="10" t="e" cm="1">
        <f t="array" ref="AA90">MAX((Table13[Trade Idea and Build]=Table13[[#This Row],[Trade Idea and Build]])*Table13[Column5])</f>
        <v>#VALUE!</v>
      </c>
      <c r="AB90" s="10" t="e">
        <f>IF(Table13[[#This Row],[SumTrailingAmountByTradePiece]]=0,"Ladder","Trail")</f>
        <v>#VALUE!</v>
      </c>
      <c r="AC90" s="10"/>
      <c r="AD90" s="2">
        <v>212353</v>
      </c>
      <c r="AE90" s="2" t="s">
        <v>115</v>
      </c>
      <c r="AF90" s="2" t="s">
        <v>70</v>
      </c>
      <c r="AG90" s="2">
        <v>1135</v>
      </c>
      <c r="AH90" s="2" t="s">
        <v>41</v>
      </c>
      <c r="AI90" s="2">
        <v>555</v>
      </c>
      <c r="AJ90" s="2">
        <v>-50</v>
      </c>
      <c r="AK90" s="2"/>
      <c r="AL90" s="2"/>
      <c r="AM90" s="2"/>
    </row>
    <row r="91" spans="1:39" x14ac:dyDescent="0.25">
      <c r="A91" t="s">
        <v>202</v>
      </c>
      <c r="B91" t="s">
        <v>203</v>
      </c>
      <c r="C91" t="s">
        <v>99</v>
      </c>
      <c r="D91">
        <v>20220923</v>
      </c>
      <c r="E91">
        <v>135</v>
      </c>
      <c r="F91" t="s">
        <v>107</v>
      </c>
      <c r="G91" t="s">
        <v>100</v>
      </c>
      <c r="H91" t="s">
        <v>38</v>
      </c>
      <c r="I91">
        <v>4</v>
      </c>
      <c r="J91">
        <v>6.05</v>
      </c>
      <c r="K91" s="1">
        <v>0.30740740740740741</v>
      </c>
      <c r="L91">
        <v>20220913</v>
      </c>
      <c r="M91" t="s">
        <v>110</v>
      </c>
      <c r="N91" t="s">
        <v>113</v>
      </c>
      <c r="O91" t="s">
        <v>236</v>
      </c>
      <c r="R91" t="s">
        <v>63</v>
      </c>
      <c r="S91" s="7" t="str">
        <f xml:space="preserve"> TEXT(Table13[[#This Row],[BuyStopTime]],"0000") &amp;"_"&amp;Table13[[#This Row],[Build]] &amp; "_" &amp;Table13[[#This Row],[Trading Class]]</f>
        <v>1135_217787_NVDA</v>
      </c>
      <c r="T91" s="7" t="str">
        <f>Table13[[#This Row],[Trade Idea]]&amp;"_"&amp;Table13[[#This Row],[Build]]</f>
        <v>1135_217787_NVDA_217787</v>
      </c>
      <c r="U91" s="7" t="b">
        <f>ISNUMBER(FIND("_b_",Table13[[#This Row],[Order Ref.]]))</f>
        <v>0</v>
      </c>
      <c r="V91" s="7" t="str">
        <f>LEFT(Table13[[#This Row],[Order Ref.]],6)</f>
        <v>217787</v>
      </c>
      <c r="W91" s="18" t="str">
        <f>HYPERLINK("http://money.worker.ydns.eu/job/update_entities_fidelity_MIM_BUYSTOP/" &amp; Table13[[#This Row],[Build]], "click me")</f>
        <v>click me</v>
      </c>
      <c r="X91" s="8">
        <f>Table13[[#This Row],[Quantity]]*100*Table13[[#This Row],[Price]]*IF(Table13[[#This Row],[Bought]],-1,1)</f>
        <v>2420</v>
      </c>
      <c r="Y91" s="9">
        <f>TIMEVALUE(LEFT(Table13[[#This Row],[BuyStopTime]],1) &amp; ":" &amp; RIGHT(Table13[[#This Row],[BuyStopTime]],2) &amp; " AM")</f>
        <v>6.5972222222222224E-2</v>
      </c>
      <c r="Z9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1135|07:22|SELL|NVDA|Call|reversal</v>
      </c>
      <c r="AA91" s="10" t="e" cm="1">
        <f t="array" ref="AA91">MAX((Table13[Trade Idea and Build]=Table13[[#This Row],[Trade Idea and Build]])*Table13[Column5])</f>
        <v>#VALUE!</v>
      </c>
      <c r="AB91" s="10" t="e">
        <f>IF(Table13[[#This Row],[SumTrailingAmountByTradePiece]]=0,"Ladder","Trail")</f>
        <v>#VALUE!</v>
      </c>
      <c r="AC91" s="10"/>
      <c r="AD91" s="2">
        <v>212353</v>
      </c>
      <c r="AE91" s="2" t="s">
        <v>115</v>
      </c>
      <c r="AF91" s="2" t="s">
        <v>70</v>
      </c>
      <c r="AG91" s="2">
        <v>1135</v>
      </c>
      <c r="AH91" s="2" t="s">
        <v>41</v>
      </c>
      <c r="AI91" s="2">
        <v>555</v>
      </c>
      <c r="AJ91" s="2">
        <v>-50</v>
      </c>
      <c r="AK91" s="2"/>
      <c r="AL91" s="2"/>
      <c r="AM91" s="2"/>
    </row>
    <row r="92" spans="1:39" x14ac:dyDescent="0.25">
      <c r="A92" t="s">
        <v>202</v>
      </c>
      <c r="B92" t="s">
        <v>203</v>
      </c>
      <c r="C92" t="s">
        <v>99</v>
      </c>
      <c r="D92">
        <v>20220923</v>
      </c>
      <c r="E92">
        <v>135</v>
      </c>
      <c r="F92" t="s">
        <v>107</v>
      </c>
      <c r="G92" t="s">
        <v>100</v>
      </c>
      <c r="H92" t="s">
        <v>38</v>
      </c>
      <c r="I92">
        <v>5</v>
      </c>
      <c r="J92">
        <v>6.05</v>
      </c>
      <c r="K92" s="1">
        <v>0.30741898148148145</v>
      </c>
      <c r="L92">
        <v>20220913</v>
      </c>
      <c r="M92" t="s">
        <v>135</v>
      </c>
      <c r="N92" t="s">
        <v>113</v>
      </c>
      <c r="O92" t="s">
        <v>236</v>
      </c>
      <c r="R92" t="s">
        <v>63</v>
      </c>
      <c r="S92" s="7" t="str">
        <f xml:space="preserve"> TEXT(Table13[[#This Row],[BuyStopTime]],"0000") &amp;"_"&amp;Table13[[#This Row],[Build]] &amp; "_" &amp;Table13[[#This Row],[Trading Class]]</f>
        <v>1135_217787_NVDA</v>
      </c>
      <c r="T92" s="7" t="str">
        <f>Table13[[#This Row],[Trade Idea]]&amp;"_"&amp;Table13[[#This Row],[Build]]</f>
        <v>1135_217787_NVDA_217787</v>
      </c>
      <c r="U92" s="7" t="b">
        <f>ISNUMBER(FIND("_b_",Table13[[#This Row],[Order Ref.]]))</f>
        <v>0</v>
      </c>
      <c r="V92" s="7" t="str">
        <f>LEFT(Table13[[#This Row],[Order Ref.]],6)</f>
        <v>217787</v>
      </c>
      <c r="W92" s="18" t="str">
        <f>HYPERLINK("http://money.worker.ydns.eu/job/update_entities_fidelity_MIM_BUYSTOP/" &amp; Table13[[#This Row],[Build]], "click me")</f>
        <v>click me</v>
      </c>
      <c r="X92" s="8">
        <f>Table13[[#This Row],[Quantity]]*100*Table13[[#This Row],[Price]]*IF(Table13[[#This Row],[Bought]],-1,1)</f>
        <v>3025</v>
      </c>
      <c r="Y92" s="9">
        <f>TIMEVALUE(LEFT(Table13[[#This Row],[BuyStopTime]],1) &amp; ":" &amp; RIGHT(Table13[[#This Row],[BuyStopTime]],2) &amp; " AM")</f>
        <v>6.5972222222222224E-2</v>
      </c>
      <c r="Z9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1135|07:22|SELL|NVDA|Call|reversal</v>
      </c>
      <c r="AA92" s="10" t="e" cm="1">
        <f t="array" ref="AA92">MAX((Table13[Trade Idea and Build]=Table13[[#This Row],[Trade Idea and Build]])*Table13[Column5])</f>
        <v>#VALUE!</v>
      </c>
      <c r="AB92" s="10" t="e">
        <f>IF(Table13[[#This Row],[SumTrailingAmountByTradePiece]]=0,"Ladder","Trail")</f>
        <v>#VALUE!</v>
      </c>
      <c r="AC92" s="10"/>
      <c r="AD92" s="2">
        <v>212353</v>
      </c>
      <c r="AE92" s="2" t="s">
        <v>115</v>
      </c>
      <c r="AF92" s="2" t="s">
        <v>70</v>
      </c>
      <c r="AG92" s="2">
        <v>1135</v>
      </c>
      <c r="AH92" s="2" t="s">
        <v>41</v>
      </c>
      <c r="AI92" s="2">
        <v>555</v>
      </c>
      <c r="AJ92" s="2">
        <v>-50</v>
      </c>
      <c r="AK92" s="2"/>
      <c r="AL92" s="2"/>
      <c r="AM92" s="2"/>
    </row>
    <row r="93" spans="1:39" x14ac:dyDescent="0.25">
      <c r="A93" t="s">
        <v>237</v>
      </c>
      <c r="B93" t="s">
        <v>238</v>
      </c>
      <c r="C93" t="s">
        <v>99</v>
      </c>
      <c r="D93">
        <v>20220916</v>
      </c>
      <c r="E93">
        <v>132</v>
      </c>
      <c r="F93" t="s">
        <v>107</v>
      </c>
      <c r="G93" t="s">
        <v>100</v>
      </c>
      <c r="H93" t="s">
        <v>18</v>
      </c>
      <c r="I93">
        <v>6</v>
      </c>
      <c r="J93">
        <v>5.65</v>
      </c>
      <c r="K93" s="1">
        <v>0.30745370370370367</v>
      </c>
      <c r="L93">
        <v>20220913</v>
      </c>
      <c r="M93" t="s">
        <v>135</v>
      </c>
      <c r="N93" t="s">
        <v>113</v>
      </c>
      <c r="O93" t="s">
        <v>239</v>
      </c>
      <c r="R93" t="s">
        <v>63</v>
      </c>
      <c r="S93" s="7" t="str">
        <f xml:space="preserve"> TEXT(Table13[[#This Row],[BuyStopTime]],"0000") &amp;"_"&amp;Table13[[#This Row],[Build]] &amp; "_" &amp;Table13[[#This Row],[Trading Class]]</f>
        <v>1135_217789_NVDA</v>
      </c>
      <c r="T93" s="7" t="str">
        <f>Table13[[#This Row],[Trade Idea]]&amp;"_"&amp;Table13[[#This Row],[Build]]</f>
        <v>1135_217789_NVDA_217789</v>
      </c>
      <c r="U93" s="7" t="b">
        <f>ISNUMBER(FIND("_b_",Table13[[#This Row],[Order Ref.]]))</f>
        <v>1</v>
      </c>
      <c r="V93" s="7" t="str">
        <f>LEFT(Table13[[#This Row],[Order Ref.]],6)</f>
        <v>217789</v>
      </c>
      <c r="W93" s="18" t="str">
        <f>HYPERLINK("http://money.worker.ydns.eu/job/update_entities_fidelity_MIM_BUYSTOP/" &amp; Table13[[#This Row],[Build]], "click me")</f>
        <v>click me</v>
      </c>
      <c r="X93" s="8">
        <f>Table13[[#This Row],[Quantity]]*100*Table13[[#This Row],[Price]]*IF(Table13[[#This Row],[Bought]],-1,1)</f>
        <v>-3390</v>
      </c>
      <c r="Y93" s="9">
        <f>TIMEVALUE(LEFT(Table13[[#This Row],[BuyStopTime]],1) &amp; ":" &amp; RIGHT(Table13[[#This Row],[BuyStopTime]],2) &amp; " AM")</f>
        <v>6.5972222222222224E-2</v>
      </c>
      <c r="Z9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1135|07:22|BUY|NVDA|Call|reversal</v>
      </c>
      <c r="AA93" s="10" t="e" cm="1">
        <f t="array" ref="AA93">MAX((Table13[Trade Idea and Build]=Table13[[#This Row],[Trade Idea and Build]])*Table13[Column5])</f>
        <v>#VALUE!</v>
      </c>
      <c r="AB93" s="10" t="e">
        <f>IF(Table13[[#This Row],[SumTrailingAmountByTradePiece]]=0,"Ladder","Trail")</f>
        <v>#VALUE!</v>
      </c>
      <c r="AC93" s="10"/>
      <c r="AD93" s="2">
        <v>212353</v>
      </c>
      <c r="AE93" s="2" t="s">
        <v>115</v>
      </c>
      <c r="AF93" s="2" t="s">
        <v>70</v>
      </c>
      <c r="AG93" s="2">
        <v>1135</v>
      </c>
      <c r="AH93" s="2" t="s">
        <v>41</v>
      </c>
      <c r="AI93" s="2">
        <v>555</v>
      </c>
      <c r="AJ93" s="2">
        <v>-50</v>
      </c>
      <c r="AK93" s="2"/>
      <c r="AL93" s="2"/>
      <c r="AM93" s="2"/>
    </row>
    <row r="94" spans="1:39" x14ac:dyDescent="0.25">
      <c r="A94" t="s">
        <v>237</v>
      </c>
      <c r="B94" t="s">
        <v>238</v>
      </c>
      <c r="C94" t="s">
        <v>99</v>
      </c>
      <c r="D94">
        <v>20220916</v>
      </c>
      <c r="E94">
        <v>132</v>
      </c>
      <c r="F94" t="s">
        <v>107</v>
      </c>
      <c r="G94" t="s">
        <v>100</v>
      </c>
      <c r="H94" t="s">
        <v>18</v>
      </c>
      <c r="I94">
        <v>3</v>
      </c>
      <c r="J94">
        <v>5.6</v>
      </c>
      <c r="K94" s="1">
        <v>0.3075</v>
      </c>
      <c r="L94">
        <v>20220913</v>
      </c>
      <c r="M94" t="s">
        <v>108</v>
      </c>
      <c r="N94" t="s">
        <v>113</v>
      </c>
      <c r="O94" t="s">
        <v>239</v>
      </c>
      <c r="R94" t="s">
        <v>63</v>
      </c>
      <c r="S94" s="7" t="str">
        <f xml:space="preserve"> TEXT(Table13[[#This Row],[BuyStopTime]],"0000") &amp;"_"&amp;Table13[[#This Row],[Build]] &amp; "_" &amp;Table13[[#This Row],[Trading Class]]</f>
        <v>1135_217789_NVDA</v>
      </c>
      <c r="T94" s="7" t="str">
        <f>Table13[[#This Row],[Trade Idea]]&amp;"_"&amp;Table13[[#This Row],[Build]]</f>
        <v>1135_217789_NVDA_217789</v>
      </c>
      <c r="U94" s="7" t="b">
        <f>ISNUMBER(FIND("_b_",Table13[[#This Row],[Order Ref.]]))</f>
        <v>1</v>
      </c>
      <c r="V94" s="7" t="str">
        <f>LEFT(Table13[[#This Row],[Order Ref.]],6)</f>
        <v>217789</v>
      </c>
      <c r="W94" s="18" t="str">
        <f>HYPERLINK("http://money.worker.ydns.eu/job/update_entities_fidelity_MIM_BUYSTOP/" &amp; Table13[[#This Row],[Build]], "click me")</f>
        <v>click me</v>
      </c>
      <c r="X94" s="8">
        <f>Table13[[#This Row],[Quantity]]*100*Table13[[#This Row],[Price]]*IF(Table13[[#This Row],[Bought]],-1,1)</f>
        <v>-1680</v>
      </c>
      <c r="Y94" s="9">
        <f>TIMEVALUE(LEFT(Table13[[#This Row],[BuyStopTime]],1) &amp; ":" &amp; RIGHT(Table13[[#This Row],[BuyStopTime]],2) &amp; " AM")</f>
        <v>6.5972222222222224E-2</v>
      </c>
      <c r="Z9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1135|07:22|BUY|NVDA|Call|reversal</v>
      </c>
      <c r="AA94" s="10" t="e" cm="1">
        <f t="array" ref="AA94">MAX((Table13[Trade Idea and Build]=Table13[[#This Row],[Trade Idea and Build]])*Table13[Column5])</f>
        <v>#VALUE!</v>
      </c>
      <c r="AB94" s="10" t="e">
        <f>IF(Table13[[#This Row],[SumTrailingAmountByTradePiece]]=0,"Ladder","Trail")</f>
        <v>#VALUE!</v>
      </c>
      <c r="AC94" s="10"/>
      <c r="AD94" s="2">
        <v>212353</v>
      </c>
      <c r="AE94" s="2" t="s">
        <v>115</v>
      </c>
      <c r="AF94" s="2" t="s">
        <v>70</v>
      </c>
      <c r="AG94" s="2">
        <v>1135</v>
      </c>
      <c r="AH94" s="2" t="s">
        <v>41</v>
      </c>
      <c r="AI94" s="2">
        <v>555</v>
      </c>
      <c r="AJ94" s="2">
        <v>-50</v>
      </c>
      <c r="AK94" s="2"/>
      <c r="AL94" s="2"/>
      <c r="AM94" s="2"/>
    </row>
    <row r="95" spans="1:39" x14ac:dyDescent="0.25">
      <c r="A95" t="s">
        <v>240</v>
      </c>
      <c r="B95" t="s">
        <v>241</v>
      </c>
      <c r="C95" t="s">
        <v>99</v>
      </c>
      <c r="D95">
        <v>20220916</v>
      </c>
      <c r="E95">
        <v>140</v>
      </c>
      <c r="F95" t="s">
        <v>107</v>
      </c>
      <c r="G95" t="s">
        <v>100</v>
      </c>
      <c r="H95" t="s">
        <v>18</v>
      </c>
      <c r="I95">
        <v>1</v>
      </c>
      <c r="J95">
        <v>17.05</v>
      </c>
      <c r="K95" s="1">
        <v>0.31037037037037035</v>
      </c>
      <c r="L95">
        <v>20220913</v>
      </c>
      <c r="M95" t="s">
        <v>105</v>
      </c>
      <c r="N95" t="s">
        <v>113</v>
      </c>
      <c r="O95" t="s">
        <v>242</v>
      </c>
      <c r="R95" t="s">
        <v>86</v>
      </c>
      <c r="S95" s="7" t="str">
        <f xml:space="preserve"> TEXT(Table13[[#This Row],[BuyStopTime]],"0000") &amp;"_"&amp;Table13[[#This Row],[Build]] &amp; "_" &amp;Table13[[#This Row],[Trading Class]]</f>
        <v>1135_217784_META</v>
      </c>
      <c r="T95" s="7" t="str">
        <f>Table13[[#This Row],[Trade Idea]]&amp;"_"&amp;Table13[[#This Row],[Build]]</f>
        <v>1135_217784_META_217784</v>
      </c>
      <c r="U95" s="7" t="b">
        <f>ISNUMBER(FIND("_b_",Table13[[#This Row],[Order Ref.]]))</f>
        <v>1</v>
      </c>
      <c r="V95" s="7" t="str">
        <f>LEFT(Table13[[#This Row],[Order Ref.]],6)</f>
        <v>217784</v>
      </c>
      <c r="W95" s="18" t="str">
        <f>HYPERLINK("http://money.worker.ydns.eu/job/update_entities_fidelity_MIM_BUYSTOP/" &amp; Table13[[#This Row],[Build]], "click me")</f>
        <v>click me</v>
      </c>
      <c r="X95" s="8">
        <f>Table13[[#This Row],[Quantity]]*100*Table13[[#This Row],[Price]]*IF(Table13[[#This Row],[Bought]],-1,1)</f>
        <v>-1705</v>
      </c>
      <c r="Y95" s="9">
        <f>TIMEVALUE(LEFT(Table13[[#This Row],[BuyStopTime]],1) &amp; ":" &amp; RIGHT(Table13[[#This Row],[BuyStopTime]],2) &amp; " AM")</f>
        <v>6.5972222222222224E-2</v>
      </c>
      <c r="Z9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1135|07:26|BUY|META|Call|reversal</v>
      </c>
      <c r="AA95" s="10" t="e" cm="1">
        <f t="array" ref="AA95">MAX((Table13[Trade Idea and Build]=Table13[[#This Row],[Trade Idea and Build]])*Table13[Column5])</f>
        <v>#VALUE!</v>
      </c>
      <c r="AB95" s="10" t="e">
        <f>IF(Table13[[#This Row],[SumTrailingAmountByTradePiece]]=0,"Ladder","Trail")</f>
        <v>#VALUE!</v>
      </c>
      <c r="AC95" s="10"/>
      <c r="AD95" s="2">
        <v>212353</v>
      </c>
      <c r="AE95" s="2" t="s">
        <v>115</v>
      </c>
      <c r="AF95" s="2" t="s">
        <v>70</v>
      </c>
      <c r="AG95" s="2">
        <v>1135</v>
      </c>
      <c r="AH95" s="2" t="s">
        <v>41</v>
      </c>
      <c r="AI95" s="2">
        <v>555</v>
      </c>
      <c r="AJ95" s="2">
        <v>-50</v>
      </c>
      <c r="AK95" s="2"/>
      <c r="AL95" s="2"/>
      <c r="AM95" s="2"/>
    </row>
    <row r="96" spans="1:39" x14ac:dyDescent="0.25">
      <c r="A96" t="s">
        <v>240</v>
      </c>
      <c r="B96" t="s">
        <v>241</v>
      </c>
      <c r="C96" t="s">
        <v>99</v>
      </c>
      <c r="D96">
        <v>20220916</v>
      </c>
      <c r="E96">
        <v>140</v>
      </c>
      <c r="F96" t="s">
        <v>107</v>
      </c>
      <c r="G96" t="s">
        <v>100</v>
      </c>
      <c r="H96" t="s">
        <v>18</v>
      </c>
      <c r="I96">
        <v>1</v>
      </c>
      <c r="J96">
        <v>17.05</v>
      </c>
      <c r="K96" s="1">
        <v>0.31039351851851854</v>
      </c>
      <c r="L96">
        <v>20220913</v>
      </c>
      <c r="M96" t="s">
        <v>105</v>
      </c>
      <c r="N96" t="s">
        <v>113</v>
      </c>
      <c r="O96" t="s">
        <v>242</v>
      </c>
      <c r="R96" t="s">
        <v>86</v>
      </c>
      <c r="S96" s="7" t="str">
        <f xml:space="preserve"> TEXT(Table13[[#This Row],[BuyStopTime]],"0000") &amp;"_"&amp;Table13[[#This Row],[Build]] &amp; "_" &amp;Table13[[#This Row],[Trading Class]]</f>
        <v>1135_217784_META</v>
      </c>
      <c r="T96" s="7" t="str">
        <f>Table13[[#This Row],[Trade Idea]]&amp;"_"&amp;Table13[[#This Row],[Build]]</f>
        <v>1135_217784_META_217784</v>
      </c>
      <c r="U96" s="7" t="b">
        <f>ISNUMBER(FIND("_b_",Table13[[#This Row],[Order Ref.]]))</f>
        <v>1</v>
      </c>
      <c r="V96" s="7" t="str">
        <f>LEFT(Table13[[#This Row],[Order Ref.]],6)</f>
        <v>217784</v>
      </c>
      <c r="W96" s="18" t="str">
        <f>HYPERLINK("http://money.worker.ydns.eu/job/update_entities_fidelity_MIM_BUYSTOP/" &amp; Table13[[#This Row],[Build]], "click me")</f>
        <v>click me</v>
      </c>
      <c r="X96" s="8">
        <f>Table13[[#This Row],[Quantity]]*100*Table13[[#This Row],[Price]]*IF(Table13[[#This Row],[Bought]],-1,1)</f>
        <v>-1705</v>
      </c>
      <c r="Y96" s="9">
        <f>TIMEVALUE(LEFT(Table13[[#This Row],[BuyStopTime]],1) &amp; ":" &amp; RIGHT(Table13[[#This Row],[BuyStopTime]],2) &amp; " AM")</f>
        <v>6.5972222222222224E-2</v>
      </c>
      <c r="Z9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1135|07:26|BUY|META|Call|reversal</v>
      </c>
      <c r="AA96" s="10" t="e" cm="1">
        <f t="array" ref="AA96">MAX((Table13[Trade Idea and Build]=Table13[[#This Row],[Trade Idea and Build]])*Table13[Column5])</f>
        <v>#VALUE!</v>
      </c>
      <c r="AB96" s="10" t="e">
        <f>IF(Table13[[#This Row],[SumTrailingAmountByTradePiece]]=0,"Ladder","Trail")</f>
        <v>#VALUE!</v>
      </c>
      <c r="AC96" s="10"/>
      <c r="AD96" s="2">
        <v>212353</v>
      </c>
      <c r="AE96" s="2" t="s">
        <v>115</v>
      </c>
      <c r="AF96" s="2" t="s">
        <v>70</v>
      </c>
      <c r="AG96" s="2">
        <v>1135</v>
      </c>
      <c r="AH96" s="2" t="s">
        <v>41</v>
      </c>
      <c r="AI96" s="2">
        <v>555</v>
      </c>
      <c r="AJ96" s="2">
        <v>-50</v>
      </c>
      <c r="AK96" s="2"/>
      <c r="AL96" s="2"/>
      <c r="AM96" s="2"/>
    </row>
    <row r="97" spans="1:39" x14ac:dyDescent="0.25">
      <c r="A97" t="s">
        <v>220</v>
      </c>
      <c r="B97" t="s">
        <v>221</v>
      </c>
      <c r="C97" t="s">
        <v>99</v>
      </c>
      <c r="D97">
        <v>20220916</v>
      </c>
      <c r="E97">
        <v>152.5</v>
      </c>
      <c r="F97" t="s">
        <v>107</v>
      </c>
      <c r="G97" t="s">
        <v>100</v>
      </c>
      <c r="H97" t="s">
        <v>38</v>
      </c>
      <c r="I97">
        <v>1</v>
      </c>
      <c r="J97">
        <v>5.9</v>
      </c>
      <c r="K97" s="1">
        <v>0.31043981481481481</v>
      </c>
      <c r="L97">
        <v>20220913</v>
      </c>
      <c r="M97" t="s">
        <v>103</v>
      </c>
      <c r="N97" t="s">
        <v>113</v>
      </c>
      <c r="O97" t="s">
        <v>243</v>
      </c>
      <c r="R97" t="s">
        <v>86</v>
      </c>
      <c r="S97" s="7" t="str">
        <f xml:space="preserve"> TEXT(Table13[[#This Row],[BuyStopTime]],"0000") &amp;"_"&amp;Table13[[#This Row],[Build]] &amp; "_" &amp;Table13[[#This Row],[Trading Class]]</f>
        <v>0000_217780_META</v>
      </c>
      <c r="T97" s="7" t="str">
        <f>Table13[[#This Row],[Trade Idea]]&amp;"_"&amp;Table13[[#This Row],[Build]]</f>
        <v>0000_217780_META_217780</v>
      </c>
      <c r="U97" s="7" t="b">
        <f>ISNUMBER(FIND("_b_",Table13[[#This Row],[Order Ref.]]))</f>
        <v>0</v>
      </c>
      <c r="V97" s="7" t="str">
        <f>LEFT(Table13[[#This Row],[Order Ref.]],6)</f>
        <v>217780</v>
      </c>
      <c r="W97" s="18" t="str">
        <f>HYPERLINK("http://money.worker.ydns.eu/job/update_entities_fidelity_MIM_BUYSTOP/" &amp; Table13[[#This Row],[Build]], "click me")</f>
        <v>click me</v>
      </c>
      <c r="X97" s="8">
        <f>Table13[[#This Row],[Quantity]]*100*Table13[[#This Row],[Price]]*IF(Table13[[#This Row],[Bought]],-1,1)</f>
        <v>590</v>
      </c>
      <c r="Y97" s="9" t="e">
        <f>TIMEVALUE(LEFT(Table13[[#This Row],[BuyStopTime]],1) &amp; ":" &amp; RIGHT(Table13[[#This Row],[BuyStopTime]],2) &amp; " AM")</f>
        <v>#VALUE!</v>
      </c>
      <c r="Z9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0000|07:27|SELL|META|Call|</v>
      </c>
      <c r="AA97" s="10" t="e" cm="1">
        <f t="array" ref="AA97">MAX((Table13[Trade Idea and Build]=Table13[[#This Row],[Trade Idea and Build]])*Table13[Column5])</f>
        <v>#VALUE!</v>
      </c>
      <c r="AB97" s="10" t="e">
        <f>IF(Table13[[#This Row],[SumTrailingAmountByTradePiece]]=0,"Ladder","Trail")</f>
        <v>#VALUE!</v>
      </c>
      <c r="AC97" s="10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x14ac:dyDescent="0.25">
      <c r="A98" t="s">
        <v>220</v>
      </c>
      <c r="B98" t="s">
        <v>221</v>
      </c>
      <c r="C98" t="s">
        <v>99</v>
      </c>
      <c r="D98">
        <v>20220916</v>
      </c>
      <c r="E98">
        <v>152.5</v>
      </c>
      <c r="F98" t="s">
        <v>107</v>
      </c>
      <c r="G98" t="s">
        <v>100</v>
      </c>
      <c r="H98" t="s">
        <v>38</v>
      </c>
      <c r="I98">
        <v>3</v>
      </c>
      <c r="J98">
        <v>5.9</v>
      </c>
      <c r="K98" s="1">
        <v>0.31043981481481481</v>
      </c>
      <c r="L98">
        <v>20220913</v>
      </c>
      <c r="M98" t="s">
        <v>111</v>
      </c>
      <c r="N98" t="s">
        <v>113</v>
      </c>
      <c r="O98" t="s">
        <v>243</v>
      </c>
      <c r="R98" t="s">
        <v>86</v>
      </c>
      <c r="S98" s="7" t="str">
        <f xml:space="preserve"> TEXT(Table13[[#This Row],[BuyStopTime]],"0000") &amp;"_"&amp;Table13[[#This Row],[Build]] &amp; "_" &amp;Table13[[#This Row],[Trading Class]]</f>
        <v>0000_217780_META</v>
      </c>
      <c r="T98" s="7" t="str">
        <f>Table13[[#This Row],[Trade Idea]]&amp;"_"&amp;Table13[[#This Row],[Build]]</f>
        <v>0000_217780_META_217780</v>
      </c>
      <c r="U98" s="7" t="b">
        <f>ISNUMBER(FIND("_b_",Table13[[#This Row],[Order Ref.]]))</f>
        <v>0</v>
      </c>
      <c r="V98" s="7" t="str">
        <f>LEFT(Table13[[#This Row],[Order Ref.]],6)</f>
        <v>217780</v>
      </c>
      <c r="W98" s="18" t="str">
        <f>HYPERLINK("http://money.worker.ydns.eu/job/update_entities_fidelity_MIM_BUYSTOP/" &amp; Table13[[#This Row],[Build]], "click me")</f>
        <v>click me</v>
      </c>
      <c r="X98" s="8">
        <f>Table13[[#This Row],[Quantity]]*100*Table13[[#This Row],[Price]]*IF(Table13[[#This Row],[Bought]],-1,1)</f>
        <v>1770</v>
      </c>
      <c r="Y98" s="9" t="e">
        <f>TIMEVALUE(LEFT(Table13[[#This Row],[BuyStopTime]],1) &amp; ":" &amp; RIGHT(Table13[[#This Row],[BuyStopTime]],2) &amp; " AM")</f>
        <v>#VALUE!</v>
      </c>
      <c r="Z9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0000|07:27|SELL|META|Call|</v>
      </c>
      <c r="AA98" s="10" t="e" cm="1">
        <f t="array" ref="AA98">MAX((Table13[Trade Idea and Build]=Table13[[#This Row],[Trade Idea and Build]])*Table13[Column5])</f>
        <v>#VALUE!</v>
      </c>
      <c r="AB98" s="10" t="e">
        <f>IF(Table13[[#This Row],[SumTrailingAmountByTradePiece]]=0,"Ladder","Trail")</f>
        <v>#VALUE!</v>
      </c>
      <c r="AC98" s="10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x14ac:dyDescent="0.25">
      <c r="A99" t="s">
        <v>220</v>
      </c>
      <c r="B99" t="s">
        <v>221</v>
      </c>
      <c r="C99" t="s">
        <v>99</v>
      </c>
      <c r="D99">
        <v>20220916</v>
      </c>
      <c r="E99">
        <v>152.5</v>
      </c>
      <c r="F99" t="s">
        <v>107</v>
      </c>
      <c r="G99" t="s">
        <v>100</v>
      </c>
      <c r="H99" t="s">
        <v>38</v>
      </c>
      <c r="I99">
        <v>4</v>
      </c>
      <c r="J99">
        <v>5.9</v>
      </c>
      <c r="K99" s="1">
        <v>0.31043981481481481</v>
      </c>
      <c r="L99">
        <v>20220913</v>
      </c>
      <c r="M99" t="s">
        <v>109</v>
      </c>
      <c r="N99" t="s">
        <v>113</v>
      </c>
      <c r="O99" t="s">
        <v>243</v>
      </c>
      <c r="R99" t="s">
        <v>86</v>
      </c>
      <c r="S99" s="7" t="str">
        <f xml:space="preserve"> TEXT(Table13[[#This Row],[BuyStopTime]],"0000") &amp;"_"&amp;Table13[[#This Row],[Build]] &amp; "_" &amp;Table13[[#This Row],[Trading Class]]</f>
        <v>0000_217780_META</v>
      </c>
      <c r="T99" s="7" t="str">
        <f>Table13[[#This Row],[Trade Idea]]&amp;"_"&amp;Table13[[#This Row],[Build]]</f>
        <v>0000_217780_META_217780</v>
      </c>
      <c r="U99" s="7" t="b">
        <f>ISNUMBER(FIND("_b_",Table13[[#This Row],[Order Ref.]]))</f>
        <v>0</v>
      </c>
      <c r="V99" s="7" t="str">
        <f>LEFT(Table13[[#This Row],[Order Ref.]],6)</f>
        <v>217780</v>
      </c>
      <c r="W99" s="18" t="str">
        <f>HYPERLINK("http://money.worker.ydns.eu/job/update_entities_fidelity_MIM_BUYSTOP/" &amp; Table13[[#This Row],[Build]], "click me")</f>
        <v>click me</v>
      </c>
      <c r="X99" s="8">
        <f>Table13[[#This Row],[Quantity]]*100*Table13[[#This Row],[Price]]*IF(Table13[[#This Row],[Bought]],-1,1)</f>
        <v>2360</v>
      </c>
      <c r="Y99" s="9" t="e">
        <f>TIMEVALUE(LEFT(Table13[[#This Row],[BuyStopTime]],1) &amp; ":" &amp; RIGHT(Table13[[#This Row],[BuyStopTime]],2) &amp; " AM")</f>
        <v>#VALUE!</v>
      </c>
      <c r="Z9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0000|07:27|SELL|META|Call|</v>
      </c>
      <c r="AA99" s="10" t="e" cm="1">
        <f t="array" ref="AA99">MAX((Table13[Trade Idea and Build]=Table13[[#This Row],[Trade Idea and Build]])*Table13[Column5])</f>
        <v>#VALUE!</v>
      </c>
      <c r="AB99" s="10" t="e">
        <f>IF(Table13[[#This Row],[SumTrailingAmountByTradePiece]]=0,"Ladder","Trail")</f>
        <v>#VALUE!</v>
      </c>
      <c r="AC99" s="10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x14ac:dyDescent="0.25">
      <c r="A100" t="s">
        <v>227</v>
      </c>
      <c r="B100" t="s">
        <v>228</v>
      </c>
      <c r="C100" t="s">
        <v>99</v>
      </c>
      <c r="D100">
        <v>20220916</v>
      </c>
      <c r="E100">
        <v>150</v>
      </c>
      <c r="F100" t="s">
        <v>107</v>
      </c>
      <c r="G100" t="s">
        <v>100</v>
      </c>
      <c r="H100" t="s">
        <v>38</v>
      </c>
      <c r="I100">
        <v>4</v>
      </c>
      <c r="J100">
        <v>7.8</v>
      </c>
      <c r="K100" s="1">
        <v>0.3104513888888889</v>
      </c>
      <c r="L100">
        <v>20220913</v>
      </c>
      <c r="M100" t="s">
        <v>104</v>
      </c>
      <c r="N100" t="s">
        <v>113</v>
      </c>
      <c r="O100" t="s">
        <v>244</v>
      </c>
      <c r="R100" t="s">
        <v>86</v>
      </c>
      <c r="S100" s="7" t="str">
        <f xml:space="preserve"> TEXT(Table13[[#This Row],[BuyStopTime]],"0000") &amp;"_"&amp;Table13[[#This Row],[Build]] &amp; "_" &amp;Table13[[#This Row],[Trading Class]]</f>
        <v>0000_217780_META</v>
      </c>
      <c r="T100" s="7" t="str">
        <f>Table13[[#This Row],[Trade Idea]]&amp;"_"&amp;Table13[[#This Row],[Build]]</f>
        <v>0000_217780_META_217780</v>
      </c>
      <c r="U100" s="7" t="b">
        <f>ISNUMBER(FIND("_b_",Table13[[#This Row],[Order Ref.]]))</f>
        <v>0</v>
      </c>
      <c r="V100" s="7" t="str">
        <f>LEFT(Table13[[#This Row],[Order Ref.]],6)</f>
        <v>217780</v>
      </c>
      <c r="W100" s="18" t="str">
        <f>HYPERLINK("http://money.worker.ydns.eu/job/update_entities_fidelity_MIM_BUYSTOP/" &amp; Table13[[#This Row],[Build]], "click me")</f>
        <v>click me</v>
      </c>
      <c r="X100" s="8">
        <f>Table13[[#This Row],[Quantity]]*100*Table13[[#This Row],[Price]]*IF(Table13[[#This Row],[Bought]],-1,1)</f>
        <v>3120</v>
      </c>
      <c r="Y100" s="9" t="e">
        <f>TIMEVALUE(LEFT(Table13[[#This Row],[BuyStopTime]],1) &amp; ":" &amp; RIGHT(Table13[[#This Row],[BuyStopTime]],2) &amp; " AM")</f>
        <v>#VALUE!</v>
      </c>
      <c r="Z10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0000|07:27|SELL|META|Call|</v>
      </c>
      <c r="AA100" s="10" t="e" cm="1">
        <f t="array" ref="AA100">MAX((Table13[Trade Idea and Build]=Table13[[#This Row],[Trade Idea and Build]])*Table13[Column5])</f>
        <v>#VALUE!</v>
      </c>
      <c r="AB100" s="10" t="e">
        <f>IF(Table13[[#This Row],[SumTrailingAmountByTradePiece]]=0,"Ladder","Trail")</f>
        <v>#VALUE!</v>
      </c>
      <c r="AC100" s="10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x14ac:dyDescent="0.25">
      <c r="A101" t="s">
        <v>227</v>
      </c>
      <c r="B101" t="s">
        <v>228</v>
      </c>
      <c r="C101" t="s">
        <v>99</v>
      </c>
      <c r="D101">
        <v>20220916</v>
      </c>
      <c r="E101">
        <v>150</v>
      </c>
      <c r="F101" t="s">
        <v>107</v>
      </c>
      <c r="G101" t="s">
        <v>100</v>
      </c>
      <c r="H101" t="s">
        <v>38</v>
      </c>
      <c r="I101">
        <v>3</v>
      </c>
      <c r="J101">
        <v>7.8</v>
      </c>
      <c r="K101" s="1">
        <v>0.3104513888888889</v>
      </c>
      <c r="L101">
        <v>20220913</v>
      </c>
      <c r="M101" t="s">
        <v>105</v>
      </c>
      <c r="N101" t="s">
        <v>113</v>
      </c>
      <c r="O101" t="s">
        <v>244</v>
      </c>
      <c r="R101" t="s">
        <v>86</v>
      </c>
      <c r="S101" s="7" t="str">
        <f xml:space="preserve"> TEXT(Table13[[#This Row],[BuyStopTime]],"0000") &amp;"_"&amp;Table13[[#This Row],[Build]] &amp; "_" &amp;Table13[[#This Row],[Trading Class]]</f>
        <v>0000_217780_META</v>
      </c>
      <c r="T101" s="7" t="str">
        <f>Table13[[#This Row],[Trade Idea]]&amp;"_"&amp;Table13[[#This Row],[Build]]</f>
        <v>0000_217780_META_217780</v>
      </c>
      <c r="U101" s="7" t="b">
        <f>ISNUMBER(FIND("_b_",Table13[[#This Row],[Order Ref.]]))</f>
        <v>0</v>
      </c>
      <c r="V101" s="7" t="str">
        <f>LEFT(Table13[[#This Row],[Order Ref.]],6)</f>
        <v>217780</v>
      </c>
      <c r="W101" s="18" t="str">
        <f>HYPERLINK("http://money.worker.ydns.eu/job/update_entities_fidelity_MIM_BUYSTOP/" &amp; Table13[[#This Row],[Build]], "click me")</f>
        <v>click me</v>
      </c>
      <c r="X101" s="8">
        <f>Table13[[#This Row],[Quantity]]*100*Table13[[#This Row],[Price]]*IF(Table13[[#This Row],[Bought]],-1,1)</f>
        <v>2340</v>
      </c>
      <c r="Y101" s="9" t="e">
        <f>TIMEVALUE(LEFT(Table13[[#This Row],[BuyStopTime]],1) &amp; ":" &amp; RIGHT(Table13[[#This Row],[BuyStopTime]],2) &amp; " AM")</f>
        <v>#VALUE!</v>
      </c>
      <c r="Z10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0000|07:27|SELL|META|Call|</v>
      </c>
      <c r="AA101" s="10" t="e" cm="1">
        <f t="array" ref="AA101">MAX((Table13[Trade Idea and Build]=Table13[[#This Row],[Trade Idea and Build]])*Table13[Column5])</f>
        <v>#VALUE!</v>
      </c>
      <c r="AB101" s="10" t="e">
        <f>IF(Table13[[#This Row],[SumTrailingAmountByTradePiece]]=0,"Ladder","Trail")</f>
        <v>#VALUE!</v>
      </c>
      <c r="AC101" s="10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x14ac:dyDescent="0.25">
      <c r="A102" t="s">
        <v>240</v>
      </c>
      <c r="B102" t="s">
        <v>241</v>
      </c>
      <c r="C102" t="s">
        <v>99</v>
      </c>
      <c r="D102">
        <v>20220916</v>
      </c>
      <c r="E102">
        <v>140</v>
      </c>
      <c r="F102" t="s">
        <v>107</v>
      </c>
      <c r="G102" t="s">
        <v>100</v>
      </c>
      <c r="H102" t="s">
        <v>18</v>
      </c>
      <c r="I102">
        <v>1</v>
      </c>
      <c r="J102">
        <v>17.100000000000001</v>
      </c>
      <c r="K102" s="1">
        <v>0.31050925925925926</v>
      </c>
      <c r="L102">
        <v>20220913</v>
      </c>
      <c r="M102" t="s">
        <v>105</v>
      </c>
      <c r="N102" t="s">
        <v>113</v>
      </c>
      <c r="O102" t="s">
        <v>242</v>
      </c>
      <c r="R102" t="s">
        <v>86</v>
      </c>
      <c r="S102" s="7" t="str">
        <f xml:space="preserve"> TEXT(Table13[[#This Row],[BuyStopTime]],"0000") &amp;"_"&amp;Table13[[#This Row],[Build]] &amp; "_" &amp;Table13[[#This Row],[Trading Class]]</f>
        <v>0000_217784_META</v>
      </c>
      <c r="T102" s="7" t="str">
        <f>Table13[[#This Row],[Trade Idea]]&amp;"_"&amp;Table13[[#This Row],[Build]]</f>
        <v>0000_217784_META_217784</v>
      </c>
      <c r="U102" s="7" t="b">
        <f>ISNUMBER(FIND("_b_",Table13[[#This Row],[Order Ref.]]))</f>
        <v>1</v>
      </c>
      <c r="V102" s="7" t="str">
        <f>LEFT(Table13[[#This Row],[Order Ref.]],6)</f>
        <v>217784</v>
      </c>
      <c r="W102" s="18" t="str">
        <f>HYPERLINK("http://money.worker.ydns.eu/job/update_entities_fidelity_MIM_BUYSTOP/" &amp; Table13[[#This Row],[Build]], "click me")</f>
        <v>click me</v>
      </c>
      <c r="X102" s="8">
        <f>Table13[[#This Row],[Quantity]]*100*Table13[[#This Row],[Price]]*IF(Table13[[#This Row],[Bought]],-1,1)</f>
        <v>-1710.0000000000002</v>
      </c>
      <c r="Y102" s="9" t="e">
        <f>TIMEVALUE(LEFT(Table13[[#This Row],[BuyStopTime]],1) &amp; ":" &amp; RIGHT(Table13[[#This Row],[BuyStopTime]],2) &amp; " AM")</f>
        <v>#VALUE!</v>
      </c>
      <c r="Z10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0000|07:27|BUY|META|Call|</v>
      </c>
      <c r="AA102" s="10" t="e" cm="1">
        <f t="array" ref="AA102">MAX((Table13[Trade Idea and Build]=Table13[[#This Row],[Trade Idea and Build]])*Table13[Column5])</f>
        <v>#VALUE!</v>
      </c>
      <c r="AB102" s="10" t="e">
        <f>IF(Table13[[#This Row],[SumTrailingAmountByTradePiece]]=0,"Ladder","Trail")</f>
        <v>#VALUE!</v>
      </c>
      <c r="AC102" s="10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  <row r="103" spans="1:39" x14ac:dyDescent="0.25">
      <c r="A103" t="s">
        <v>240</v>
      </c>
      <c r="B103" t="s">
        <v>241</v>
      </c>
      <c r="C103" t="s">
        <v>99</v>
      </c>
      <c r="D103">
        <v>20220916</v>
      </c>
      <c r="E103">
        <v>140</v>
      </c>
      <c r="F103" t="s">
        <v>107</v>
      </c>
      <c r="G103" t="s">
        <v>100</v>
      </c>
      <c r="H103" t="s">
        <v>18</v>
      </c>
      <c r="I103">
        <v>1</v>
      </c>
      <c r="J103">
        <v>17.100000000000001</v>
      </c>
      <c r="K103" s="1">
        <v>0.31056712962962962</v>
      </c>
      <c r="L103">
        <v>20220913</v>
      </c>
      <c r="M103" t="s">
        <v>106</v>
      </c>
      <c r="N103" t="s">
        <v>113</v>
      </c>
      <c r="O103" t="s">
        <v>242</v>
      </c>
      <c r="R103" t="s">
        <v>86</v>
      </c>
      <c r="S103" s="7" t="str">
        <f xml:space="preserve"> TEXT(Table13[[#This Row],[BuyStopTime]],"0000") &amp;"_"&amp;Table13[[#This Row],[Build]] &amp; "_" &amp;Table13[[#This Row],[Trading Class]]</f>
        <v>0000_217784_META</v>
      </c>
      <c r="T103" s="7" t="str">
        <f>Table13[[#This Row],[Trade Idea]]&amp;"_"&amp;Table13[[#This Row],[Build]]</f>
        <v>0000_217784_META_217784</v>
      </c>
      <c r="U103" s="7" t="b">
        <f>ISNUMBER(FIND("_b_",Table13[[#This Row],[Order Ref.]]))</f>
        <v>1</v>
      </c>
      <c r="V103" s="7" t="str">
        <f>LEFT(Table13[[#This Row],[Order Ref.]],6)</f>
        <v>217784</v>
      </c>
      <c r="W103" s="18" t="str">
        <f>HYPERLINK("http://money.worker.ydns.eu/job/update_entities_fidelity_MIM_BUYSTOP/" &amp; Table13[[#This Row],[Build]], "click me")</f>
        <v>click me</v>
      </c>
      <c r="X103" s="8">
        <f>Table13[[#This Row],[Quantity]]*100*Table13[[#This Row],[Price]]*IF(Table13[[#This Row],[Bought]],-1,1)</f>
        <v>-1710.0000000000002</v>
      </c>
      <c r="Y103" s="9" t="e">
        <f>TIMEVALUE(LEFT(Table13[[#This Row],[BuyStopTime]],1) &amp; ":" &amp; RIGHT(Table13[[#This Row],[BuyStopTime]],2) &amp; " AM")</f>
        <v>#VALUE!</v>
      </c>
      <c r="Z10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0000|07:27|BUY|META|Call|</v>
      </c>
      <c r="AA103" s="10" t="e" cm="1">
        <f t="array" ref="AA103">MAX((Table13[Trade Idea and Build]=Table13[[#This Row],[Trade Idea and Build]])*Table13[Column5])</f>
        <v>#VALUE!</v>
      </c>
      <c r="AB103" s="10" t="e">
        <f>IF(Table13[[#This Row],[SumTrailingAmountByTradePiece]]=0,"Ladder","Trail")</f>
        <v>#VALUE!</v>
      </c>
      <c r="AC103" s="10"/>
      <c r="AD103" s="2"/>
      <c r="AE103" s="2"/>
      <c r="AF103" s="2"/>
      <c r="AG103" s="2"/>
      <c r="AH103" s="2"/>
      <c r="AI103" s="2"/>
      <c r="AJ103" s="2"/>
      <c r="AK103" s="2"/>
      <c r="AL103" s="2"/>
      <c r="AM103" s="2"/>
    </row>
    <row r="104" spans="1:39" x14ac:dyDescent="0.25">
      <c r="A104" t="s">
        <v>233</v>
      </c>
      <c r="B104" t="s">
        <v>234</v>
      </c>
      <c r="C104" t="s">
        <v>99</v>
      </c>
      <c r="D104">
        <v>20220916</v>
      </c>
      <c r="E104">
        <v>134</v>
      </c>
      <c r="F104" t="s">
        <v>107</v>
      </c>
      <c r="G104" t="s">
        <v>100</v>
      </c>
      <c r="H104" t="s">
        <v>38</v>
      </c>
      <c r="I104">
        <v>11</v>
      </c>
      <c r="J104">
        <v>4.75</v>
      </c>
      <c r="K104" s="1">
        <v>0.31472222222222224</v>
      </c>
      <c r="L104">
        <v>20220913</v>
      </c>
      <c r="M104" t="s">
        <v>106</v>
      </c>
      <c r="N104" t="s">
        <v>113</v>
      </c>
      <c r="O104" t="s">
        <v>245</v>
      </c>
      <c r="R104" t="s">
        <v>63</v>
      </c>
      <c r="S104" s="7" t="str">
        <f xml:space="preserve"> TEXT(Table13[[#This Row],[BuyStopTime]],"0000") &amp;"_"&amp;Table13[[#This Row],[Build]] &amp; "_" &amp;Table13[[#This Row],[Trading Class]]</f>
        <v>0000_217789_NVDA</v>
      </c>
      <c r="T104" s="7" t="str">
        <f>Table13[[#This Row],[Trade Idea]]&amp;"_"&amp;Table13[[#This Row],[Build]]</f>
        <v>0000_217789_NVDA_217789</v>
      </c>
      <c r="U104" s="7" t="b">
        <f>ISNUMBER(FIND("_b_",Table13[[#This Row],[Order Ref.]]))</f>
        <v>0</v>
      </c>
      <c r="V104" s="7" t="str">
        <f>LEFT(Table13[[#This Row],[Order Ref.]],6)</f>
        <v>217789</v>
      </c>
      <c r="W104" s="18" t="str">
        <f>HYPERLINK("http://money.worker.ydns.eu/job/update_entities_fidelity_MIM_BUYSTOP/" &amp; Table13[[#This Row],[Build]], "click me")</f>
        <v>click me</v>
      </c>
      <c r="X104" s="8">
        <f>Table13[[#This Row],[Quantity]]*100*Table13[[#This Row],[Price]]*IF(Table13[[#This Row],[Bought]],-1,1)</f>
        <v>5225</v>
      </c>
      <c r="Y104" s="9" t="e">
        <f>TIMEVALUE(LEFT(Table13[[#This Row],[BuyStopTime]],1) &amp; ":" &amp; RIGHT(Table13[[#This Row],[BuyStopTime]],2) &amp; " AM")</f>
        <v>#VALUE!</v>
      </c>
      <c r="Z10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0000|07:33|SELL|NVDA|Call|</v>
      </c>
      <c r="AA104" s="10" t="e" cm="1">
        <f t="array" ref="AA104">MAX((Table13[Trade Idea and Build]=Table13[[#This Row],[Trade Idea and Build]])*Table13[Column5])</f>
        <v>#VALUE!</v>
      </c>
      <c r="AB104" s="10" t="e">
        <f>IF(Table13[[#This Row],[SumTrailingAmountByTradePiece]]=0,"Ladder","Trail")</f>
        <v>#VALUE!</v>
      </c>
      <c r="AC104" s="10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spans="1:39" x14ac:dyDescent="0.25">
      <c r="A105" t="s">
        <v>126</v>
      </c>
      <c r="B105" t="s">
        <v>146</v>
      </c>
      <c r="C105" t="s">
        <v>99</v>
      </c>
      <c r="D105">
        <v>20220916</v>
      </c>
      <c r="E105">
        <v>399</v>
      </c>
      <c r="F105" t="s">
        <v>107</v>
      </c>
      <c r="G105" t="s">
        <v>100</v>
      </c>
      <c r="H105" t="s">
        <v>18</v>
      </c>
      <c r="I105">
        <v>6</v>
      </c>
      <c r="J105">
        <v>4.12</v>
      </c>
      <c r="K105" s="1">
        <v>0.31582175925925926</v>
      </c>
      <c r="L105">
        <v>20220913</v>
      </c>
      <c r="M105" t="s">
        <v>106</v>
      </c>
      <c r="N105" t="s">
        <v>113</v>
      </c>
      <c r="O105" t="s">
        <v>246</v>
      </c>
      <c r="R105" t="s">
        <v>69</v>
      </c>
      <c r="S105" s="7" t="str">
        <f xml:space="preserve"> TEXT(Table13[[#This Row],[BuyStopTime]],"0000") &amp;"_"&amp;Table13[[#This Row],[Build]] &amp; "_" &amp;Table13[[#This Row],[Trading Class]]</f>
        <v>0000_217766_SPY</v>
      </c>
      <c r="T105" s="7" t="str">
        <f>Table13[[#This Row],[Trade Idea]]&amp;"_"&amp;Table13[[#This Row],[Build]]</f>
        <v>0000_217766_SPY_217766</v>
      </c>
      <c r="U105" s="7" t="b">
        <f>ISNUMBER(FIND("_b_",Table13[[#This Row],[Order Ref.]]))</f>
        <v>1</v>
      </c>
      <c r="V105" s="7" t="str">
        <f>LEFT(Table13[[#This Row],[Order Ref.]],6)</f>
        <v>217766</v>
      </c>
      <c r="W105" s="18" t="str">
        <f>HYPERLINK("http://money.worker.ydns.eu/job/update_entities_fidelity_MIM_BUYSTOP/" &amp; Table13[[#This Row],[Build]], "click me")</f>
        <v>click me</v>
      </c>
      <c r="X105" s="8">
        <f>Table13[[#This Row],[Quantity]]*100*Table13[[#This Row],[Price]]*IF(Table13[[#This Row],[Bought]],-1,1)</f>
        <v>-2472</v>
      </c>
      <c r="Y105" s="9" t="e">
        <f>TIMEVALUE(LEFT(Table13[[#This Row],[BuyStopTime]],1) &amp; ":" &amp; RIGHT(Table13[[#This Row],[BuyStopTime]],2) &amp; " AM")</f>
        <v>#VALUE!</v>
      </c>
      <c r="Z10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0000|07:34|BUY|SPY|Call|</v>
      </c>
      <c r="AA105" s="10" t="e" cm="1">
        <f t="array" ref="AA105">MAX((Table13[Trade Idea and Build]=Table13[[#This Row],[Trade Idea and Build]])*Table13[Column5])</f>
        <v>#VALUE!</v>
      </c>
      <c r="AB105" s="10" t="e">
        <f>IF(Table13[[#This Row],[SumTrailingAmountByTradePiece]]=0,"Ladder","Trail")</f>
        <v>#VALUE!</v>
      </c>
      <c r="AC105" s="10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39" x14ac:dyDescent="0.25">
      <c r="A106" t="s">
        <v>127</v>
      </c>
      <c r="B106" t="s">
        <v>147</v>
      </c>
      <c r="C106" t="s">
        <v>99</v>
      </c>
      <c r="D106">
        <v>20220916</v>
      </c>
      <c r="E106">
        <v>398</v>
      </c>
      <c r="F106" t="s">
        <v>107</v>
      </c>
      <c r="G106" t="s">
        <v>100</v>
      </c>
      <c r="H106" t="s">
        <v>18</v>
      </c>
      <c r="I106">
        <v>2</v>
      </c>
      <c r="J106">
        <v>4.67</v>
      </c>
      <c r="K106" s="1">
        <v>0.31585648148148149</v>
      </c>
      <c r="L106">
        <v>20220913</v>
      </c>
      <c r="M106" t="s">
        <v>110</v>
      </c>
      <c r="N106" t="s">
        <v>113</v>
      </c>
      <c r="O106" t="s">
        <v>247</v>
      </c>
      <c r="R106" t="s">
        <v>69</v>
      </c>
      <c r="S106" s="7" t="str">
        <f xml:space="preserve"> TEXT(Table13[[#This Row],[BuyStopTime]],"0000") &amp;"_"&amp;Table13[[#This Row],[Build]] &amp; "_" &amp;Table13[[#This Row],[Trading Class]]</f>
        <v>0000_217766_SPY</v>
      </c>
      <c r="T106" s="7" t="str">
        <f>Table13[[#This Row],[Trade Idea]]&amp;"_"&amp;Table13[[#This Row],[Build]]</f>
        <v>0000_217766_SPY_217766</v>
      </c>
      <c r="U106" s="7" t="b">
        <f>ISNUMBER(FIND("_b_",Table13[[#This Row],[Order Ref.]]))</f>
        <v>1</v>
      </c>
      <c r="V106" s="7" t="str">
        <f>LEFT(Table13[[#This Row],[Order Ref.]],6)</f>
        <v>217766</v>
      </c>
      <c r="W106" s="18" t="str">
        <f>HYPERLINK("http://money.worker.ydns.eu/job/update_entities_fidelity_MIM_BUYSTOP/" &amp; Table13[[#This Row],[Build]], "click me")</f>
        <v>click me</v>
      </c>
      <c r="X106" s="8">
        <f>Table13[[#This Row],[Quantity]]*100*Table13[[#This Row],[Price]]*IF(Table13[[#This Row],[Bought]],-1,1)</f>
        <v>-934</v>
      </c>
      <c r="Y106" s="9" t="e">
        <f>TIMEVALUE(LEFT(Table13[[#This Row],[BuyStopTime]],1) &amp; ":" &amp; RIGHT(Table13[[#This Row],[BuyStopTime]],2) &amp; " AM")</f>
        <v>#VALUE!</v>
      </c>
      <c r="Z10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0000|07:34|BUY|SPY|Call|</v>
      </c>
      <c r="AA106" s="10" t="e" cm="1">
        <f t="array" ref="AA106">MAX((Table13[Trade Idea and Build]=Table13[[#This Row],[Trade Idea and Build]])*Table13[Column5])</f>
        <v>#VALUE!</v>
      </c>
      <c r="AB106" s="10" t="e">
        <f>IF(Table13[[#This Row],[SumTrailingAmountByTradePiece]]=0,"Ladder","Trail")</f>
        <v>#VALUE!</v>
      </c>
      <c r="AC106" s="10"/>
      <c r="AD106" s="2"/>
      <c r="AE106" s="2"/>
      <c r="AF106" s="2"/>
      <c r="AG106" s="2"/>
      <c r="AH106" s="2"/>
      <c r="AI106" s="2"/>
      <c r="AJ106" s="2"/>
      <c r="AK106" s="2"/>
      <c r="AL106" s="2"/>
      <c r="AM106" s="2"/>
    </row>
    <row r="107" spans="1:39" x14ac:dyDescent="0.25">
      <c r="A107" t="s">
        <v>127</v>
      </c>
      <c r="B107" t="s">
        <v>147</v>
      </c>
      <c r="C107" t="s">
        <v>99</v>
      </c>
      <c r="D107">
        <v>20220916</v>
      </c>
      <c r="E107">
        <v>398</v>
      </c>
      <c r="F107" t="s">
        <v>107</v>
      </c>
      <c r="G107" t="s">
        <v>100</v>
      </c>
      <c r="H107" t="s">
        <v>18</v>
      </c>
      <c r="I107">
        <v>1</v>
      </c>
      <c r="J107">
        <v>4.67</v>
      </c>
      <c r="K107" s="1">
        <v>0.31585648148148149</v>
      </c>
      <c r="L107">
        <v>20220913</v>
      </c>
      <c r="M107" t="s">
        <v>139</v>
      </c>
      <c r="N107" t="s">
        <v>113</v>
      </c>
      <c r="O107" t="s">
        <v>247</v>
      </c>
      <c r="R107" t="s">
        <v>69</v>
      </c>
      <c r="S107" s="7" t="str">
        <f xml:space="preserve"> TEXT(Table13[[#This Row],[BuyStopTime]],"0000") &amp;"_"&amp;Table13[[#This Row],[Build]] &amp; "_" &amp;Table13[[#This Row],[Trading Class]]</f>
        <v>0000_217766_SPY</v>
      </c>
      <c r="T107" s="7" t="str">
        <f>Table13[[#This Row],[Trade Idea]]&amp;"_"&amp;Table13[[#This Row],[Build]]</f>
        <v>0000_217766_SPY_217766</v>
      </c>
      <c r="U107" s="7" t="b">
        <f>ISNUMBER(FIND("_b_",Table13[[#This Row],[Order Ref.]]))</f>
        <v>1</v>
      </c>
      <c r="V107" s="7" t="str">
        <f>LEFT(Table13[[#This Row],[Order Ref.]],6)</f>
        <v>217766</v>
      </c>
      <c r="W107" s="18" t="str">
        <f>HYPERLINK("http://money.worker.ydns.eu/job/update_entities_fidelity_MIM_BUYSTOP/" &amp; Table13[[#This Row],[Build]], "click me")</f>
        <v>click me</v>
      </c>
      <c r="X107" s="8">
        <f>Table13[[#This Row],[Quantity]]*100*Table13[[#This Row],[Price]]*IF(Table13[[#This Row],[Bought]],-1,1)</f>
        <v>-467</v>
      </c>
      <c r="Y107" s="9" t="e">
        <f>TIMEVALUE(LEFT(Table13[[#This Row],[BuyStopTime]],1) &amp; ":" &amp; RIGHT(Table13[[#This Row],[BuyStopTime]],2) &amp; " AM")</f>
        <v>#VALUE!</v>
      </c>
      <c r="Z10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0000|07:34|BUY|SPY|Call|</v>
      </c>
      <c r="AA107" s="10" t="e" cm="1">
        <f t="array" ref="AA107">MAX((Table13[Trade Idea and Build]=Table13[[#This Row],[Trade Idea and Build]])*Table13[Column5])</f>
        <v>#VALUE!</v>
      </c>
      <c r="AB107" s="10" t="e">
        <f>IF(Table13[[#This Row],[SumTrailingAmountByTradePiece]]=0,"Ladder","Trail")</f>
        <v>#VALUE!</v>
      </c>
      <c r="AC107" s="10"/>
      <c r="AD107" s="2"/>
      <c r="AE107" s="2"/>
      <c r="AF107" s="2"/>
      <c r="AG107" s="2"/>
      <c r="AH107" s="2"/>
      <c r="AI107" s="2"/>
      <c r="AJ107" s="2"/>
      <c r="AK107" s="2"/>
      <c r="AL107" s="2"/>
      <c r="AM107" s="2"/>
    </row>
    <row r="108" spans="1:39" x14ac:dyDescent="0.25">
      <c r="A108" t="s">
        <v>127</v>
      </c>
      <c r="B108" t="s">
        <v>147</v>
      </c>
      <c r="C108" t="s">
        <v>99</v>
      </c>
      <c r="D108">
        <v>20220916</v>
      </c>
      <c r="E108">
        <v>398</v>
      </c>
      <c r="F108" t="s">
        <v>107</v>
      </c>
      <c r="G108" t="s">
        <v>100</v>
      </c>
      <c r="H108" t="s">
        <v>18</v>
      </c>
      <c r="I108">
        <v>1</v>
      </c>
      <c r="J108">
        <v>4.6399999999999997</v>
      </c>
      <c r="K108" s="1">
        <v>0.31589120370370372</v>
      </c>
      <c r="L108">
        <v>20220913</v>
      </c>
      <c r="M108" t="s">
        <v>106</v>
      </c>
      <c r="N108" t="s">
        <v>113</v>
      </c>
      <c r="O108" t="s">
        <v>247</v>
      </c>
      <c r="R108" t="s">
        <v>69</v>
      </c>
      <c r="S108" s="7" t="str">
        <f xml:space="preserve"> TEXT(Table13[[#This Row],[BuyStopTime]],"0000") &amp;"_"&amp;Table13[[#This Row],[Build]] &amp; "_" &amp;Table13[[#This Row],[Trading Class]]</f>
        <v>0000_217766_SPY</v>
      </c>
      <c r="T108" s="7" t="str">
        <f>Table13[[#This Row],[Trade Idea]]&amp;"_"&amp;Table13[[#This Row],[Build]]</f>
        <v>0000_217766_SPY_217766</v>
      </c>
      <c r="U108" s="7" t="b">
        <f>ISNUMBER(FIND("_b_",Table13[[#This Row],[Order Ref.]]))</f>
        <v>1</v>
      </c>
      <c r="V108" s="7" t="str">
        <f>LEFT(Table13[[#This Row],[Order Ref.]],6)</f>
        <v>217766</v>
      </c>
      <c r="W108" s="18" t="str">
        <f>HYPERLINK("http://money.worker.ydns.eu/job/update_entities_fidelity_MIM_BUYSTOP/" &amp; Table13[[#This Row],[Build]], "click me")</f>
        <v>click me</v>
      </c>
      <c r="X108" s="8">
        <f>Table13[[#This Row],[Quantity]]*100*Table13[[#This Row],[Price]]*IF(Table13[[#This Row],[Bought]],-1,1)</f>
        <v>-463.99999999999994</v>
      </c>
      <c r="Y108" s="9" t="e">
        <f>TIMEVALUE(LEFT(Table13[[#This Row],[BuyStopTime]],1) &amp; ":" &amp; RIGHT(Table13[[#This Row],[BuyStopTime]],2) &amp; " AM")</f>
        <v>#VALUE!</v>
      </c>
      <c r="Z10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0000|07:34|BUY|SPY|Call|</v>
      </c>
      <c r="AA108" s="10" t="e" cm="1">
        <f t="array" ref="AA108">MAX((Table13[Trade Idea and Build]=Table13[[#This Row],[Trade Idea and Build]])*Table13[Column5])</f>
        <v>#VALUE!</v>
      </c>
      <c r="AB108" s="10" t="e">
        <f>IF(Table13[[#This Row],[SumTrailingAmountByTradePiece]]=0,"Ladder","Trail")</f>
        <v>#VALUE!</v>
      </c>
      <c r="AC108" s="10"/>
      <c r="AD108" s="2"/>
      <c r="AE108" s="2"/>
      <c r="AF108" s="2"/>
      <c r="AG108" s="2"/>
      <c r="AH108" s="2"/>
      <c r="AI108" s="2"/>
      <c r="AJ108" s="2"/>
      <c r="AK108" s="2"/>
      <c r="AL108" s="2"/>
      <c r="AM108" s="2"/>
    </row>
    <row r="109" spans="1:39" x14ac:dyDescent="0.25">
      <c r="A109" t="s">
        <v>127</v>
      </c>
      <c r="B109" t="s">
        <v>147</v>
      </c>
      <c r="C109" t="s">
        <v>99</v>
      </c>
      <c r="D109">
        <v>20220916</v>
      </c>
      <c r="E109">
        <v>398</v>
      </c>
      <c r="F109" t="s">
        <v>107</v>
      </c>
      <c r="G109" t="s">
        <v>100</v>
      </c>
      <c r="H109" t="s">
        <v>18</v>
      </c>
      <c r="I109">
        <v>2</v>
      </c>
      <c r="J109">
        <v>4.6399999999999997</v>
      </c>
      <c r="K109" s="1">
        <v>0.31589120370370372</v>
      </c>
      <c r="L109">
        <v>20220913</v>
      </c>
      <c r="M109" t="s">
        <v>106</v>
      </c>
      <c r="N109" t="s">
        <v>113</v>
      </c>
      <c r="O109" t="s">
        <v>247</v>
      </c>
      <c r="R109" t="s">
        <v>69</v>
      </c>
      <c r="S109" s="7" t="str">
        <f xml:space="preserve"> TEXT(Table13[[#This Row],[BuyStopTime]],"0000") &amp;"_"&amp;Table13[[#This Row],[Build]] &amp; "_" &amp;Table13[[#This Row],[Trading Class]]</f>
        <v>0000_217766_SPY</v>
      </c>
      <c r="T109" s="7" t="str">
        <f>Table13[[#This Row],[Trade Idea]]&amp;"_"&amp;Table13[[#This Row],[Build]]</f>
        <v>0000_217766_SPY_217766</v>
      </c>
      <c r="U109" s="7" t="b">
        <f>ISNUMBER(FIND("_b_",Table13[[#This Row],[Order Ref.]]))</f>
        <v>1</v>
      </c>
      <c r="V109" s="7" t="str">
        <f>LEFT(Table13[[#This Row],[Order Ref.]],6)</f>
        <v>217766</v>
      </c>
      <c r="W109" s="18" t="str">
        <f>HYPERLINK("http://money.worker.ydns.eu/job/update_entities_fidelity_MIM_BUYSTOP/" &amp; Table13[[#This Row],[Build]], "click me")</f>
        <v>click me</v>
      </c>
      <c r="X109" s="8">
        <f>Table13[[#This Row],[Quantity]]*100*Table13[[#This Row],[Price]]*IF(Table13[[#This Row],[Bought]],-1,1)</f>
        <v>-927.99999999999989</v>
      </c>
      <c r="Y109" s="9" t="e">
        <f>TIMEVALUE(LEFT(Table13[[#This Row],[BuyStopTime]],1) &amp; ":" &amp; RIGHT(Table13[[#This Row],[BuyStopTime]],2) &amp; " AM")</f>
        <v>#VALUE!</v>
      </c>
      <c r="Z10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0000|07:34|BUY|SPY|Call|</v>
      </c>
      <c r="AA109" s="10" t="e" cm="1">
        <f t="array" ref="AA109">MAX((Table13[Trade Idea and Build]=Table13[[#This Row],[Trade Idea and Build]])*Table13[Column5])</f>
        <v>#VALUE!</v>
      </c>
      <c r="AB109" s="10" t="e">
        <f>IF(Table13[[#This Row],[SumTrailingAmountByTradePiece]]=0,"Ladder","Trail")</f>
        <v>#VALUE!</v>
      </c>
      <c r="AC109" s="10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spans="1:39" x14ac:dyDescent="0.25">
      <c r="A110" t="s">
        <v>181</v>
      </c>
      <c r="B110" t="s">
        <v>182</v>
      </c>
      <c r="C110" t="s">
        <v>99</v>
      </c>
      <c r="D110">
        <v>20220916</v>
      </c>
      <c r="E110">
        <v>80</v>
      </c>
      <c r="F110" t="s">
        <v>107</v>
      </c>
      <c r="G110" t="s">
        <v>100</v>
      </c>
      <c r="H110" t="s">
        <v>38</v>
      </c>
      <c r="I110">
        <v>1</v>
      </c>
      <c r="J110">
        <v>1.42</v>
      </c>
      <c r="K110" s="1">
        <v>0.31788194444444445</v>
      </c>
      <c r="L110">
        <v>20220913</v>
      </c>
      <c r="M110" t="s">
        <v>103</v>
      </c>
      <c r="N110" t="s">
        <v>113</v>
      </c>
      <c r="O110" t="s">
        <v>248</v>
      </c>
      <c r="R110" t="s">
        <v>64</v>
      </c>
      <c r="S110" s="7" t="str">
        <f xml:space="preserve"> TEXT(Table13[[#This Row],[BuyStopTime]],"0000") &amp;"_"&amp;Table13[[#This Row],[Build]] &amp; "_" &amp;Table13[[#This Row],[Trading Class]]</f>
        <v>0000_217759_AMD</v>
      </c>
      <c r="T110" s="7" t="str">
        <f>Table13[[#This Row],[Trade Idea]]&amp;"_"&amp;Table13[[#This Row],[Build]]</f>
        <v>0000_217759_AMD_217759</v>
      </c>
      <c r="U110" s="7" t="b">
        <f>ISNUMBER(FIND("_b_",Table13[[#This Row],[Order Ref.]]))</f>
        <v>0</v>
      </c>
      <c r="V110" s="7" t="str">
        <f>LEFT(Table13[[#This Row],[Order Ref.]],6)</f>
        <v>217759</v>
      </c>
      <c r="W110" s="18" t="str">
        <f>HYPERLINK("http://money.worker.ydns.eu/job/update_entities_fidelity_MIM_BUYSTOP/" &amp; Table13[[#This Row],[Build]], "click me")</f>
        <v>click me</v>
      </c>
      <c r="X110" s="8">
        <f>Table13[[#This Row],[Quantity]]*100*Table13[[#This Row],[Price]]*IF(Table13[[#This Row],[Bought]],-1,1)</f>
        <v>142</v>
      </c>
      <c r="Y110" s="9" t="e">
        <f>TIMEVALUE(LEFT(Table13[[#This Row],[BuyStopTime]],1) &amp; ":" &amp; RIGHT(Table13[[#This Row],[BuyStopTime]],2) &amp; " AM")</f>
        <v>#VALUE!</v>
      </c>
      <c r="Z11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0000|07:37|SELL|AMD|Call|</v>
      </c>
      <c r="AA110" s="10" t="e" cm="1">
        <f t="array" ref="AA110">MAX((Table13[Trade Idea and Build]=Table13[[#This Row],[Trade Idea and Build]])*Table13[Column5])</f>
        <v>#VALUE!</v>
      </c>
      <c r="AB110" s="10" t="e">
        <f>IF(Table13[[#This Row],[SumTrailingAmountByTradePiece]]=0,"Ladder","Trail")</f>
        <v>#VALUE!</v>
      </c>
      <c r="AC110" s="10"/>
      <c r="AD110" s="2"/>
      <c r="AE110" s="2"/>
      <c r="AF110" s="2"/>
      <c r="AG110" s="2"/>
      <c r="AH110" s="2"/>
      <c r="AI110" s="2"/>
      <c r="AJ110" s="2"/>
      <c r="AK110" s="2"/>
      <c r="AL110" s="2"/>
      <c r="AM110" s="2"/>
    </row>
    <row r="111" spans="1:39" x14ac:dyDescent="0.25">
      <c r="A111" t="s">
        <v>181</v>
      </c>
      <c r="B111" t="s">
        <v>182</v>
      </c>
      <c r="C111" t="s">
        <v>99</v>
      </c>
      <c r="D111">
        <v>20220916</v>
      </c>
      <c r="E111">
        <v>80</v>
      </c>
      <c r="F111" t="s">
        <v>107</v>
      </c>
      <c r="G111" t="s">
        <v>100</v>
      </c>
      <c r="H111" t="s">
        <v>38</v>
      </c>
      <c r="I111">
        <v>5</v>
      </c>
      <c r="J111">
        <v>1.42</v>
      </c>
      <c r="K111" s="1">
        <v>0.31788194444444445</v>
      </c>
      <c r="L111">
        <v>20220913</v>
      </c>
      <c r="M111" t="s">
        <v>139</v>
      </c>
      <c r="N111" t="s">
        <v>113</v>
      </c>
      <c r="O111" t="s">
        <v>248</v>
      </c>
      <c r="R111" t="s">
        <v>64</v>
      </c>
      <c r="S111" s="7" t="str">
        <f xml:space="preserve"> TEXT(Table13[[#This Row],[BuyStopTime]],"0000") &amp;"_"&amp;Table13[[#This Row],[Build]] &amp; "_" &amp;Table13[[#This Row],[Trading Class]]</f>
        <v>0000_217759_AMD</v>
      </c>
      <c r="T111" s="7" t="str">
        <f>Table13[[#This Row],[Trade Idea]]&amp;"_"&amp;Table13[[#This Row],[Build]]</f>
        <v>0000_217759_AMD_217759</v>
      </c>
      <c r="U111" s="7" t="b">
        <f>ISNUMBER(FIND("_b_",Table13[[#This Row],[Order Ref.]]))</f>
        <v>0</v>
      </c>
      <c r="V111" s="7" t="str">
        <f>LEFT(Table13[[#This Row],[Order Ref.]],6)</f>
        <v>217759</v>
      </c>
      <c r="W111" s="18" t="str">
        <f>HYPERLINK("http://money.worker.ydns.eu/job/update_entities_fidelity_MIM_BUYSTOP/" &amp; Table13[[#This Row],[Build]], "click me")</f>
        <v>click me</v>
      </c>
      <c r="X111" s="8">
        <f>Table13[[#This Row],[Quantity]]*100*Table13[[#This Row],[Price]]*IF(Table13[[#This Row],[Bought]],-1,1)</f>
        <v>710</v>
      </c>
      <c r="Y111" s="9" t="e">
        <f>TIMEVALUE(LEFT(Table13[[#This Row],[BuyStopTime]],1) &amp; ":" &amp; RIGHT(Table13[[#This Row],[BuyStopTime]],2) &amp; " AM")</f>
        <v>#VALUE!</v>
      </c>
      <c r="Z11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0000|07:37|SELL|AMD|Call|</v>
      </c>
      <c r="AA111" s="10" t="e" cm="1">
        <f t="array" ref="AA111">MAX((Table13[Trade Idea and Build]=Table13[[#This Row],[Trade Idea and Build]])*Table13[Column5])</f>
        <v>#VALUE!</v>
      </c>
      <c r="AB111" s="10" t="e">
        <f>IF(Table13[[#This Row],[SumTrailingAmountByTradePiece]]=0,"Ladder","Trail")</f>
        <v>#VALUE!</v>
      </c>
      <c r="AC111" s="10"/>
      <c r="AD111" s="2"/>
      <c r="AE111" s="2"/>
      <c r="AF111" s="2"/>
      <c r="AG111" s="2"/>
      <c r="AH111" s="2"/>
      <c r="AI111" s="2"/>
      <c r="AJ111" s="2"/>
      <c r="AK111" s="2"/>
      <c r="AL111" s="2"/>
      <c r="AM111" s="2"/>
    </row>
    <row r="112" spans="1:39" x14ac:dyDescent="0.25">
      <c r="A112" t="s">
        <v>187</v>
      </c>
      <c r="B112" t="s">
        <v>188</v>
      </c>
      <c r="C112" t="s">
        <v>99</v>
      </c>
      <c r="D112">
        <v>20220916</v>
      </c>
      <c r="E112">
        <v>79</v>
      </c>
      <c r="F112" t="s">
        <v>107</v>
      </c>
      <c r="G112" t="s">
        <v>100</v>
      </c>
      <c r="H112" t="s">
        <v>38</v>
      </c>
      <c r="I112">
        <v>5</v>
      </c>
      <c r="J112">
        <v>1.92</v>
      </c>
      <c r="K112" s="1">
        <v>0.31790509259259259</v>
      </c>
      <c r="L112">
        <v>20220913</v>
      </c>
      <c r="M112" t="s">
        <v>138</v>
      </c>
      <c r="N112" t="s">
        <v>113</v>
      </c>
      <c r="O112" t="s">
        <v>249</v>
      </c>
      <c r="R112" t="s">
        <v>64</v>
      </c>
      <c r="S112" s="7" t="str">
        <f xml:space="preserve"> TEXT(Table13[[#This Row],[BuyStopTime]],"0000") &amp;"_"&amp;Table13[[#This Row],[Build]] &amp; "_" &amp;Table13[[#This Row],[Trading Class]]</f>
        <v>0000_217759_AMD</v>
      </c>
      <c r="T112" s="7" t="str">
        <f>Table13[[#This Row],[Trade Idea]]&amp;"_"&amp;Table13[[#This Row],[Build]]</f>
        <v>0000_217759_AMD_217759</v>
      </c>
      <c r="U112" s="7" t="b">
        <f>ISNUMBER(FIND("_b_",Table13[[#This Row],[Order Ref.]]))</f>
        <v>0</v>
      </c>
      <c r="V112" s="7" t="str">
        <f>LEFT(Table13[[#This Row],[Order Ref.]],6)</f>
        <v>217759</v>
      </c>
      <c r="W112" s="18" t="str">
        <f>HYPERLINK("http://money.worker.ydns.eu/job/update_entities_fidelity_MIM_BUYSTOP/" &amp; Table13[[#This Row],[Build]], "click me")</f>
        <v>click me</v>
      </c>
      <c r="X112" s="8">
        <f>Table13[[#This Row],[Quantity]]*100*Table13[[#This Row],[Price]]*IF(Table13[[#This Row],[Bought]],-1,1)</f>
        <v>960</v>
      </c>
      <c r="Y112" s="9" t="e">
        <f>TIMEVALUE(LEFT(Table13[[#This Row],[BuyStopTime]],1) &amp; ":" &amp; RIGHT(Table13[[#This Row],[BuyStopTime]],2) &amp; " AM")</f>
        <v>#VALUE!</v>
      </c>
      <c r="Z11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0000|07:37|SELL|AMD|Call|</v>
      </c>
      <c r="AA112" s="10" t="e" cm="1">
        <f t="array" ref="AA112">MAX((Table13[Trade Idea and Build]=Table13[[#This Row],[Trade Idea and Build]])*Table13[Column5])</f>
        <v>#VALUE!</v>
      </c>
      <c r="AB112" s="10" t="e">
        <f>IF(Table13[[#This Row],[SumTrailingAmountByTradePiece]]=0,"Ladder","Trail")</f>
        <v>#VALUE!</v>
      </c>
      <c r="AC112" s="10"/>
      <c r="AD112" s="2"/>
      <c r="AE112" s="2"/>
      <c r="AF112" s="2"/>
      <c r="AG112" s="2"/>
      <c r="AH112" s="2"/>
      <c r="AI112" s="2"/>
      <c r="AJ112" s="2"/>
      <c r="AK112" s="2"/>
      <c r="AL112" s="2"/>
      <c r="AM112" s="2"/>
    </row>
    <row r="113" spans="1:39" x14ac:dyDescent="0.25">
      <c r="A113" t="s">
        <v>121</v>
      </c>
      <c r="B113" t="s">
        <v>141</v>
      </c>
      <c r="C113" t="s">
        <v>99</v>
      </c>
      <c r="D113">
        <v>20220916</v>
      </c>
      <c r="E113">
        <v>150</v>
      </c>
      <c r="F113" t="s">
        <v>107</v>
      </c>
      <c r="G113" t="s">
        <v>100</v>
      </c>
      <c r="H113" t="s">
        <v>18</v>
      </c>
      <c r="I113">
        <v>15</v>
      </c>
      <c r="J113">
        <v>7.8</v>
      </c>
      <c r="K113" s="1">
        <v>0.31799768518518517</v>
      </c>
      <c r="L113">
        <v>20220913</v>
      </c>
      <c r="M113" t="s">
        <v>105</v>
      </c>
      <c r="N113" t="s">
        <v>113</v>
      </c>
      <c r="O113" t="s">
        <v>250</v>
      </c>
      <c r="R113" t="s">
        <v>134</v>
      </c>
      <c r="S113" s="7" t="str">
        <f xml:space="preserve"> TEXT(Table13[[#This Row],[BuyStopTime]],"0000") &amp;"_"&amp;Table13[[#This Row],[Build]] &amp; "_" &amp;Table13[[#This Row],[Trading Class]]</f>
        <v>0000_217768_AAPL</v>
      </c>
      <c r="T113" s="7" t="str">
        <f>Table13[[#This Row],[Trade Idea]]&amp;"_"&amp;Table13[[#This Row],[Build]]</f>
        <v>0000_217768_AAPL_217768</v>
      </c>
      <c r="U113" s="7" t="b">
        <f>ISNUMBER(FIND("_b_",Table13[[#This Row],[Order Ref.]]))</f>
        <v>1</v>
      </c>
      <c r="V113" s="7" t="str">
        <f>LEFT(Table13[[#This Row],[Order Ref.]],6)</f>
        <v>217768</v>
      </c>
      <c r="W113" s="18" t="str">
        <f>HYPERLINK("http://money.worker.ydns.eu/job/update_entities_fidelity_MIM_BUYSTOP/" &amp; Table13[[#This Row],[Build]], "click me")</f>
        <v>click me</v>
      </c>
      <c r="X113" s="8">
        <f>Table13[[#This Row],[Quantity]]*100*Table13[[#This Row],[Price]]*IF(Table13[[#This Row],[Bought]],-1,1)</f>
        <v>-11700</v>
      </c>
      <c r="Y113" s="9" t="e">
        <f>TIMEVALUE(LEFT(Table13[[#This Row],[BuyStopTime]],1) &amp; ":" &amp; RIGHT(Table13[[#This Row],[BuyStopTime]],2) &amp; " AM")</f>
        <v>#VALUE!</v>
      </c>
      <c r="Z11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0000|07:37|BUY|AAPL|Call|</v>
      </c>
      <c r="AA113" s="10" t="e" cm="1">
        <f t="array" ref="AA113">MAX((Table13[Trade Idea and Build]=Table13[[#This Row],[Trade Idea and Build]])*Table13[Column5])</f>
        <v>#VALUE!</v>
      </c>
      <c r="AB113" s="10" t="e">
        <f>IF(Table13[[#This Row],[SumTrailingAmountByTradePiece]]=0,"Ladder","Trail")</f>
        <v>#VALUE!</v>
      </c>
      <c r="AC113" s="10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spans="1:39" x14ac:dyDescent="0.25">
      <c r="A114" t="s">
        <v>121</v>
      </c>
      <c r="B114" t="s">
        <v>141</v>
      </c>
      <c r="C114" t="s">
        <v>99</v>
      </c>
      <c r="D114">
        <v>20220916</v>
      </c>
      <c r="E114">
        <v>150</v>
      </c>
      <c r="F114" t="s">
        <v>107</v>
      </c>
      <c r="G114" t="s">
        <v>100</v>
      </c>
      <c r="H114" t="s">
        <v>18</v>
      </c>
      <c r="I114">
        <v>7</v>
      </c>
      <c r="J114">
        <v>7.8</v>
      </c>
      <c r="K114" s="1">
        <v>0.31799768518518517</v>
      </c>
      <c r="L114">
        <v>20220913</v>
      </c>
      <c r="M114" t="s">
        <v>105</v>
      </c>
      <c r="N114" t="s">
        <v>113</v>
      </c>
      <c r="O114" t="s">
        <v>250</v>
      </c>
      <c r="R114" t="s">
        <v>134</v>
      </c>
      <c r="S114" s="7" t="str">
        <f xml:space="preserve"> TEXT(Table13[[#This Row],[BuyStopTime]],"0000") &amp;"_"&amp;Table13[[#This Row],[Build]] &amp; "_" &amp;Table13[[#This Row],[Trading Class]]</f>
        <v>0000_217768_AAPL</v>
      </c>
      <c r="T114" s="7" t="str">
        <f>Table13[[#This Row],[Trade Idea]]&amp;"_"&amp;Table13[[#This Row],[Build]]</f>
        <v>0000_217768_AAPL_217768</v>
      </c>
      <c r="U114" s="7" t="b">
        <f>ISNUMBER(FIND("_b_",Table13[[#This Row],[Order Ref.]]))</f>
        <v>1</v>
      </c>
      <c r="V114" s="7" t="str">
        <f>LEFT(Table13[[#This Row],[Order Ref.]],6)</f>
        <v>217768</v>
      </c>
      <c r="W114" s="18" t="str">
        <f>HYPERLINK("http://money.worker.ydns.eu/job/update_entities_fidelity_MIM_BUYSTOP/" &amp; Table13[[#This Row],[Build]], "click me")</f>
        <v>click me</v>
      </c>
      <c r="X114" s="8">
        <f>Table13[[#This Row],[Quantity]]*100*Table13[[#This Row],[Price]]*IF(Table13[[#This Row],[Bought]],-1,1)</f>
        <v>-5460</v>
      </c>
      <c r="Y114" s="9" t="e">
        <f>TIMEVALUE(LEFT(Table13[[#This Row],[BuyStopTime]],1) &amp; ":" &amp; RIGHT(Table13[[#This Row],[BuyStopTime]],2) &amp; " AM")</f>
        <v>#VALUE!</v>
      </c>
      <c r="Z11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0000|07:37|BUY|AAPL|Call|</v>
      </c>
      <c r="AA114" s="10" t="e" cm="1">
        <f t="array" ref="AA114">MAX((Table13[Trade Idea and Build]=Table13[[#This Row],[Trade Idea and Build]])*Table13[Column5])</f>
        <v>#VALUE!</v>
      </c>
      <c r="AB114" s="10" t="e">
        <f>IF(Table13[[#This Row],[SumTrailingAmountByTradePiece]]=0,"Ladder","Trail")</f>
        <v>#VALUE!</v>
      </c>
      <c r="AC114" s="10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spans="1:39" x14ac:dyDescent="0.25">
      <c r="A115" t="s">
        <v>123</v>
      </c>
      <c r="B115" t="s">
        <v>143</v>
      </c>
      <c r="C115" t="s">
        <v>99</v>
      </c>
      <c r="D115">
        <v>20220916</v>
      </c>
      <c r="E115">
        <v>222.5</v>
      </c>
      <c r="F115" t="s">
        <v>107</v>
      </c>
      <c r="G115" t="s">
        <v>100</v>
      </c>
      <c r="H115" t="s">
        <v>18</v>
      </c>
      <c r="I115">
        <v>5</v>
      </c>
      <c r="J115">
        <v>5.3</v>
      </c>
      <c r="K115" s="1">
        <v>0.31813657407407409</v>
      </c>
      <c r="L115">
        <v>20220913</v>
      </c>
      <c r="M115" t="s">
        <v>108</v>
      </c>
      <c r="N115" t="s">
        <v>113</v>
      </c>
      <c r="O115" t="s">
        <v>251</v>
      </c>
      <c r="R115" t="s">
        <v>67</v>
      </c>
      <c r="S115" s="7" t="str">
        <f xml:space="preserve"> TEXT(Table13[[#This Row],[BuyStopTime]],"0000") &amp;"_"&amp;Table13[[#This Row],[Build]] &amp; "_" &amp;Table13[[#This Row],[Trading Class]]</f>
        <v>0000_217774_NFLX</v>
      </c>
      <c r="T115" s="7" t="str">
        <f>Table13[[#This Row],[Trade Idea]]&amp;"_"&amp;Table13[[#This Row],[Build]]</f>
        <v>0000_217774_NFLX_217774</v>
      </c>
      <c r="U115" s="7" t="b">
        <f>ISNUMBER(FIND("_b_",Table13[[#This Row],[Order Ref.]]))</f>
        <v>1</v>
      </c>
      <c r="V115" s="7" t="str">
        <f>LEFT(Table13[[#This Row],[Order Ref.]],6)</f>
        <v>217774</v>
      </c>
      <c r="W115" s="18" t="str">
        <f>HYPERLINK("http://money.worker.ydns.eu/job/update_entities_fidelity_MIM_BUYSTOP/" &amp; Table13[[#This Row],[Build]], "click me")</f>
        <v>click me</v>
      </c>
      <c r="X115" s="8">
        <f>Table13[[#This Row],[Quantity]]*100*Table13[[#This Row],[Price]]*IF(Table13[[#This Row],[Bought]],-1,1)</f>
        <v>-2650</v>
      </c>
      <c r="Y115" s="9" t="e">
        <f>TIMEVALUE(LEFT(Table13[[#This Row],[BuyStopTime]],1) &amp; ":" &amp; RIGHT(Table13[[#This Row],[BuyStopTime]],2) &amp; " AM")</f>
        <v>#VALUE!</v>
      </c>
      <c r="Z11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0000|07:38|BUY|NFLX|Call|</v>
      </c>
      <c r="AA115" s="10" t="e" cm="1">
        <f t="array" ref="AA115">MAX((Table13[Trade Idea and Build]=Table13[[#This Row],[Trade Idea and Build]])*Table13[Column5])</f>
        <v>#VALUE!</v>
      </c>
      <c r="AB115" s="10" t="e">
        <f>IF(Table13[[#This Row],[SumTrailingAmountByTradePiece]]=0,"Ladder","Trail")</f>
        <v>#VALUE!</v>
      </c>
      <c r="AC115" s="10"/>
      <c r="AD115" s="2"/>
      <c r="AE115" s="2"/>
      <c r="AF115" s="2"/>
      <c r="AG115" s="2"/>
      <c r="AH115" s="2"/>
      <c r="AI115" s="2"/>
      <c r="AJ115" s="2"/>
      <c r="AK115" s="2"/>
      <c r="AL115" s="2"/>
      <c r="AM115" s="2"/>
    </row>
    <row r="116" spans="1:39" x14ac:dyDescent="0.25">
      <c r="A116" t="s">
        <v>119</v>
      </c>
      <c r="B116" t="s">
        <v>137</v>
      </c>
      <c r="C116" t="s">
        <v>99</v>
      </c>
      <c r="D116">
        <v>20220916</v>
      </c>
      <c r="E116">
        <v>155</v>
      </c>
      <c r="F116" t="s">
        <v>107</v>
      </c>
      <c r="G116" t="s">
        <v>100</v>
      </c>
      <c r="H116" t="s">
        <v>18</v>
      </c>
      <c r="I116">
        <v>13</v>
      </c>
      <c r="J116">
        <v>3.6</v>
      </c>
      <c r="K116" s="1">
        <v>0.31839120370370372</v>
      </c>
      <c r="L116">
        <v>20220913</v>
      </c>
      <c r="M116" t="s">
        <v>105</v>
      </c>
      <c r="N116" t="s">
        <v>113</v>
      </c>
      <c r="O116" t="s">
        <v>252</v>
      </c>
      <c r="R116" t="s">
        <v>134</v>
      </c>
      <c r="S116" s="7" t="str">
        <f xml:space="preserve"> TEXT(Table13[[#This Row],[BuyStopTime]],"0000") &amp;"_"&amp;Table13[[#This Row],[Build]] &amp; "_" &amp;Table13[[#This Row],[Trading Class]]</f>
        <v>0000_217768_AAPL</v>
      </c>
      <c r="T116" s="7" t="str">
        <f>Table13[[#This Row],[Trade Idea]]&amp;"_"&amp;Table13[[#This Row],[Build]]</f>
        <v>0000_217768_AAPL_217768</v>
      </c>
      <c r="U116" s="7" t="b">
        <f>ISNUMBER(FIND("_b_",Table13[[#This Row],[Order Ref.]]))</f>
        <v>1</v>
      </c>
      <c r="V116" s="7" t="str">
        <f>LEFT(Table13[[#This Row],[Order Ref.]],6)</f>
        <v>217768</v>
      </c>
      <c r="W116" s="18" t="str">
        <f>HYPERLINK("http://money.worker.ydns.eu/job/update_entities_fidelity_MIM_BUYSTOP/" &amp; Table13[[#This Row],[Build]], "click me")</f>
        <v>click me</v>
      </c>
      <c r="X116" s="8">
        <f>Table13[[#This Row],[Quantity]]*100*Table13[[#This Row],[Price]]*IF(Table13[[#This Row],[Bought]],-1,1)</f>
        <v>-4680</v>
      </c>
      <c r="Y116" s="9" t="e">
        <f>TIMEVALUE(LEFT(Table13[[#This Row],[BuyStopTime]],1) &amp; ":" &amp; RIGHT(Table13[[#This Row],[BuyStopTime]],2) &amp; " AM")</f>
        <v>#VALUE!</v>
      </c>
      <c r="Z11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0000|07:38|BUY|AAPL|Call|</v>
      </c>
      <c r="AA116" s="10" t="e" cm="1">
        <f t="array" ref="AA116">MAX((Table13[Trade Idea and Build]=Table13[[#This Row],[Trade Idea and Build]])*Table13[Column5])</f>
        <v>#VALUE!</v>
      </c>
      <c r="AB116" s="10" t="e">
        <f>IF(Table13[[#This Row],[SumTrailingAmountByTradePiece]]=0,"Ladder","Trail")</f>
        <v>#VALUE!</v>
      </c>
      <c r="AC116" s="10"/>
      <c r="AD116" s="2"/>
      <c r="AE116" s="2"/>
      <c r="AF116" s="2"/>
      <c r="AG116" s="2"/>
      <c r="AH116" s="2"/>
      <c r="AI116" s="2"/>
      <c r="AJ116" s="2"/>
      <c r="AK116" s="2"/>
      <c r="AL116" s="2"/>
      <c r="AM116" s="2"/>
    </row>
    <row r="117" spans="1:39" x14ac:dyDescent="0.25">
      <c r="A117" t="s">
        <v>237</v>
      </c>
      <c r="B117" t="s">
        <v>238</v>
      </c>
      <c r="C117" t="s">
        <v>99</v>
      </c>
      <c r="D117">
        <v>20220916</v>
      </c>
      <c r="E117">
        <v>132</v>
      </c>
      <c r="F117" t="s">
        <v>107</v>
      </c>
      <c r="G117" t="s">
        <v>100</v>
      </c>
      <c r="H117" t="s">
        <v>38</v>
      </c>
      <c r="I117">
        <v>1</v>
      </c>
      <c r="J117">
        <v>5.4</v>
      </c>
      <c r="K117" s="1">
        <v>0.31870370370370371</v>
      </c>
      <c r="L117">
        <v>20220913</v>
      </c>
      <c r="M117" t="s">
        <v>106</v>
      </c>
      <c r="N117" t="s">
        <v>113</v>
      </c>
      <c r="O117" t="s">
        <v>253</v>
      </c>
      <c r="R117" t="s">
        <v>63</v>
      </c>
      <c r="S117" s="7" t="str">
        <f xml:space="preserve"> TEXT(Table13[[#This Row],[BuyStopTime]],"0000") &amp;"_"&amp;Table13[[#This Row],[Build]] &amp; "_" &amp;Table13[[#This Row],[Trading Class]]</f>
        <v>0000_217789_NVDA</v>
      </c>
      <c r="T117" s="7" t="str">
        <f>Table13[[#This Row],[Trade Idea]]&amp;"_"&amp;Table13[[#This Row],[Build]]</f>
        <v>0000_217789_NVDA_217789</v>
      </c>
      <c r="U117" s="7" t="b">
        <f>ISNUMBER(FIND("_b_",Table13[[#This Row],[Order Ref.]]))</f>
        <v>0</v>
      </c>
      <c r="V117" s="7" t="str">
        <f>LEFT(Table13[[#This Row],[Order Ref.]],6)</f>
        <v>217789</v>
      </c>
      <c r="W117" s="18" t="str">
        <f>HYPERLINK("http://money.worker.ydns.eu/job/update_entities_fidelity_MIM_BUYSTOP/" &amp; Table13[[#This Row],[Build]], "click me")</f>
        <v>click me</v>
      </c>
      <c r="X117" s="8">
        <f>Table13[[#This Row],[Quantity]]*100*Table13[[#This Row],[Price]]*IF(Table13[[#This Row],[Bought]],-1,1)</f>
        <v>540</v>
      </c>
      <c r="Y117" s="9" t="e">
        <f>TIMEVALUE(LEFT(Table13[[#This Row],[BuyStopTime]],1) &amp; ":" &amp; RIGHT(Table13[[#This Row],[BuyStopTime]],2) &amp; " AM")</f>
        <v>#VALUE!</v>
      </c>
      <c r="Z11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0000|07:38|SELL|NVDA|Call|</v>
      </c>
      <c r="AA117" s="10" t="e" cm="1">
        <f t="array" ref="AA117">MAX((Table13[Trade Idea and Build]=Table13[[#This Row],[Trade Idea and Build]])*Table13[Column5])</f>
        <v>#VALUE!</v>
      </c>
      <c r="AB117" s="10" t="e">
        <f>IF(Table13[[#This Row],[SumTrailingAmountByTradePiece]]=0,"Ladder","Trail")</f>
        <v>#VALUE!</v>
      </c>
      <c r="AC117" s="10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spans="1:39" x14ac:dyDescent="0.25">
      <c r="A118" t="s">
        <v>237</v>
      </c>
      <c r="B118" t="s">
        <v>238</v>
      </c>
      <c r="C118" t="s">
        <v>99</v>
      </c>
      <c r="D118">
        <v>20220916</v>
      </c>
      <c r="E118">
        <v>132</v>
      </c>
      <c r="F118" t="s">
        <v>107</v>
      </c>
      <c r="G118" t="s">
        <v>100</v>
      </c>
      <c r="H118" t="s">
        <v>38</v>
      </c>
      <c r="I118">
        <v>8</v>
      </c>
      <c r="J118">
        <v>5.4</v>
      </c>
      <c r="K118" s="1">
        <v>0.31870370370370371</v>
      </c>
      <c r="L118">
        <v>20220913</v>
      </c>
      <c r="M118" t="s">
        <v>106</v>
      </c>
      <c r="N118" t="s">
        <v>113</v>
      </c>
      <c r="O118" t="s">
        <v>253</v>
      </c>
      <c r="R118" t="s">
        <v>63</v>
      </c>
      <c r="S118" s="7" t="str">
        <f xml:space="preserve"> TEXT(Table13[[#This Row],[BuyStopTime]],"0000") &amp;"_"&amp;Table13[[#This Row],[Build]] &amp; "_" &amp;Table13[[#This Row],[Trading Class]]</f>
        <v>0000_217789_NVDA</v>
      </c>
      <c r="T118" s="7" t="str">
        <f>Table13[[#This Row],[Trade Idea]]&amp;"_"&amp;Table13[[#This Row],[Build]]</f>
        <v>0000_217789_NVDA_217789</v>
      </c>
      <c r="U118" s="7" t="b">
        <f>ISNUMBER(FIND("_b_",Table13[[#This Row],[Order Ref.]]))</f>
        <v>0</v>
      </c>
      <c r="V118" s="7" t="str">
        <f>LEFT(Table13[[#This Row],[Order Ref.]],6)</f>
        <v>217789</v>
      </c>
      <c r="W118" s="18" t="str">
        <f>HYPERLINK("http://money.worker.ydns.eu/job/update_entities_fidelity_MIM_BUYSTOP/" &amp; Table13[[#This Row],[Build]], "click me")</f>
        <v>click me</v>
      </c>
      <c r="X118" s="8">
        <f>Table13[[#This Row],[Quantity]]*100*Table13[[#This Row],[Price]]*IF(Table13[[#This Row],[Bought]],-1,1)</f>
        <v>4320</v>
      </c>
      <c r="Y118" s="9" t="e">
        <f>TIMEVALUE(LEFT(Table13[[#This Row],[BuyStopTime]],1) &amp; ":" &amp; RIGHT(Table13[[#This Row],[BuyStopTime]],2) &amp; " AM")</f>
        <v>#VALUE!</v>
      </c>
      <c r="Z11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0000|07:38|SELL|NVDA|Call|</v>
      </c>
      <c r="AA118" s="10" t="e" cm="1">
        <f t="array" ref="AA118">MAX((Table13[Trade Idea and Build]=Table13[[#This Row],[Trade Idea and Build]])*Table13[Column5])</f>
        <v>#VALUE!</v>
      </c>
      <c r="AB118" s="10" t="e">
        <f>IF(Table13[[#This Row],[SumTrailingAmountByTradePiece]]=0,"Ladder","Trail")</f>
        <v>#VALUE!</v>
      </c>
      <c r="AC118" s="10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t="s">
        <v>129</v>
      </c>
      <c r="B119" t="s">
        <v>149</v>
      </c>
      <c r="C119" t="s">
        <v>99</v>
      </c>
      <c r="D119">
        <v>20220916</v>
      </c>
      <c r="E119">
        <v>257.5</v>
      </c>
      <c r="F119" t="s">
        <v>107</v>
      </c>
      <c r="G119" t="s">
        <v>100</v>
      </c>
      <c r="H119" t="s">
        <v>38</v>
      </c>
      <c r="I119">
        <v>6</v>
      </c>
      <c r="J119">
        <v>2.91</v>
      </c>
      <c r="K119" s="1">
        <v>0.32003472222222223</v>
      </c>
      <c r="L119">
        <v>20220913</v>
      </c>
      <c r="M119" t="s">
        <v>138</v>
      </c>
      <c r="N119" t="s">
        <v>113</v>
      </c>
      <c r="O119" t="s">
        <v>254</v>
      </c>
      <c r="R119" t="s">
        <v>68</v>
      </c>
      <c r="S119" s="7" t="str">
        <f xml:space="preserve"> TEXT(Table13[[#This Row],[BuyStopTime]],"0000") &amp;"_"&amp;Table13[[#This Row],[Build]] &amp; "_" &amp;Table13[[#This Row],[Trading Class]]</f>
        <v>0000_217762_MSFT</v>
      </c>
      <c r="T119" s="7" t="str">
        <f>Table13[[#This Row],[Trade Idea]]&amp;"_"&amp;Table13[[#This Row],[Build]]</f>
        <v>0000_217762_MSFT_217762</v>
      </c>
      <c r="U119" s="7" t="b">
        <f>ISNUMBER(FIND("_b_",Table13[[#This Row],[Order Ref.]]))</f>
        <v>0</v>
      </c>
      <c r="V119" s="7" t="str">
        <f>LEFT(Table13[[#This Row],[Order Ref.]],6)</f>
        <v>217762</v>
      </c>
      <c r="W119" s="18" t="str">
        <f>HYPERLINK("http://money.worker.ydns.eu/job/update_entities_fidelity_MIM_BUYSTOP/" &amp; Table13[[#This Row],[Build]], "click me")</f>
        <v>click me</v>
      </c>
      <c r="X119" s="8">
        <f>Table13[[#This Row],[Quantity]]*100*Table13[[#This Row],[Price]]*IF(Table13[[#This Row],[Bought]],-1,1)</f>
        <v>1746</v>
      </c>
      <c r="Y119" s="9" t="e">
        <f>TIMEVALUE(LEFT(Table13[[#This Row],[BuyStopTime]],1) &amp; ":" &amp; RIGHT(Table13[[#This Row],[BuyStopTime]],2) &amp; " AM")</f>
        <v>#VALUE!</v>
      </c>
      <c r="Z11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0000|07:40|SELL|MSFT|Call|</v>
      </c>
      <c r="AA119" s="10" t="e" cm="1">
        <f t="array" ref="AA119">MAX((Table13[Trade Idea and Build]=Table13[[#This Row],[Trade Idea and Build]])*Table13[Column5])</f>
        <v>#VALUE!</v>
      </c>
      <c r="AB119" s="10" t="e">
        <f>IF(Table13[[#This Row],[SumTrailingAmountByTradePiece]]=0,"Ladder","Trail")</f>
        <v>#VALUE!</v>
      </c>
      <c r="AC119" s="10"/>
      <c r="AD119" s="2"/>
      <c r="AE119" s="2"/>
      <c r="AF119" s="2"/>
      <c r="AG119" s="2"/>
      <c r="AH119" s="2"/>
      <c r="AI119" s="2"/>
      <c r="AJ119" s="2"/>
      <c r="AK119" s="2"/>
      <c r="AL119" s="2"/>
      <c r="AM119" s="2"/>
    </row>
    <row r="120" spans="1:39" x14ac:dyDescent="0.25">
      <c r="A120" t="s">
        <v>128</v>
      </c>
      <c r="B120" t="s">
        <v>148</v>
      </c>
      <c r="C120" t="s">
        <v>99</v>
      </c>
      <c r="D120">
        <v>20220916</v>
      </c>
      <c r="E120">
        <v>255</v>
      </c>
      <c r="F120" t="s">
        <v>107</v>
      </c>
      <c r="G120" t="s">
        <v>100</v>
      </c>
      <c r="H120" t="s">
        <v>38</v>
      </c>
      <c r="I120">
        <v>5</v>
      </c>
      <c r="J120">
        <v>4.3</v>
      </c>
      <c r="K120" s="1">
        <v>0.32003472222222223</v>
      </c>
      <c r="L120">
        <v>20220913</v>
      </c>
      <c r="M120" t="s">
        <v>138</v>
      </c>
      <c r="N120" t="s">
        <v>113</v>
      </c>
      <c r="O120" t="s">
        <v>255</v>
      </c>
      <c r="R120" t="s">
        <v>68</v>
      </c>
      <c r="S120" s="7" t="str">
        <f xml:space="preserve"> TEXT(Table13[[#This Row],[BuyStopTime]],"0000") &amp;"_"&amp;Table13[[#This Row],[Build]] &amp; "_" &amp;Table13[[#This Row],[Trading Class]]</f>
        <v>0000_217762_MSFT</v>
      </c>
      <c r="T120" s="7" t="str">
        <f>Table13[[#This Row],[Trade Idea]]&amp;"_"&amp;Table13[[#This Row],[Build]]</f>
        <v>0000_217762_MSFT_217762</v>
      </c>
      <c r="U120" s="7" t="b">
        <f>ISNUMBER(FIND("_b_",Table13[[#This Row],[Order Ref.]]))</f>
        <v>0</v>
      </c>
      <c r="V120" s="7" t="str">
        <f>LEFT(Table13[[#This Row],[Order Ref.]],6)</f>
        <v>217762</v>
      </c>
      <c r="W120" s="18" t="str">
        <f>HYPERLINK("http://money.worker.ydns.eu/job/update_entities_fidelity_MIM_BUYSTOP/" &amp; Table13[[#This Row],[Build]], "click me")</f>
        <v>click me</v>
      </c>
      <c r="X120" s="8">
        <f>Table13[[#This Row],[Quantity]]*100*Table13[[#This Row],[Price]]*IF(Table13[[#This Row],[Bought]],-1,1)</f>
        <v>2150</v>
      </c>
      <c r="Y120" s="9" t="e">
        <f>TIMEVALUE(LEFT(Table13[[#This Row],[BuyStopTime]],1) &amp; ":" &amp; RIGHT(Table13[[#This Row],[BuyStopTime]],2) &amp; " AM")</f>
        <v>#VALUE!</v>
      </c>
      <c r="Z12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0000|07:40|SELL|MSFT|Call|</v>
      </c>
      <c r="AA120" s="10" t="e" cm="1">
        <f t="array" ref="AA120">MAX((Table13[Trade Idea and Build]=Table13[[#This Row],[Trade Idea and Build]])*Table13[Column5])</f>
        <v>#VALUE!</v>
      </c>
      <c r="AB120" s="10" t="e">
        <f>IF(Table13[[#This Row],[SumTrailingAmountByTradePiece]]=0,"Ladder","Trail")</f>
        <v>#VALUE!</v>
      </c>
      <c r="AC120" s="10"/>
      <c r="AD120" s="2"/>
      <c r="AE120" s="2"/>
      <c r="AF120" s="2"/>
      <c r="AG120" s="2"/>
      <c r="AH120" s="2"/>
      <c r="AI120" s="2"/>
      <c r="AJ120" s="2"/>
      <c r="AK120" s="2"/>
      <c r="AL120" s="2"/>
      <c r="AM120" s="2"/>
    </row>
    <row r="121" spans="1:39" x14ac:dyDescent="0.25">
      <c r="A121" t="s">
        <v>119</v>
      </c>
      <c r="B121" t="s">
        <v>137</v>
      </c>
      <c r="C121" t="s">
        <v>99</v>
      </c>
      <c r="D121">
        <v>20220916</v>
      </c>
      <c r="E121">
        <v>155</v>
      </c>
      <c r="F121" t="s">
        <v>107</v>
      </c>
      <c r="G121" t="s">
        <v>100</v>
      </c>
      <c r="H121" t="s">
        <v>38</v>
      </c>
      <c r="I121">
        <v>12</v>
      </c>
      <c r="J121">
        <v>3.5</v>
      </c>
      <c r="K121" s="1">
        <v>0.3215277777777778</v>
      </c>
      <c r="L121">
        <v>20220913</v>
      </c>
      <c r="M121" t="s">
        <v>105</v>
      </c>
      <c r="N121" t="s">
        <v>113</v>
      </c>
      <c r="O121" t="s">
        <v>256</v>
      </c>
      <c r="R121" t="s">
        <v>134</v>
      </c>
      <c r="S121" s="7" t="str">
        <f xml:space="preserve"> TEXT(Table13[[#This Row],[BuyStopTime]],"0000") &amp;"_"&amp;Table13[[#This Row],[Build]] &amp; "_" &amp;Table13[[#This Row],[Trading Class]]</f>
        <v>0000_217768_AAPL</v>
      </c>
      <c r="T121" s="7" t="str">
        <f>Table13[[#This Row],[Trade Idea]]&amp;"_"&amp;Table13[[#This Row],[Build]]</f>
        <v>0000_217768_AAPL_217768</v>
      </c>
      <c r="U121" s="7" t="b">
        <f>ISNUMBER(FIND("_b_",Table13[[#This Row],[Order Ref.]]))</f>
        <v>0</v>
      </c>
      <c r="V121" s="7" t="str">
        <f>LEFT(Table13[[#This Row],[Order Ref.]],6)</f>
        <v>217768</v>
      </c>
      <c r="W121" s="18" t="str">
        <f>HYPERLINK("http://money.worker.ydns.eu/job/update_entities_fidelity_MIM_BUYSTOP/" &amp; Table13[[#This Row],[Build]], "click me")</f>
        <v>click me</v>
      </c>
      <c r="X121" s="8">
        <f>Table13[[#This Row],[Quantity]]*100*Table13[[#This Row],[Price]]*IF(Table13[[#This Row],[Bought]],-1,1)</f>
        <v>4200</v>
      </c>
      <c r="Y121" s="9" t="e">
        <f>TIMEVALUE(LEFT(Table13[[#This Row],[BuyStopTime]],1) &amp; ":" &amp; RIGHT(Table13[[#This Row],[BuyStopTime]],2) &amp; " AM")</f>
        <v>#VALUE!</v>
      </c>
      <c r="Z12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0000|07:43|SELL|AAPL|Call|</v>
      </c>
      <c r="AA121" s="10" t="e" cm="1">
        <f t="array" ref="AA121">MAX((Table13[Trade Idea and Build]=Table13[[#This Row],[Trade Idea and Build]])*Table13[Column5])</f>
        <v>#VALUE!</v>
      </c>
      <c r="AB121" s="10" t="e">
        <f>IF(Table13[[#This Row],[SumTrailingAmountByTradePiece]]=0,"Ladder","Trail")</f>
        <v>#VALUE!</v>
      </c>
      <c r="AC121" s="10"/>
      <c r="AD121" s="2"/>
      <c r="AE121" s="2"/>
      <c r="AF121" s="2"/>
      <c r="AG121" s="2"/>
      <c r="AH121" s="2"/>
      <c r="AI121" s="2"/>
      <c r="AJ121" s="2"/>
      <c r="AK121" s="2"/>
      <c r="AL121" s="2"/>
      <c r="AM121" s="2"/>
    </row>
    <row r="122" spans="1:39" x14ac:dyDescent="0.25">
      <c r="A122" t="s">
        <v>119</v>
      </c>
      <c r="B122" t="s">
        <v>137</v>
      </c>
      <c r="C122" t="s">
        <v>99</v>
      </c>
      <c r="D122">
        <v>20220916</v>
      </c>
      <c r="E122">
        <v>155</v>
      </c>
      <c r="F122" t="s">
        <v>107</v>
      </c>
      <c r="G122" t="s">
        <v>100</v>
      </c>
      <c r="H122" t="s">
        <v>38</v>
      </c>
      <c r="I122">
        <v>1</v>
      </c>
      <c r="J122">
        <v>3.5</v>
      </c>
      <c r="K122" s="1">
        <v>0.3215277777777778</v>
      </c>
      <c r="L122">
        <v>20220913</v>
      </c>
      <c r="M122" t="s">
        <v>106</v>
      </c>
      <c r="N122" t="s">
        <v>113</v>
      </c>
      <c r="O122" t="s">
        <v>256</v>
      </c>
      <c r="R122" t="s">
        <v>134</v>
      </c>
      <c r="S122" s="7" t="str">
        <f xml:space="preserve"> TEXT(Table13[[#This Row],[BuyStopTime]],"0000") &amp;"_"&amp;Table13[[#This Row],[Build]] &amp; "_" &amp;Table13[[#This Row],[Trading Class]]</f>
        <v>0000_217768_AAPL</v>
      </c>
      <c r="T122" s="7" t="str">
        <f>Table13[[#This Row],[Trade Idea]]&amp;"_"&amp;Table13[[#This Row],[Build]]</f>
        <v>0000_217768_AAPL_217768</v>
      </c>
      <c r="U122" s="7" t="b">
        <f>ISNUMBER(FIND("_b_",Table13[[#This Row],[Order Ref.]]))</f>
        <v>0</v>
      </c>
      <c r="V122" s="7" t="str">
        <f>LEFT(Table13[[#This Row],[Order Ref.]],6)</f>
        <v>217768</v>
      </c>
      <c r="W122" s="18" t="str">
        <f>HYPERLINK("http://money.worker.ydns.eu/job/update_entities_fidelity_MIM_BUYSTOP/" &amp; Table13[[#This Row],[Build]], "click me")</f>
        <v>click me</v>
      </c>
      <c r="X122" s="8">
        <f>Table13[[#This Row],[Quantity]]*100*Table13[[#This Row],[Price]]*IF(Table13[[#This Row],[Bought]],-1,1)</f>
        <v>350</v>
      </c>
      <c r="Y122" s="9" t="e">
        <f>TIMEVALUE(LEFT(Table13[[#This Row],[BuyStopTime]],1) &amp; ":" &amp; RIGHT(Table13[[#This Row],[BuyStopTime]],2) &amp; " AM")</f>
        <v>#VALUE!</v>
      </c>
      <c r="Z12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0000|07:43|SELL|AAPL|Call|</v>
      </c>
      <c r="AA122" s="10" t="e" cm="1">
        <f t="array" ref="AA122">MAX((Table13[Trade Idea and Build]=Table13[[#This Row],[Trade Idea and Build]])*Table13[Column5])</f>
        <v>#VALUE!</v>
      </c>
      <c r="AB122" s="10" t="e">
        <f>IF(Table13[[#This Row],[SumTrailingAmountByTradePiece]]=0,"Ladder","Trail")</f>
        <v>#VALUE!</v>
      </c>
      <c r="AC122" s="10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39" x14ac:dyDescent="0.25">
      <c r="A123" t="s">
        <v>257</v>
      </c>
      <c r="B123" t="s">
        <v>258</v>
      </c>
      <c r="C123" t="s">
        <v>99</v>
      </c>
      <c r="D123">
        <v>20220923</v>
      </c>
      <c r="E123">
        <v>255</v>
      </c>
      <c r="F123" t="s">
        <v>107</v>
      </c>
      <c r="G123" t="s">
        <v>100</v>
      </c>
      <c r="H123" t="s">
        <v>18</v>
      </c>
      <c r="I123">
        <v>9</v>
      </c>
      <c r="J123">
        <v>6.35</v>
      </c>
      <c r="K123" s="1">
        <v>0.3215277777777778</v>
      </c>
      <c r="L123">
        <v>20220913</v>
      </c>
      <c r="M123" t="s">
        <v>136</v>
      </c>
      <c r="N123" t="s">
        <v>113</v>
      </c>
      <c r="O123" t="s">
        <v>259</v>
      </c>
      <c r="R123" t="s">
        <v>68</v>
      </c>
      <c r="S123" s="7" t="str">
        <f xml:space="preserve"> TEXT(Table13[[#This Row],[BuyStopTime]],"0000") &amp;"_"&amp;Table13[[#This Row],[Build]] &amp; "_" &amp;Table13[[#This Row],[Trading Class]]</f>
        <v>0000_217794_MSFT</v>
      </c>
      <c r="T123" s="7" t="str">
        <f>Table13[[#This Row],[Trade Idea]]&amp;"_"&amp;Table13[[#This Row],[Build]]</f>
        <v>0000_217794_MSFT_217794</v>
      </c>
      <c r="U123" s="7" t="b">
        <f>ISNUMBER(FIND("_b_",Table13[[#This Row],[Order Ref.]]))</f>
        <v>1</v>
      </c>
      <c r="V123" s="7" t="str">
        <f>LEFT(Table13[[#This Row],[Order Ref.]],6)</f>
        <v>217794</v>
      </c>
      <c r="W123" s="18" t="str">
        <f>HYPERLINK("http://money.worker.ydns.eu/job/update_entities_fidelity_MIM_BUYSTOP/" &amp; Table13[[#This Row],[Build]], "click me")</f>
        <v>click me</v>
      </c>
      <c r="X123" s="8">
        <f>Table13[[#This Row],[Quantity]]*100*Table13[[#This Row],[Price]]*IF(Table13[[#This Row],[Bought]],-1,1)</f>
        <v>-5715</v>
      </c>
      <c r="Y123" s="9" t="e">
        <f>TIMEVALUE(LEFT(Table13[[#This Row],[BuyStopTime]],1) &amp; ":" &amp; RIGHT(Table13[[#This Row],[BuyStopTime]],2) &amp; " AM")</f>
        <v>#VALUE!</v>
      </c>
      <c r="Z12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0000|07:43|BUY|MSFT|Call|</v>
      </c>
      <c r="AA123" s="10" t="e" cm="1">
        <f t="array" ref="AA123">MAX((Table13[Trade Idea and Build]=Table13[[#This Row],[Trade Idea and Build]])*Table13[Column5])</f>
        <v>#VALUE!</v>
      </c>
      <c r="AB123" s="10" t="e">
        <f>IF(Table13[[#This Row],[SumTrailingAmountByTradePiece]]=0,"Ladder","Trail")</f>
        <v>#VALUE!</v>
      </c>
      <c r="AC123" s="10"/>
      <c r="AD123" s="2"/>
      <c r="AE123" s="2"/>
      <c r="AF123" s="2"/>
      <c r="AG123" s="2"/>
      <c r="AH123" s="2"/>
      <c r="AI123" s="2"/>
      <c r="AJ123" s="2"/>
      <c r="AK123" s="2"/>
      <c r="AL123" s="2"/>
      <c r="AM123" s="2"/>
    </row>
    <row r="124" spans="1:39" x14ac:dyDescent="0.25">
      <c r="A124" t="s">
        <v>130</v>
      </c>
      <c r="B124" t="s">
        <v>150</v>
      </c>
      <c r="C124" t="s">
        <v>99</v>
      </c>
      <c r="D124">
        <v>20220923</v>
      </c>
      <c r="E124">
        <v>155</v>
      </c>
      <c r="F124" t="s">
        <v>107</v>
      </c>
      <c r="G124" t="s">
        <v>100</v>
      </c>
      <c r="H124" t="s">
        <v>18</v>
      </c>
      <c r="I124">
        <v>20</v>
      </c>
      <c r="J124">
        <v>4.9000000000000004</v>
      </c>
      <c r="K124" s="1">
        <v>0.32163194444444443</v>
      </c>
      <c r="L124">
        <v>20220913</v>
      </c>
      <c r="M124" t="s">
        <v>138</v>
      </c>
      <c r="N124" t="s">
        <v>113</v>
      </c>
      <c r="O124" t="s">
        <v>260</v>
      </c>
      <c r="R124" t="s">
        <v>134</v>
      </c>
      <c r="S124" s="7" t="str">
        <f xml:space="preserve"> TEXT(Table13[[#This Row],[BuyStopTime]],"0000") &amp;"_"&amp;Table13[[#This Row],[Build]] &amp; "_" &amp;Table13[[#This Row],[Trading Class]]</f>
        <v>0000_217770_AAPL</v>
      </c>
      <c r="T124" s="7" t="str">
        <f>Table13[[#This Row],[Trade Idea]]&amp;"_"&amp;Table13[[#This Row],[Build]]</f>
        <v>0000_217770_AAPL_217770</v>
      </c>
      <c r="U124" s="7" t="b">
        <f>ISNUMBER(FIND("_b_",Table13[[#This Row],[Order Ref.]]))</f>
        <v>1</v>
      </c>
      <c r="V124" s="7" t="str">
        <f>LEFT(Table13[[#This Row],[Order Ref.]],6)</f>
        <v>217770</v>
      </c>
      <c r="W124" s="18" t="str">
        <f>HYPERLINK("http://money.worker.ydns.eu/job/update_entities_fidelity_MIM_BUYSTOP/" &amp; Table13[[#This Row],[Build]], "click me")</f>
        <v>click me</v>
      </c>
      <c r="X124" s="8">
        <f>Table13[[#This Row],[Quantity]]*100*Table13[[#This Row],[Price]]*IF(Table13[[#This Row],[Bought]],-1,1)</f>
        <v>-9800</v>
      </c>
      <c r="Y124" s="9" t="e">
        <f>TIMEVALUE(LEFT(Table13[[#This Row],[BuyStopTime]],1) &amp; ":" &amp; RIGHT(Table13[[#This Row],[BuyStopTime]],2) &amp; " AM")</f>
        <v>#VALUE!</v>
      </c>
      <c r="Z12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0000|07:43|BUY|AAPL|Call|</v>
      </c>
      <c r="AA124" s="10" t="e" cm="1">
        <f t="array" ref="AA124">MAX((Table13[Trade Idea and Build]=Table13[[#This Row],[Trade Idea and Build]])*Table13[Column5])</f>
        <v>#VALUE!</v>
      </c>
      <c r="AB124" s="10" t="e">
        <f>IF(Table13[[#This Row],[SumTrailingAmountByTradePiece]]=0,"Ladder","Trail")</f>
        <v>#VALUE!</v>
      </c>
      <c r="AC124" s="10"/>
      <c r="AD124" s="2"/>
      <c r="AE124" s="2"/>
      <c r="AF124" s="2"/>
      <c r="AG124" s="2"/>
      <c r="AH124" s="2"/>
      <c r="AI124" s="2"/>
      <c r="AJ124" s="2"/>
      <c r="AK124" s="2"/>
      <c r="AL124" s="2"/>
      <c r="AM124" s="2"/>
    </row>
    <row r="125" spans="1:39" x14ac:dyDescent="0.25">
      <c r="A125" t="s">
        <v>122</v>
      </c>
      <c r="B125" t="s">
        <v>142</v>
      </c>
      <c r="C125" t="s">
        <v>99</v>
      </c>
      <c r="D125">
        <v>20220916</v>
      </c>
      <c r="E125">
        <v>148</v>
      </c>
      <c r="F125" t="s">
        <v>107</v>
      </c>
      <c r="G125" t="s">
        <v>100</v>
      </c>
      <c r="H125" t="s">
        <v>18</v>
      </c>
      <c r="I125">
        <v>9</v>
      </c>
      <c r="J125">
        <v>9.4499999999999993</v>
      </c>
      <c r="K125" s="1">
        <v>0.32164351851851852</v>
      </c>
      <c r="L125">
        <v>20220913</v>
      </c>
      <c r="M125" t="s">
        <v>105</v>
      </c>
      <c r="N125" t="s">
        <v>113</v>
      </c>
      <c r="O125" t="s">
        <v>261</v>
      </c>
      <c r="R125" t="s">
        <v>134</v>
      </c>
      <c r="S125" s="7" t="str">
        <f xml:space="preserve"> TEXT(Table13[[#This Row],[BuyStopTime]],"0000") &amp;"_"&amp;Table13[[#This Row],[Build]] &amp; "_" &amp;Table13[[#This Row],[Trading Class]]</f>
        <v>0000_217770_AAPL</v>
      </c>
      <c r="T125" s="7" t="str">
        <f>Table13[[#This Row],[Trade Idea]]&amp;"_"&amp;Table13[[#This Row],[Build]]</f>
        <v>0000_217770_AAPL_217770</v>
      </c>
      <c r="U125" s="7" t="b">
        <f>ISNUMBER(FIND("_b_",Table13[[#This Row],[Order Ref.]]))</f>
        <v>1</v>
      </c>
      <c r="V125" s="7" t="str">
        <f>LEFT(Table13[[#This Row],[Order Ref.]],6)</f>
        <v>217770</v>
      </c>
      <c r="W125" s="18" t="str">
        <f>HYPERLINK("http://money.worker.ydns.eu/job/update_entities_fidelity_MIM_BUYSTOP/" &amp; Table13[[#This Row],[Build]], "click me")</f>
        <v>click me</v>
      </c>
      <c r="X125" s="8">
        <f>Table13[[#This Row],[Quantity]]*100*Table13[[#This Row],[Price]]*IF(Table13[[#This Row],[Bought]],-1,1)</f>
        <v>-8505</v>
      </c>
      <c r="Y125" s="9" t="e">
        <f>TIMEVALUE(LEFT(Table13[[#This Row],[BuyStopTime]],1) &amp; ":" &amp; RIGHT(Table13[[#This Row],[BuyStopTime]],2) &amp; " AM")</f>
        <v>#VALUE!</v>
      </c>
      <c r="Z12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0000|07:43|BUY|AAPL|Call|</v>
      </c>
      <c r="AA125" s="10" t="e" cm="1">
        <f t="array" ref="AA125">MAX((Table13[Trade Idea and Build]=Table13[[#This Row],[Trade Idea and Build]])*Table13[Column5])</f>
        <v>#VALUE!</v>
      </c>
      <c r="AB125" s="10" t="e">
        <f>IF(Table13[[#This Row],[SumTrailingAmountByTradePiece]]=0,"Ladder","Trail")</f>
        <v>#VALUE!</v>
      </c>
      <c r="AC125" s="10"/>
      <c r="AD125" s="2"/>
      <c r="AE125" s="2"/>
      <c r="AF125" s="2"/>
      <c r="AG125" s="2"/>
      <c r="AH125" s="2"/>
      <c r="AI125" s="2"/>
      <c r="AJ125" s="2"/>
      <c r="AK125" s="2"/>
      <c r="AL125" s="2"/>
      <c r="AM125" s="2"/>
    </row>
    <row r="126" spans="1:39" x14ac:dyDescent="0.25">
      <c r="A126" t="s">
        <v>122</v>
      </c>
      <c r="B126" t="s">
        <v>142</v>
      </c>
      <c r="C126" t="s">
        <v>99</v>
      </c>
      <c r="D126">
        <v>20220916</v>
      </c>
      <c r="E126">
        <v>148</v>
      </c>
      <c r="F126" t="s">
        <v>107</v>
      </c>
      <c r="G126" t="s">
        <v>100</v>
      </c>
      <c r="H126" t="s">
        <v>18</v>
      </c>
      <c r="I126">
        <v>5</v>
      </c>
      <c r="J126">
        <v>9.4499999999999993</v>
      </c>
      <c r="K126" s="1">
        <v>0.32164351851851852</v>
      </c>
      <c r="L126">
        <v>20220913</v>
      </c>
      <c r="M126" t="s">
        <v>105</v>
      </c>
      <c r="N126" t="s">
        <v>113</v>
      </c>
      <c r="O126" t="s">
        <v>261</v>
      </c>
      <c r="R126" t="s">
        <v>134</v>
      </c>
      <c r="S126" s="7" t="str">
        <f xml:space="preserve"> TEXT(Table13[[#This Row],[BuyStopTime]],"0000") &amp;"_"&amp;Table13[[#This Row],[Build]] &amp; "_" &amp;Table13[[#This Row],[Trading Class]]</f>
        <v>0000_217770_AAPL</v>
      </c>
      <c r="T126" s="7" t="str">
        <f>Table13[[#This Row],[Trade Idea]]&amp;"_"&amp;Table13[[#This Row],[Build]]</f>
        <v>0000_217770_AAPL_217770</v>
      </c>
      <c r="U126" s="7" t="b">
        <f>ISNUMBER(FIND("_b_",Table13[[#This Row],[Order Ref.]]))</f>
        <v>1</v>
      </c>
      <c r="V126" s="7" t="str">
        <f>LEFT(Table13[[#This Row],[Order Ref.]],6)</f>
        <v>217770</v>
      </c>
      <c r="W126" s="18" t="str">
        <f>HYPERLINK("http://money.worker.ydns.eu/job/update_entities_fidelity_MIM_BUYSTOP/" &amp; Table13[[#This Row],[Build]], "click me")</f>
        <v>click me</v>
      </c>
      <c r="X126" s="8">
        <f>Table13[[#This Row],[Quantity]]*100*Table13[[#This Row],[Price]]*IF(Table13[[#This Row],[Bought]],-1,1)</f>
        <v>-4725</v>
      </c>
      <c r="Y126" s="9" t="e">
        <f>TIMEVALUE(LEFT(Table13[[#This Row],[BuyStopTime]],1) &amp; ":" &amp; RIGHT(Table13[[#This Row],[BuyStopTime]],2) &amp; " AM")</f>
        <v>#VALUE!</v>
      </c>
      <c r="Z12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0000|07:43|BUY|AAPL|Call|</v>
      </c>
      <c r="AA126" s="10" t="e" cm="1">
        <f t="array" ref="AA126">MAX((Table13[Trade Idea and Build]=Table13[[#This Row],[Trade Idea and Build]])*Table13[Column5])</f>
        <v>#VALUE!</v>
      </c>
      <c r="AB126" s="10" t="e">
        <f>IF(Table13[[#This Row],[SumTrailingAmountByTradePiece]]=0,"Ladder","Trail")</f>
        <v>#VALUE!</v>
      </c>
      <c r="AC126" s="10"/>
      <c r="AD126" s="2"/>
      <c r="AE126" s="2"/>
      <c r="AF126" s="2"/>
      <c r="AG126" s="2"/>
      <c r="AH126" s="2"/>
      <c r="AI126" s="2"/>
      <c r="AJ126" s="2"/>
      <c r="AK126" s="2"/>
      <c r="AL126" s="2"/>
      <c r="AM126" s="2"/>
    </row>
    <row r="127" spans="1:39" x14ac:dyDescent="0.25">
      <c r="A127" t="s">
        <v>262</v>
      </c>
      <c r="B127" t="s">
        <v>263</v>
      </c>
      <c r="C127" t="s">
        <v>99</v>
      </c>
      <c r="D127">
        <v>20220923</v>
      </c>
      <c r="E127">
        <v>152.5</v>
      </c>
      <c r="F127" t="s">
        <v>107</v>
      </c>
      <c r="G127" t="s">
        <v>100</v>
      </c>
      <c r="H127" t="s">
        <v>18</v>
      </c>
      <c r="I127">
        <v>11</v>
      </c>
      <c r="J127">
        <v>6.6</v>
      </c>
      <c r="K127" s="1">
        <v>0.32177083333333334</v>
      </c>
      <c r="L127">
        <v>20220913</v>
      </c>
      <c r="M127" t="s">
        <v>105</v>
      </c>
      <c r="N127" t="s">
        <v>113</v>
      </c>
      <c r="O127" t="s">
        <v>264</v>
      </c>
      <c r="R127" t="s">
        <v>134</v>
      </c>
      <c r="S127" s="7" t="str">
        <f xml:space="preserve"> TEXT(Table13[[#This Row],[BuyStopTime]],"0000") &amp;"_"&amp;Table13[[#This Row],[Build]] &amp; "_" &amp;Table13[[#This Row],[Trading Class]]</f>
        <v>0000_217769_AAPL</v>
      </c>
      <c r="T127" s="7" t="str">
        <f>Table13[[#This Row],[Trade Idea]]&amp;"_"&amp;Table13[[#This Row],[Build]]</f>
        <v>0000_217769_AAPL_217769</v>
      </c>
      <c r="U127" s="7" t="b">
        <f>ISNUMBER(FIND("_b_",Table13[[#This Row],[Order Ref.]]))</f>
        <v>1</v>
      </c>
      <c r="V127" s="7" t="str">
        <f>LEFT(Table13[[#This Row],[Order Ref.]],6)</f>
        <v>217769</v>
      </c>
      <c r="W127" s="18" t="str">
        <f>HYPERLINK("http://money.worker.ydns.eu/job/update_entities_fidelity_MIM_BUYSTOP/" &amp; Table13[[#This Row],[Build]], "click me")</f>
        <v>click me</v>
      </c>
      <c r="X127" s="8">
        <f>Table13[[#This Row],[Quantity]]*100*Table13[[#This Row],[Price]]*IF(Table13[[#This Row],[Bought]],-1,1)</f>
        <v>-7260</v>
      </c>
      <c r="Y127" s="9" t="e">
        <f>TIMEVALUE(LEFT(Table13[[#This Row],[BuyStopTime]],1) &amp; ":" &amp; RIGHT(Table13[[#This Row],[BuyStopTime]],2) &amp; " AM")</f>
        <v>#VALUE!</v>
      </c>
      <c r="Z12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0000|07:43|BUY|AAPL|Call|</v>
      </c>
      <c r="AA127" s="10" t="e" cm="1">
        <f t="array" ref="AA127">MAX((Table13[Trade Idea and Build]=Table13[[#This Row],[Trade Idea and Build]])*Table13[Column5])</f>
        <v>#VALUE!</v>
      </c>
      <c r="AB127" s="10" t="e">
        <f>IF(Table13[[#This Row],[SumTrailingAmountByTradePiece]]=0,"Ladder","Trail")</f>
        <v>#VALUE!</v>
      </c>
      <c r="AC127" s="10"/>
      <c r="AD127" s="2"/>
      <c r="AE127" s="2"/>
      <c r="AF127" s="2"/>
      <c r="AG127" s="2"/>
      <c r="AH127" s="2"/>
      <c r="AI127" s="2"/>
      <c r="AJ127" s="2"/>
      <c r="AK127" s="2"/>
      <c r="AL127" s="2"/>
      <c r="AM127" s="2"/>
    </row>
    <row r="128" spans="1:39" x14ac:dyDescent="0.25">
      <c r="A128" t="s">
        <v>121</v>
      </c>
      <c r="B128" t="s">
        <v>141</v>
      </c>
      <c r="C128" t="s">
        <v>99</v>
      </c>
      <c r="D128">
        <v>20220916</v>
      </c>
      <c r="E128">
        <v>150</v>
      </c>
      <c r="F128" t="s">
        <v>107</v>
      </c>
      <c r="G128" t="s">
        <v>100</v>
      </c>
      <c r="H128" t="s">
        <v>38</v>
      </c>
      <c r="I128">
        <v>5</v>
      </c>
      <c r="J128">
        <v>7.6</v>
      </c>
      <c r="K128" s="1">
        <v>0.32195601851851852</v>
      </c>
      <c r="L128">
        <v>20220913</v>
      </c>
      <c r="M128" t="s">
        <v>139</v>
      </c>
      <c r="N128" t="s">
        <v>113</v>
      </c>
      <c r="O128" t="s">
        <v>265</v>
      </c>
      <c r="R128" t="s">
        <v>134</v>
      </c>
      <c r="S128" s="7" t="str">
        <f xml:space="preserve"> TEXT(Table13[[#This Row],[BuyStopTime]],"0000") &amp;"_"&amp;Table13[[#This Row],[Build]] &amp; "_" &amp;Table13[[#This Row],[Trading Class]]</f>
        <v>0000_217768_AAPL</v>
      </c>
      <c r="T128" s="7" t="str">
        <f>Table13[[#This Row],[Trade Idea]]&amp;"_"&amp;Table13[[#This Row],[Build]]</f>
        <v>0000_217768_AAPL_217768</v>
      </c>
      <c r="U128" s="7" t="b">
        <f>ISNUMBER(FIND("_b_",Table13[[#This Row],[Order Ref.]]))</f>
        <v>0</v>
      </c>
      <c r="V128" s="7" t="str">
        <f>LEFT(Table13[[#This Row],[Order Ref.]],6)</f>
        <v>217768</v>
      </c>
      <c r="W128" s="18" t="str">
        <f>HYPERLINK("http://money.worker.ydns.eu/job/update_entities_fidelity_MIM_BUYSTOP/" &amp; Table13[[#This Row],[Build]], "click me")</f>
        <v>click me</v>
      </c>
      <c r="X128" s="8">
        <f>Table13[[#This Row],[Quantity]]*100*Table13[[#This Row],[Price]]*IF(Table13[[#This Row],[Bought]],-1,1)</f>
        <v>3800</v>
      </c>
      <c r="Y128" s="9" t="e">
        <f>TIMEVALUE(LEFT(Table13[[#This Row],[BuyStopTime]],1) &amp; ":" &amp; RIGHT(Table13[[#This Row],[BuyStopTime]],2) &amp; " AM")</f>
        <v>#VALUE!</v>
      </c>
      <c r="Z12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0000|07:43|SELL|AAPL|Call|</v>
      </c>
      <c r="AA128" s="10" t="e" cm="1">
        <f t="array" ref="AA128">MAX((Table13[Trade Idea and Build]=Table13[[#This Row],[Trade Idea and Build]])*Table13[Column5])</f>
        <v>#VALUE!</v>
      </c>
      <c r="AB128" s="10" t="e">
        <f>IF(Table13[[#This Row],[SumTrailingAmountByTradePiece]]=0,"Ladder","Trail")</f>
        <v>#VALUE!</v>
      </c>
      <c r="AC128" s="10"/>
      <c r="AD128" s="2"/>
      <c r="AE128" s="2"/>
      <c r="AF128" s="2"/>
      <c r="AG128" s="2"/>
      <c r="AH128" s="2"/>
      <c r="AI128" s="2"/>
      <c r="AJ128" s="2"/>
      <c r="AK128" s="2"/>
      <c r="AL128" s="2"/>
      <c r="AM128" s="2"/>
    </row>
    <row r="129" spans="1:39" x14ac:dyDescent="0.25">
      <c r="A129" t="s">
        <v>121</v>
      </c>
      <c r="B129" t="s">
        <v>141</v>
      </c>
      <c r="C129" t="s">
        <v>99</v>
      </c>
      <c r="D129">
        <v>20220916</v>
      </c>
      <c r="E129">
        <v>150</v>
      </c>
      <c r="F129" t="s">
        <v>107</v>
      </c>
      <c r="G129" t="s">
        <v>100</v>
      </c>
      <c r="H129" t="s">
        <v>38</v>
      </c>
      <c r="I129">
        <v>17</v>
      </c>
      <c r="J129">
        <v>7.6</v>
      </c>
      <c r="K129" s="1">
        <v>0.32195601851851852</v>
      </c>
      <c r="L129">
        <v>20220913</v>
      </c>
      <c r="M129" t="s">
        <v>105</v>
      </c>
      <c r="N129" t="s">
        <v>113</v>
      </c>
      <c r="O129" t="s">
        <v>265</v>
      </c>
      <c r="R129" t="s">
        <v>134</v>
      </c>
      <c r="S129" s="7" t="str">
        <f xml:space="preserve"> TEXT(Table13[[#This Row],[BuyStopTime]],"0000") &amp;"_"&amp;Table13[[#This Row],[Build]] &amp; "_" &amp;Table13[[#This Row],[Trading Class]]</f>
        <v>0000_217768_AAPL</v>
      </c>
      <c r="T129" s="7" t="str">
        <f>Table13[[#This Row],[Trade Idea]]&amp;"_"&amp;Table13[[#This Row],[Build]]</f>
        <v>0000_217768_AAPL_217768</v>
      </c>
      <c r="U129" s="7" t="b">
        <f>ISNUMBER(FIND("_b_",Table13[[#This Row],[Order Ref.]]))</f>
        <v>0</v>
      </c>
      <c r="V129" s="7" t="str">
        <f>LEFT(Table13[[#This Row],[Order Ref.]],6)</f>
        <v>217768</v>
      </c>
      <c r="W129" s="18" t="str">
        <f>HYPERLINK("http://money.worker.ydns.eu/job/update_entities_fidelity_MIM_BUYSTOP/" &amp; Table13[[#This Row],[Build]], "click me")</f>
        <v>click me</v>
      </c>
      <c r="X129" s="8">
        <f>Table13[[#This Row],[Quantity]]*100*Table13[[#This Row],[Price]]*IF(Table13[[#This Row],[Bought]],-1,1)</f>
        <v>12920</v>
      </c>
      <c r="Y129" s="9" t="e">
        <f>TIMEVALUE(LEFT(Table13[[#This Row],[BuyStopTime]],1) &amp; ":" &amp; RIGHT(Table13[[#This Row],[BuyStopTime]],2) &amp; " AM")</f>
        <v>#VALUE!</v>
      </c>
      <c r="Z12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0000|07:43|SELL|AAPL|Call|</v>
      </c>
      <c r="AA129" s="10" t="e" cm="1">
        <f t="array" ref="AA129">MAX((Table13[Trade Idea and Build]=Table13[[#This Row],[Trade Idea and Build]])*Table13[Column5])</f>
        <v>#VALUE!</v>
      </c>
      <c r="AB129" s="10" t="e">
        <f>IF(Table13[[#This Row],[SumTrailingAmountByTradePiece]]=0,"Ladder","Trail")</f>
        <v>#VALUE!</v>
      </c>
      <c r="AC129" s="10"/>
      <c r="AD129" s="2"/>
      <c r="AE129" s="2"/>
      <c r="AF129" s="2"/>
      <c r="AG129" s="2"/>
      <c r="AH129" s="2"/>
      <c r="AI129" s="2"/>
      <c r="AJ129" s="2"/>
      <c r="AK129" s="2"/>
      <c r="AL129" s="2"/>
      <c r="AM129" s="2"/>
    </row>
    <row r="130" spans="1:39" x14ac:dyDescent="0.25">
      <c r="A130" t="s">
        <v>118</v>
      </c>
      <c r="B130" t="s">
        <v>133</v>
      </c>
      <c r="C130" t="s">
        <v>99</v>
      </c>
      <c r="D130">
        <v>20220916</v>
      </c>
      <c r="E130">
        <v>152.5</v>
      </c>
      <c r="F130" t="s">
        <v>107</v>
      </c>
      <c r="G130" t="s">
        <v>100</v>
      </c>
      <c r="H130" t="s">
        <v>18</v>
      </c>
      <c r="I130">
        <v>16</v>
      </c>
      <c r="J130">
        <v>5.4</v>
      </c>
      <c r="K130" s="1">
        <v>0.3225115740740741</v>
      </c>
      <c r="L130">
        <v>20220913</v>
      </c>
      <c r="M130" t="s">
        <v>105</v>
      </c>
      <c r="N130" t="s">
        <v>113</v>
      </c>
      <c r="O130" t="s">
        <v>266</v>
      </c>
      <c r="R130" t="s">
        <v>134</v>
      </c>
      <c r="S130" s="7" t="str">
        <f xml:space="preserve"> TEXT(Table13[[#This Row],[BuyStopTime]],"0000") &amp;"_"&amp;Table13[[#This Row],[Build]] &amp; "_" &amp;Table13[[#This Row],[Trading Class]]</f>
        <v>0000_217769_AAPL</v>
      </c>
      <c r="T130" s="7" t="str">
        <f>Table13[[#This Row],[Trade Idea]]&amp;"_"&amp;Table13[[#This Row],[Build]]</f>
        <v>0000_217769_AAPL_217769</v>
      </c>
      <c r="U130" s="7" t="b">
        <f>ISNUMBER(FIND("_b_",Table13[[#This Row],[Order Ref.]]))</f>
        <v>1</v>
      </c>
      <c r="V130" s="7" t="str">
        <f>LEFT(Table13[[#This Row],[Order Ref.]],6)</f>
        <v>217769</v>
      </c>
      <c r="W130" s="18" t="str">
        <f>HYPERLINK("http://money.worker.ydns.eu/job/update_entities_fidelity_MIM_BUYSTOP/" &amp; Table13[[#This Row],[Build]], "click me")</f>
        <v>click me</v>
      </c>
      <c r="X130" s="8">
        <f>Table13[[#This Row],[Quantity]]*100*Table13[[#This Row],[Price]]*IF(Table13[[#This Row],[Bought]],-1,1)</f>
        <v>-8640</v>
      </c>
      <c r="Y130" s="9" t="e">
        <f>TIMEVALUE(LEFT(Table13[[#This Row],[BuyStopTime]],1) &amp; ":" &amp; RIGHT(Table13[[#This Row],[BuyStopTime]],2) &amp; " AM")</f>
        <v>#VALUE!</v>
      </c>
      <c r="Z13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0000|07:44|BUY|AAPL|Call|</v>
      </c>
      <c r="AA130" s="10" t="e" cm="1">
        <f t="array" ref="AA130">MAX((Table13[Trade Idea and Build]=Table13[[#This Row],[Trade Idea and Build]])*Table13[Column5])</f>
        <v>#VALUE!</v>
      </c>
      <c r="AB130" s="10" t="e">
        <f>IF(Table13[[#This Row],[SumTrailingAmountByTradePiece]]=0,"Ladder","Trail")</f>
        <v>#VALUE!</v>
      </c>
      <c r="AC130" s="10"/>
      <c r="AD130" s="2"/>
      <c r="AE130" s="2"/>
      <c r="AF130" s="2"/>
      <c r="AG130" s="2"/>
      <c r="AH130" s="2"/>
      <c r="AI130" s="2"/>
      <c r="AJ130" s="2"/>
      <c r="AK130" s="2"/>
      <c r="AL130" s="2"/>
      <c r="AM130" s="2"/>
    </row>
    <row r="131" spans="1:39" x14ac:dyDescent="0.25">
      <c r="A131" t="s">
        <v>267</v>
      </c>
      <c r="B131" t="s">
        <v>268</v>
      </c>
      <c r="C131" t="s">
        <v>99</v>
      </c>
      <c r="D131">
        <v>20220916</v>
      </c>
      <c r="E131">
        <v>245</v>
      </c>
      <c r="F131" t="s">
        <v>107</v>
      </c>
      <c r="G131" t="s">
        <v>100</v>
      </c>
      <c r="H131" t="s">
        <v>18</v>
      </c>
      <c r="I131">
        <v>5</v>
      </c>
      <c r="J131">
        <v>11.8</v>
      </c>
      <c r="K131" s="1">
        <v>0.32266203703703705</v>
      </c>
      <c r="L131">
        <v>20220913</v>
      </c>
      <c r="M131" t="s">
        <v>105</v>
      </c>
      <c r="N131" t="s">
        <v>113</v>
      </c>
      <c r="O131" t="s">
        <v>269</v>
      </c>
      <c r="R131" t="s">
        <v>68</v>
      </c>
      <c r="S131" s="7" t="str">
        <f xml:space="preserve"> TEXT(Table13[[#This Row],[BuyStopTime]],"0000") &amp;"_"&amp;Table13[[#This Row],[Build]] &amp; "_" &amp;Table13[[#This Row],[Trading Class]]</f>
        <v>0000_217794_MSFT</v>
      </c>
      <c r="T131" s="7" t="str">
        <f>Table13[[#This Row],[Trade Idea]]&amp;"_"&amp;Table13[[#This Row],[Build]]</f>
        <v>0000_217794_MSFT_217794</v>
      </c>
      <c r="U131" s="7" t="b">
        <f>ISNUMBER(FIND("_b_",Table13[[#This Row],[Order Ref.]]))</f>
        <v>1</v>
      </c>
      <c r="V131" s="7" t="str">
        <f>LEFT(Table13[[#This Row],[Order Ref.]],6)</f>
        <v>217794</v>
      </c>
      <c r="W131" s="18" t="str">
        <f>HYPERLINK("http://money.worker.ydns.eu/job/update_entities_fidelity_MIM_BUYSTOP/" &amp; Table13[[#This Row],[Build]], "click me")</f>
        <v>click me</v>
      </c>
      <c r="X131" s="8">
        <f>Table13[[#This Row],[Quantity]]*100*Table13[[#This Row],[Price]]*IF(Table13[[#This Row],[Bought]],-1,1)</f>
        <v>-5900</v>
      </c>
      <c r="Y131" s="9" t="e">
        <f>TIMEVALUE(LEFT(Table13[[#This Row],[BuyStopTime]],1) &amp; ":" &amp; RIGHT(Table13[[#This Row],[BuyStopTime]],2) &amp; " AM")</f>
        <v>#VALUE!</v>
      </c>
      <c r="Z13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0000|07:44|BUY|MSFT|Call|</v>
      </c>
      <c r="AA131" s="10" t="e" cm="1">
        <f t="array" ref="AA131">MAX((Table13[Trade Idea and Build]=Table13[[#This Row],[Trade Idea and Build]])*Table13[Column5])</f>
        <v>#VALUE!</v>
      </c>
      <c r="AB131" s="10" t="e">
        <f>IF(Table13[[#This Row],[SumTrailingAmountByTradePiece]]=0,"Ladder","Trail")</f>
        <v>#VALUE!</v>
      </c>
      <c r="AC131" s="10"/>
      <c r="AD131" s="2"/>
      <c r="AE131" s="2"/>
      <c r="AF131" s="2"/>
      <c r="AG131" s="2"/>
      <c r="AH131" s="2"/>
      <c r="AI131" s="2"/>
      <c r="AJ131" s="2"/>
      <c r="AK131" s="2"/>
      <c r="AL131" s="2"/>
      <c r="AM131" s="2"/>
    </row>
    <row r="132" spans="1:39" x14ac:dyDescent="0.25">
      <c r="A132" t="s">
        <v>257</v>
      </c>
      <c r="B132" t="s">
        <v>258</v>
      </c>
      <c r="C132" t="s">
        <v>99</v>
      </c>
      <c r="D132">
        <v>20220923</v>
      </c>
      <c r="E132">
        <v>255</v>
      </c>
      <c r="F132" t="s">
        <v>107</v>
      </c>
      <c r="G132" t="s">
        <v>100</v>
      </c>
      <c r="H132" t="s">
        <v>38</v>
      </c>
      <c r="I132">
        <v>9</v>
      </c>
      <c r="J132">
        <v>6.15</v>
      </c>
      <c r="K132" s="1">
        <v>0.32273148148148151</v>
      </c>
      <c r="L132">
        <v>20220913</v>
      </c>
      <c r="M132" t="s">
        <v>138</v>
      </c>
      <c r="N132" t="s">
        <v>113</v>
      </c>
      <c r="O132" t="s">
        <v>270</v>
      </c>
      <c r="R132" t="s">
        <v>68</v>
      </c>
      <c r="S132" s="7" t="str">
        <f xml:space="preserve"> TEXT(Table13[[#This Row],[BuyStopTime]],"0000") &amp;"_"&amp;Table13[[#This Row],[Build]] &amp; "_" &amp;Table13[[#This Row],[Trading Class]]</f>
        <v>0000_217794_MSFT</v>
      </c>
      <c r="T132" s="7" t="str">
        <f>Table13[[#This Row],[Trade Idea]]&amp;"_"&amp;Table13[[#This Row],[Build]]</f>
        <v>0000_217794_MSFT_217794</v>
      </c>
      <c r="U132" s="7" t="b">
        <f>ISNUMBER(FIND("_b_",Table13[[#This Row],[Order Ref.]]))</f>
        <v>0</v>
      </c>
      <c r="V132" s="7" t="str">
        <f>LEFT(Table13[[#This Row],[Order Ref.]],6)</f>
        <v>217794</v>
      </c>
      <c r="W132" s="18" t="str">
        <f>HYPERLINK("http://money.worker.ydns.eu/job/update_entities_fidelity_MIM_BUYSTOP/" &amp; Table13[[#This Row],[Build]], "click me")</f>
        <v>click me</v>
      </c>
      <c r="X132" s="8">
        <f>Table13[[#This Row],[Quantity]]*100*Table13[[#This Row],[Price]]*IF(Table13[[#This Row],[Bought]],-1,1)</f>
        <v>5535</v>
      </c>
      <c r="Y132" s="9" t="e">
        <f>TIMEVALUE(LEFT(Table13[[#This Row],[BuyStopTime]],1) &amp; ":" &amp; RIGHT(Table13[[#This Row],[BuyStopTime]],2) &amp; " AM")</f>
        <v>#VALUE!</v>
      </c>
      <c r="Z13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0000|07:44|SELL|MSFT|Call|</v>
      </c>
      <c r="AA132" s="10" t="e" cm="1">
        <f t="array" ref="AA132">MAX((Table13[Trade Idea and Build]=Table13[[#This Row],[Trade Idea and Build]])*Table13[Column5])</f>
        <v>#VALUE!</v>
      </c>
      <c r="AB132" s="10" t="e">
        <f>IF(Table13[[#This Row],[SumTrailingAmountByTradePiece]]=0,"Ladder","Trail")</f>
        <v>#VALUE!</v>
      </c>
      <c r="AC132" s="10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spans="1:39" x14ac:dyDescent="0.25">
      <c r="A133" t="s">
        <v>267</v>
      </c>
      <c r="B133" t="s">
        <v>268</v>
      </c>
      <c r="C133" t="s">
        <v>99</v>
      </c>
      <c r="D133">
        <v>20220916</v>
      </c>
      <c r="E133">
        <v>245</v>
      </c>
      <c r="F133" t="s">
        <v>107</v>
      </c>
      <c r="G133" t="s">
        <v>100</v>
      </c>
      <c r="H133" t="s">
        <v>38</v>
      </c>
      <c r="I133">
        <v>1</v>
      </c>
      <c r="J133">
        <v>11.8</v>
      </c>
      <c r="K133" s="1">
        <v>0.32287037037037036</v>
      </c>
      <c r="L133">
        <v>20220913</v>
      </c>
      <c r="M133" t="s">
        <v>103</v>
      </c>
      <c r="N133" t="s">
        <v>113</v>
      </c>
      <c r="O133" t="s">
        <v>271</v>
      </c>
      <c r="R133" t="s">
        <v>68</v>
      </c>
      <c r="S133" s="7" t="str">
        <f xml:space="preserve"> TEXT(Table13[[#This Row],[BuyStopTime]],"0000") &amp;"_"&amp;Table13[[#This Row],[Build]] &amp; "_" &amp;Table13[[#This Row],[Trading Class]]</f>
        <v>0000_217794_MSFT</v>
      </c>
      <c r="T133" s="7" t="str">
        <f>Table13[[#This Row],[Trade Idea]]&amp;"_"&amp;Table13[[#This Row],[Build]]</f>
        <v>0000_217794_MSFT_217794</v>
      </c>
      <c r="U133" s="7" t="b">
        <f>ISNUMBER(FIND("_b_",Table13[[#This Row],[Order Ref.]]))</f>
        <v>0</v>
      </c>
      <c r="V133" s="7" t="str">
        <f>LEFT(Table13[[#This Row],[Order Ref.]],6)</f>
        <v>217794</v>
      </c>
      <c r="W133" s="18" t="str">
        <f>HYPERLINK("http://money.worker.ydns.eu/job/update_entities_fidelity_MIM_BUYSTOP/" &amp; Table13[[#This Row],[Build]], "click me")</f>
        <v>click me</v>
      </c>
      <c r="X133" s="8">
        <f>Table13[[#This Row],[Quantity]]*100*Table13[[#This Row],[Price]]*IF(Table13[[#This Row],[Bought]],-1,1)</f>
        <v>1180</v>
      </c>
      <c r="Y133" s="9" t="e">
        <f>TIMEVALUE(LEFT(Table13[[#This Row],[BuyStopTime]],1) &amp; ":" &amp; RIGHT(Table13[[#This Row],[BuyStopTime]],2) &amp; " AM")</f>
        <v>#VALUE!</v>
      </c>
      <c r="Z13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0000|07:44|SELL|MSFT|Call|</v>
      </c>
      <c r="AA133" s="10" t="e" cm="1">
        <f t="array" ref="AA133">MAX((Table13[Trade Idea and Build]=Table13[[#This Row],[Trade Idea and Build]])*Table13[Column5])</f>
        <v>#VALUE!</v>
      </c>
      <c r="AB133" s="10" t="e">
        <f>IF(Table13[[#This Row],[SumTrailingAmountByTradePiece]]=0,"Ladder","Trail")</f>
        <v>#VALUE!</v>
      </c>
      <c r="AC133" s="10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spans="1:39" x14ac:dyDescent="0.25">
      <c r="A134" t="s">
        <v>267</v>
      </c>
      <c r="B134" t="s">
        <v>268</v>
      </c>
      <c r="C134" t="s">
        <v>99</v>
      </c>
      <c r="D134">
        <v>20220916</v>
      </c>
      <c r="E134">
        <v>245</v>
      </c>
      <c r="F134" t="s">
        <v>107</v>
      </c>
      <c r="G134" t="s">
        <v>100</v>
      </c>
      <c r="H134" t="s">
        <v>38</v>
      </c>
      <c r="I134">
        <v>1</v>
      </c>
      <c r="J134">
        <v>11.8</v>
      </c>
      <c r="K134" s="1">
        <v>0.32287037037037036</v>
      </c>
      <c r="L134">
        <v>20220913</v>
      </c>
      <c r="M134" t="s">
        <v>109</v>
      </c>
      <c r="N134" t="s">
        <v>113</v>
      </c>
      <c r="O134" t="s">
        <v>271</v>
      </c>
      <c r="R134" t="s">
        <v>68</v>
      </c>
      <c r="S134" s="7" t="str">
        <f xml:space="preserve"> TEXT(Table13[[#This Row],[BuyStopTime]],"0000") &amp;"_"&amp;Table13[[#This Row],[Build]] &amp; "_" &amp;Table13[[#This Row],[Trading Class]]</f>
        <v>0000_217794_MSFT</v>
      </c>
      <c r="T134" s="7" t="str">
        <f>Table13[[#This Row],[Trade Idea]]&amp;"_"&amp;Table13[[#This Row],[Build]]</f>
        <v>0000_217794_MSFT_217794</v>
      </c>
      <c r="U134" s="7" t="b">
        <f>ISNUMBER(FIND("_b_",Table13[[#This Row],[Order Ref.]]))</f>
        <v>0</v>
      </c>
      <c r="V134" s="7" t="str">
        <f>LEFT(Table13[[#This Row],[Order Ref.]],6)</f>
        <v>217794</v>
      </c>
      <c r="W134" s="18" t="str">
        <f>HYPERLINK("http://money.worker.ydns.eu/job/update_entities_fidelity_MIM_BUYSTOP/" &amp; Table13[[#This Row],[Build]], "click me")</f>
        <v>click me</v>
      </c>
      <c r="X134" s="8">
        <f>Table13[[#This Row],[Quantity]]*100*Table13[[#This Row],[Price]]*IF(Table13[[#This Row],[Bought]],-1,1)</f>
        <v>1180</v>
      </c>
      <c r="Y134" s="9" t="e">
        <f>TIMEVALUE(LEFT(Table13[[#This Row],[BuyStopTime]],1) &amp; ":" &amp; RIGHT(Table13[[#This Row],[BuyStopTime]],2) &amp; " AM")</f>
        <v>#VALUE!</v>
      </c>
      <c r="Z13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0000|07:44|SELL|MSFT|Call|</v>
      </c>
      <c r="AA134" s="10" t="e" cm="1">
        <f t="array" ref="AA134">MAX((Table13[Trade Idea and Build]=Table13[[#This Row],[Trade Idea and Build]])*Table13[Column5])</f>
        <v>#VALUE!</v>
      </c>
      <c r="AB134" s="10" t="e">
        <f>IF(Table13[[#This Row],[SumTrailingAmountByTradePiece]]=0,"Ladder","Trail")</f>
        <v>#VALUE!</v>
      </c>
      <c r="AC134" s="10"/>
      <c r="AD134" s="2"/>
      <c r="AE134" s="2"/>
      <c r="AF134" s="2"/>
      <c r="AG134" s="2"/>
      <c r="AH134" s="2"/>
      <c r="AI134" s="2"/>
      <c r="AJ134" s="2"/>
      <c r="AK134" s="2"/>
      <c r="AL134" s="2"/>
      <c r="AM134" s="2"/>
    </row>
    <row r="135" spans="1:39" x14ac:dyDescent="0.25">
      <c r="A135" t="s">
        <v>267</v>
      </c>
      <c r="B135" t="s">
        <v>268</v>
      </c>
      <c r="C135" t="s">
        <v>99</v>
      </c>
      <c r="D135">
        <v>20220916</v>
      </c>
      <c r="E135">
        <v>245</v>
      </c>
      <c r="F135" t="s">
        <v>107</v>
      </c>
      <c r="G135" t="s">
        <v>100</v>
      </c>
      <c r="H135" t="s">
        <v>38</v>
      </c>
      <c r="I135">
        <v>1</v>
      </c>
      <c r="J135">
        <v>11.8</v>
      </c>
      <c r="K135" s="1">
        <v>0.32287037037037036</v>
      </c>
      <c r="L135">
        <v>20220913</v>
      </c>
      <c r="M135" t="s">
        <v>138</v>
      </c>
      <c r="N135" t="s">
        <v>113</v>
      </c>
      <c r="O135" t="s">
        <v>271</v>
      </c>
      <c r="R135" t="s">
        <v>68</v>
      </c>
      <c r="S135" s="7" t="str">
        <f xml:space="preserve"> TEXT(Table13[[#This Row],[BuyStopTime]],"0000") &amp;"_"&amp;Table13[[#This Row],[Build]] &amp; "_" &amp;Table13[[#This Row],[Trading Class]]</f>
        <v>0000_217794_MSFT</v>
      </c>
      <c r="T135" s="7" t="str">
        <f>Table13[[#This Row],[Trade Idea]]&amp;"_"&amp;Table13[[#This Row],[Build]]</f>
        <v>0000_217794_MSFT_217794</v>
      </c>
      <c r="U135" s="7" t="b">
        <f>ISNUMBER(FIND("_b_",Table13[[#This Row],[Order Ref.]]))</f>
        <v>0</v>
      </c>
      <c r="V135" s="7" t="str">
        <f>LEFT(Table13[[#This Row],[Order Ref.]],6)</f>
        <v>217794</v>
      </c>
      <c r="W135" s="18" t="str">
        <f>HYPERLINK("http://money.worker.ydns.eu/job/update_entities_fidelity_MIM_BUYSTOP/" &amp; Table13[[#This Row],[Build]], "click me")</f>
        <v>click me</v>
      </c>
      <c r="X135" s="8">
        <f>Table13[[#This Row],[Quantity]]*100*Table13[[#This Row],[Price]]*IF(Table13[[#This Row],[Bought]],-1,1)</f>
        <v>1180</v>
      </c>
      <c r="Y135" s="9" t="e">
        <f>TIMEVALUE(LEFT(Table13[[#This Row],[BuyStopTime]],1) &amp; ":" &amp; RIGHT(Table13[[#This Row],[BuyStopTime]],2) &amp; " AM")</f>
        <v>#VALUE!</v>
      </c>
      <c r="Z13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0000|07:44|SELL|MSFT|Call|</v>
      </c>
      <c r="AA135" s="10" t="e" cm="1">
        <f t="array" ref="AA135">MAX((Table13[Trade Idea and Build]=Table13[[#This Row],[Trade Idea and Build]])*Table13[Column5])</f>
        <v>#VALUE!</v>
      </c>
      <c r="AB135" s="10" t="e">
        <f>IF(Table13[[#This Row],[SumTrailingAmountByTradePiece]]=0,"Ladder","Trail")</f>
        <v>#VALUE!</v>
      </c>
      <c r="AC135" s="10"/>
      <c r="AD135" s="2"/>
      <c r="AE135" s="2"/>
      <c r="AF135" s="2"/>
      <c r="AG135" s="2"/>
      <c r="AH135" s="2"/>
      <c r="AI135" s="2"/>
      <c r="AJ135" s="2"/>
      <c r="AK135" s="2"/>
      <c r="AL135" s="2"/>
      <c r="AM135" s="2"/>
    </row>
    <row r="136" spans="1:39" x14ac:dyDescent="0.25">
      <c r="A136" t="s">
        <v>267</v>
      </c>
      <c r="B136" t="s">
        <v>268</v>
      </c>
      <c r="C136" t="s">
        <v>99</v>
      </c>
      <c r="D136">
        <v>20220916</v>
      </c>
      <c r="E136">
        <v>245</v>
      </c>
      <c r="F136" t="s">
        <v>107</v>
      </c>
      <c r="G136" t="s">
        <v>100</v>
      </c>
      <c r="H136" t="s">
        <v>38</v>
      </c>
      <c r="I136">
        <v>2</v>
      </c>
      <c r="J136">
        <v>11.8</v>
      </c>
      <c r="K136" s="1">
        <v>0.32287037037037036</v>
      </c>
      <c r="L136">
        <v>20220913</v>
      </c>
      <c r="M136" t="s">
        <v>106</v>
      </c>
      <c r="N136" t="s">
        <v>113</v>
      </c>
      <c r="O136" t="s">
        <v>271</v>
      </c>
      <c r="R136" t="s">
        <v>68</v>
      </c>
      <c r="S136" s="7" t="str">
        <f xml:space="preserve"> TEXT(Table13[[#This Row],[BuyStopTime]],"0000") &amp;"_"&amp;Table13[[#This Row],[Build]] &amp; "_" &amp;Table13[[#This Row],[Trading Class]]</f>
        <v>0000_217794_MSFT</v>
      </c>
      <c r="T136" s="7" t="str">
        <f>Table13[[#This Row],[Trade Idea]]&amp;"_"&amp;Table13[[#This Row],[Build]]</f>
        <v>0000_217794_MSFT_217794</v>
      </c>
      <c r="U136" s="7" t="b">
        <f>ISNUMBER(FIND("_b_",Table13[[#This Row],[Order Ref.]]))</f>
        <v>0</v>
      </c>
      <c r="V136" s="7" t="str">
        <f>LEFT(Table13[[#This Row],[Order Ref.]],6)</f>
        <v>217794</v>
      </c>
      <c r="W136" s="18" t="str">
        <f>HYPERLINK("http://money.worker.ydns.eu/job/update_entities_fidelity_MIM_BUYSTOP/" &amp; Table13[[#This Row],[Build]], "click me")</f>
        <v>click me</v>
      </c>
      <c r="X136" s="8">
        <f>Table13[[#This Row],[Quantity]]*100*Table13[[#This Row],[Price]]*IF(Table13[[#This Row],[Bought]],-1,1)</f>
        <v>2360</v>
      </c>
      <c r="Y136" s="9" t="e">
        <f>TIMEVALUE(LEFT(Table13[[#This Row],[BuyStopTime]],1) &amp; ":" &amp; RIGHT(Table13[[#This Row],[BuyStopTime]],2) &amp; " AM")</f>
        <v>#VALUE!</v>
      </c>
      <c r="Z13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0000|07:44|SELL|MSFT|Call|</v>
      </c>
      <c r="AA136" s="10" t="e" cm="1">
        <f t="array" ref="AA136">MAX((Table13[Trade Idea and Build]=Table13[[#This Row],[Trade Idea and Build]])*Table13[Column5])</f>
        <v>#VALUE!</v>
      </c>
      <c r="AB136" s="10" t="e">
        <f>IF(Table13[[#This Row],[SumTrailingAmountByTradePiece]]=0,"Ladder","Trail")</f>
        <v>#VALUE!</v>
      </c>
      <c r="AC136" s="10"/>
      <c r="AD136" s="2"/>
      <c r="AE136" s="2"/>
      <c r="AF136" s="2"/>
      <c r="AG136" s="2"/>
      <c r="AH136" s="2"/>
      <c r="AI136" s="2"/>
      <c r="AJ136" s="2"/>
      <c r="AK136" s="2"/>
      <c r="AL136" s="2"/>
      <c r="AM136" s="2"/>
    </row>
    <row r="137" spans="1:39" x14ac:dyDescent="0.25">
      <c r="A137" t="s">
        <v>272</v>
      </c>
      <c r="B137" t="s">
        <v>273</v>
      </c>
      <c r="C137" t="s">
        <v>99</v>
      </c>
      <c r="D137">
        <v>20220916</v>
      </c>
      <c r="E137">
        <v>394</v>
      </c>
      <c r="F137" t="s">
        <v>107</v>
      </c>
      <c r="G137" t="s">
        <v>100</v>
      </c>
      <c r="H137" t="s">
        <v>18</v>
      </c>
      <c r="I137">
        <v>1</v>
      </c>
      <c r="J137">
        <v>6.61</v>
      </c>
      <c r="K137" s="1">
        <v>0.32500000000000001</v>
      </c>
      <c r="L137">
        <v>20220913</v>
      </c>
      <c r="M137" t="s">
        <v>106</v>
      </c>
      <c r="N137" t="s">
        <v>113</v>
      </c>
      <c r="O137" t="s">
        <v>274</v>
      </c>
      <c r="R137" t="s">
        <v>69</v>
      </c>
      <c r="S137" s="7" t="str">
        <f xml:space="preserve"> TEXT(Table13[[#This Row],[BuyStopTime]],"0000") &amp;"_"&amp;Table13[[#This Row],[Build]] &amp; "_" &amp;Table13[[#This Row],[Trading Class]]</f>
        <v>0000_217819_SPY</v>
      </c>
      <c r="T137" s="7" t="str">
        <f>Table13[[#This Row],[Trade Idea]]&amp;"_"&amp;Table13[[#This Row],[Build]]</f>
        <v>0000_217819_SPY_217819</v>
      </c>
      <c r="U137" s="7" t="b">
        <f>ISNUMBER(FIND("_b_",Table13[[#This Row],[Order Ref.]]))</f>
        <v>1</v>
      </c>
      <c r="V137" s="7" t="str">
        <f>LEFT(Table13[[#This Row],[Order Ref.]],6)</f>
        <v>217819</v>
      </c>
      <c r="W137" s="18" t="str">
        <f>HYPERLINK("http://money.worker.ydns.eu/job/update_entities_fidelity_MIM_BUYSTOP/" &amp; Table13[[#This Row],[Build]], "click me")</f>
        <v>click me</v>
      </c>
      <c r="X137" s="8">
        <f>Table13[[#This Row],[Quantity]]*100*Table13[[#This Row],[Price]]*IF(Table13[[#This Row],[Bought]],-1,1)</f>
        <v>-661</v>
      </c>
      <c r="Y137" s="9" t="e">
        <f>TIMEVALUE(LEFT(Table13[[#This Row],[BuyStopTime]],1) &amp; ":" &amp; RIGHT(Table13[[#This Row],[BuyStopTime]],2) &amp; " AM")</f>
        <v>#VALUE!</v>
      </c>
      <c r="Z13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0000|07:48|BUY|SPY|Call|</v>
      </c>
      <c r="AA137" s="10" t="e" cm="1">
        <f t="array" ref="AA137">MAX((Table13[Trade Idea and Build]=Table13[[#This Row],[Trade Idea and Build]])*Table13[Column5])</f>
        <v>#VALUE!</v>
      </c>
      <c r="AB137" s="10" t="e">
        <f>IF(Table13[[#This Row],[SumTrailingAmountByTradePiece]]=0,"Ladder","Trail")</f>
        <v>#VALUE!</v>
      </c>
      <c r="AC137" s="10"/>
      <c r="AD137" s="2"/>
      <c r="AE137" s="2"/>
      <c r="AF137" s="2"/>
      <c r="AG137" s="2"/>
      <c r="AH137" s="2"/>
      <c r="AI137" s="2"/>
      <c r="AJ137" s="2"/>
      <c r="AK137" s="2"/>
      <c r="AL137" s="2"/>
      <c r="AM137" s="2"/>
    </row>
    <row r="138" spans="1:39" x14ac:dyDescent="0.25">
      <c r="A138" t="s">
        <v>272</v>
      </c>
      <c r="B138" t="s">
        <v>273</v>
      </c>
      <c r="C138" t="s">
        <v>99</v>
      </c>
      <c r="D138">
        <v>20220916</v>
      </c>
      <c r="E138">
        <v>394</v>
      </c>
      <c r="F138" t="s">
        <v>107</v>
      </c>
      <c r="G138" t="s">
        <v>100</v>
      </c>
      <c r="H138" t="s">
        <v>18</v>
      </c>
      <c r="I138">
        <v>2</v>
      </c>
      <c r="J138">
        <v>6.61</v>
      </c>
      <c r="K138" s="1">
        <v>0.32520833333333332</v>
      </c>
      <c r="L138">
        <v>20220913</v>
      </c>
      <c r="M138" t="s">
        <v>106</v>
      </c>
      <c r="N138" t="s">
        <v>113</v>
      </c>
      <c r="O138" t="s">
        <v>274</v>
      </c>
      <c r="R138" t="s">
        <v>69</v>
      </c>
      <c r="S138" s="7" t="str">
        <f xml:space="preserve"> TEXT(Table13[[#This Row],[BuyStopTime]],"0000") &amp;"_"&amp;Table13[[#This Row],[Build]] &amp; "_" &amp;Table13[[#This Row],[Trading Class]]</f>
        <v>0000_217819_SPY</v>
      </c>
      <c r="T138" s="7" t="str">
        <f>Table13[[#This Row],[Trade Idea]]&amp;"_"&amp;Table13[[#This Row],[Build]]</f>
        <v>0000_217819_SPY_217819</v>
      </c>
      <c r="U138" s="7" t="b">
        <f>ISNUMBER(FIND("_b_",Table13[[#This Row],[Order Ref.]]))</f>
        <v>1</v>
      </c>
      <c r="V138" s="7" t="str">
        <f>LEFT(Table13[[#This Row],[Order Ref.]],6)</f>
        <v>217819</v>
      </c>
      <c r="W138" s="18" t="str">
        <f>HYPERLINK("http://money.worker.ydns.eu/job/update_entities_fidelity_MIM_BUYSTOP/" &amp; Table13[[#This Row],[Build]], "click me")</f>
        <v>click me</v>
      </c>
      <c r="X138" s="8">
        <f>Table13[[#This Row],[Quantity]]*100*Table13[[#This Row],[Price]]*IF(Table13[[#This Row],[Bought]],-1,1)</f>
        <v>-1322</v>
      </c>
      <c r="Y138" s="9" t="e">
        <f>TIMEVALUE(LEFT(Table13[[#This Row],[BuyStopTime]],1) &amp; ":" &amp; RIGHT(Table13[[#This Row],[BuyStopTime]],2) &amp; " AM")</f>
        <v>#VALUE!</v>
      </c>
      <c r="Z13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0000|07:48|BUY|SPY|Call|</v>
      </c>
      <c r="AA138" s="10" t="e" cm="1">
        <f t="array" ref="AA138">MAX((Table13[Trade Idea and Build]=Table13[[#This Row],[Trade Idea and Build]])*Table13[Column5])</f>
        <v>#VALUE!</v>
      </c>
      <c r="AB138" s="10" t="e">
        <f>IF(Table13[[#This Row],[SumTrailingAmountByTradePiece]]=0,"Ladder","Trail")</f>
        <v>#VALUE!</v>
      </c>
      <c r="AC138" s="10"/>
      <c r="AD138" s="2"/>
      <c r="AE138" s="2"/>
      <c r="AF138" s="2"/>
      <c r="AG138" s="2"/>
      <c r="AH138" s="2"/>
      <c r="AI138" s="2"/>
      <c r="AJ138" s="2"/>
      <c r="AK138" s="2"/>
      <c r="AL138" s="2"/>
      <c r="AM138" s="2"/>
    </row>
    <row r="139" spans="1:39" x14ac:dyDescent="0.25">
      <c r="A139" t="s">
        <v>124</v>
      </c>
      <c r="B139" t="s">
        <v>144</v>
      </c>
      <c r="C139" t="s">
        <v>99</v>
      </c>
      <c r="D139">
        <v>20220916</v>
      </c>
      <c r="E139">
        <v>149</v>
      </c>
      <c r="F139" t="s">
        <v>107</v>
      </c>
      <c r="G139" t="s">
        <v>100</v>
      </c>
      <c r="H139" t="s">
        <v>18</v>
      </c>
      <c r="I139">
        <v>14</v>
      </c>
      <c r="J139">
        <v>8.4</v>
      </c>
      <c r="K139" s="1">
        <v>0.32542824074074073</v>
      </c>
      <c r="L139">
        <v>20220913</v>
      </c>
      <c r="M139" t="s">
        <v>105</v>
      </c>
      <c r="N139" t="s">
        <v>113</v>
      </c>
      <c r="O139" t="s">
        <v>275</v>
      </c>
      <c r="R139" t="s">
        <v>134</v>
      </c>
      <c r="S139" s="7" t="str">
        <f xml:space="preserve"> TEXT(Table13[[#This Row],[BuyStopTime]],"0000") &amp;"_"&amp;Table13[[#This Row],[Build]] &amp; "_" &amp;Table13[[#This Row],[Trading Class]]</f>
        <v>0000_217771_AAPL</v>
      </c>
      <c r="T139" s="7" t="str">
        <f>Table13[[#This Row],[Trade Idea]]&amp;"_"&amp;Table13[[#This Row],[Build]]</f>
        <v>0000_217771_AAPL_217771</v>
      </c>
      <c r="U139" s="7" t="b">
        <f>ISNUMBER(FIND("_b_",Table13[[#This Row],[Order Ref.]]))</f>
        <v>1</v>
      </c>
      <c r="V139" s="7" t="str">
        <f>LEFT(Table13[[#This Row],[Order Ref.]],6)</f>
        <v>217771</v>
      </c>
      <c r="W139" s="18" t="str">
        <f>HYPERLINK("http://money.worker.ydns.eu/job/update_entities_fidelity_MIM_BUYSTOP/" &amp; Table13[[#This Row],[Build]], "click me")</f>
        <v>click me</v>
      </c>
      <c r="X139" s="8">
        <f>Table13[[#This Row],[Quantity]]*100*Table13[[#This Row],[Price]]*IF(Table13[[#This Row],[Bought]],-1,1)</f>
        <v>-11760</v>
      </c>
      <c r="Y139" s="9" t="e">
        <f>TIMEVALUE(LEFT(Table13[[#This Row],[BuyStopTime]],1) &amp; ":" &amp; RIGHT(Table13[[#This Row],[BuyStopTime]],2) &amp; " AM")</f>
        <v>#VALUE!</v>
      </c>
      <c r="Z13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0000|07:48|BUY|AAPL|Call|</v>
      </c>
      <c r="AA139" s="10" t="e" cm="1">
        <f t="array" ref="AA139">MAX((Table13[Trade Idea and Build]=Table13[[#This Row],[Trade Idea and Build]])*Table13[Column5])</f>
        <v>#VALUE!</v>
      </c>
      <c r="AB139" s="10" t="e">
        <f>IF(Table13[[#This Row],[SumTrailingAmountByTradePiece]]=0,"Ladder","Trail")</f>
        <v>#VALUE!</v>
      </c>
      <c r="AC139" s="10"/>
      <c r="AD139" s="2"/>
      <c r="AE139" s="2"/>
      <c r="AF139" s="2"/>
      <c r="AG139" s="2"/>
      <c r="AH139" s="2"/>
      <c r="AI139" s="2"/>
      <c r="AJ139" s="2"/>
      <c r="AK139" s="2"/>
      <c r="AL139" s="2"/>
      <c r="AM139" s="2"/>
    </row>
    <row r="140" spans="1:39" x14ac:dyDescent="0.25">
      <c r="A140" t="s">
        <v>124</v>
      </c>
      <c r="B140" t="s">
        <v>144</v>
      </c>
      <c r="C140" t="s">
        <v>99</v>
      </c>
      <c r="D140">
        <v>20220916</v>
      </c>
      <c r="E140">
        <v>149</v>
      </c>
      <c r="F140" t="s">
        <v>107</v>
      </c>
      <c r="G140" t="s">
        <v>100</v>
      </c>
      <c r="H140" t="s">
        <v>18</v>
      </c>
      <c r="I140">
        <v>5</v>
      </c>
      <c r="J140">
        <v>8.4</v>
      </c>
      <c r="K140" s="1">
        <v>0.32542824074074073</v>
      </c>
      <c r="L140">
        <v>20220913</v>
      </c>
      <c r="M140" t="s">
        <v>105</v>
      </c>
      <c r="N140" t="s">
        <v>113</v>
      </c>
      <c r="O140" t="s">
        <v>275</v>
      </c>
      <c r="R140" t="s">
        <v>134</v>
      </c>
      <c r="S140" s="7" t="str">
        <f xml:space="preserve"> TEXT(Table13[[#This Row],[BuyStopTime]],"0000") &amp;"_"&amp;Table13[[#This Row],[Build]] &amp; "_" &amp;Table13[[#This Row],[Trading Class]]</f>
        <v>0000_217771_AAPL</v>
      </c>
      <c r="T140" s="7" t="str">
        <f>Table13[[#This Row],[Trade Idea]]&amp;"_"&amp;Table13[[#This Row],[Build]]</f>
        <v>0000_217771_AAPL_217771</v>
      </c>
      <c r="U140" s="7" t="b">
        <f>ISNUMBER(FIND("_b_",Table13[[#This Row],[Order Ref.]]))</f>
        <v>1</v>
      </c>
      <c r="V140" s="7" t="str">
        <f>LEFT(Table13[[#This Row],[Order Ref.]],6)</f>
        <v>217771</v>
      </c>
      <c r="W140" s="18" t="str">
        <f>HYPERLINK("http://money.worker.ydns.eu/job/update_entities_fidelity_MIM_BUYSTOP/" &amp; Table13[[#This Row],[Build]], "click me")</f>
        <v>click me</v>
      </c>
      <c r="X140" s="8">
        <f>Table13[[#This Row],[Quantity]]*100*Table13[[#This Row],[Price]]*IF(Table13[[#This Row],[Bought]],-1,1)</f>
        <v>-4200</v>
      </c>
      <c r="Y140" s="9" t="e">
        <f>TIMEVALUE(LEFT(Table13[[#This Row],[BuyStopTime]],1) &amp; ":" &amp; RIGHT(Table13[[#This Row],[BuyStopTime]],2) &amp; " AM")</f>
        <v>#VALUE!</v>
      </c>
      <c r="Z14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0000|07:48|BUY|AAPL|Call|</v>
      </c>
      <c r="AA140" s="10" t="e" cm="1">
        <f t="array" ref="AA140">MAX((Table13[Trade Idea and Build]=Table13[[#This Row],[Trade Idea and Build]])*Table13[Column5])</f>
        <v>#VALUE!</v>
      </c>
      <c r="AB140" s="10" t="e">
        <f>IF(Table13[[#This Row],[SumTrailingAmountByTradePiece]]=0,"Ladder","Trail")</f>
        <v>#VALUE!</v>
      </c>
      <c r="AC140" s="10"/>
      <c r="AD140" s="2"/>
      <c r="AE140" s="2"/>
      <c r="AF140" s="2"/>
      <c r="AG140" s="2"/>
      <c r="AH140" s="2"/>
      <c r="AI140" s="2"/>
      <c r="AJ140" s="2"/>
      <c r="AK140" s="2"/>
      <c r="AL140" s="2"/>
      <c r="AM140" s="2"/>
    </row>
    <row r="141" spans="1:39" x14ac:dyDescent="0.25">
      <c r="A141" t="s">
        <v>125</v>
      </c>
      <c r="B141" t="s">
        <v>145</v>
      </c>
      <c r="C141" t="s">
        <v>99</v>
      </c>
      <c r="D141">
        <v>20220916</v>
      </c>
      <c r="E141">
        <v>147</v>
      </c>
      <c r="F141" t="s">
        <v>107</v>
      </c>
      <c r="G141" t="s">
        <v>100</v>
      </c>
      <c r="H141" t="s">
        <v>18</v>
      </c>
      <c r="I141">
        <v>19</v>
      </c>
      <c r="J141">
        <v>10.25</v>
      </c>
      <c r="K141" s="1">
        <v>0.32549768518518518</v>
      </c>
      <c r="L141">
        <v>20220913</v>
      </c>
      <c r="M141" t="s">
        <v>105</v>
      </c>
      <c r="N141" t="s">
        <v>113</v>
      </c>
      <c r="O141" t="s">
        <v>276</v>
      </c>
      <c r="R141" t="s">
        <v>134</v>
      </c>
      <c r="S141" s="7" t="str">
        <f xml:space="preserve"> TEXT(Table13[[#This Row],[BuyStopTime]],"0000") &amp;"_"&amp;Table13[[#This Row],[Build]] &amp; "_" &amp;Table13[[#This Row],[Trading Class]]</f>
        <v>0000_217771_AAPL</v>
      </c>
      <c r="T141" s="7" t="str">
        <f>Table13[[#This Row],[Trade Idea]]&amp;"_"&amp;Table13[[#This Row],[Build]]</f>
        <v>0000_217771_AAPL_217771</v>
      </c>
      <c r="U141" s="7" t="b">
        <f>ISNUMBER(FIND("_b_",Table13[[#This Row],[Order Ref.]]))</f>
        <v>1</v>
      </c>
      <c r="V141" s="7" t="str">
        <f>LEFT(Table13[[#This Row],[Order Ref.]],6)</f>
        <v>217771</v>
      </c>
      <c r="W141" s="18" t="str">
        <f>HYPERLINK("http://money.worker.ydns.eu/job/update_entities_fidelity_MIM_BUYSTOP/" &amp; Table13[[#This Row],[Build]], "click me")</f>
        <v>click me</v>
      </c>
      <c r="X141" s="8">
        <f>Table13[[#This Row],[Quantity]]*100*Table13[[#This Row],[Price]]*IF(Table13[[#This Row],[Bought]],-1,1)</f>
        <v>-19475</v>
      </c>
      <c r="Y141" s="9" t="e">
        <f>TIMEVALUE(LEFT(Table13[[#This Row],[BuyStopTime]],1) &amp; ":" &amp; RIGHT(Table13[[#This Row],[BuyStopTime]],2) &amp; " AM")</f>
        <v>#VALUE!</v>
      </c>
      <c r="Z14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0000|07:48|BUY|AAPL|Call|</v>
      </c>
      <c r="AA141" s="10" t="e" cm="1">
        <f t="array" ref="AA141">MAX((Table13[Trade Idea and Build]=Table13[[#This Row],[Trade Idea and Build]])*Table13[Column5])</f>
        <v>#VALUE!</v>
      </c>
      <c r="AB141" s="10" t="e">
        <f>IF(Table13[[#This Row],[SumTrailingAmountByTradePiece]]=0,"Ladder","Trail")</f>
        <v>#VALUE!</v>
      </c>
      <c r="AC141" s="10"/>
      <c r="AD141" s="2"/>
      <c r="AE141" s="2"/>
      <c r="AF141" s="2"/>
      <c r="AG141" s="2"/>
      <c r="AH141" s="2"/>
      <c r="AI141" s="2"/>
      <c r="AJ141" s="2"/>
      <c r="AK141" s="2"/>
      <c r="AL141" s="2"/>
      <c r="AM141" s="2"/>
    </row>
    <row r="142" spans="1:39" x14ac:dyDescent="0.25">
      <c r="A142" t="s">
        <v>272</v>
      </c>
      <c r="B142" t="s">
        <v>273</v>
      </c>
      <c r="C142" t="s">
        <v>99</v>
      </c>
      <c r="D142">
        <v>20220916</v>
      </c>
      <c r="E142">
        <v>394</v>
      </c>
      <c r="F142" t="s">
        <v>107</v>
      </c>
      <c r="G142" t="s">
        <v>100</v>
      </c>
      <c r="H142" t="s">
        <v>18</v>
      </c>
      <c r="I142">
        <v>6</v>
      </c>
      <c r="J142">
        <v>6.58</v>
      </c>
      <c r="K142" s="1">
        <v>0.32577546296296295</v>
      </c>
      <c r="L142">
        <v>20220913</v>
      </c>
      <c r="M142" t="s">
        <v>106</v>
      </c>
      <c r="N142" t="s">
        <v>113</v>
      </c>
      <c r="O142" t="s">
        <v>274</v>
      </c>
      <c r="R142" t="s">
        <v>69</v>
      </c>
      <c r="S142" s="7" t="str">
        <f xml:space="preserve"> TEXT(Table13[[#This Row],[BuyStopTime]],"0000") &amp;"_"&amp;Table13[[#This Row],[Build]] &amp; "_" &amp;Table13[[#This Row],[Trading Class]]</f>
        <v>0000_217819_SPY</v>
      </c>
      <c r="T142" s="7" t="str">
        <f>Table13[[#This Row],[Trade Idea]]&amp;"_"&amp;Table13[[#This Row],[Build]]</f>
        <v>0000_217819_SPY_217819</v>
      </c>
      <c r="U142" s="7" t="b">
        <f>ISNUMBER(FIND("_b_",Table13[[#This Row],[Order Ref.]]))</f>
        <v>1</v>
      </c>
      <c r="V142" s="7" t="str">
        <f>LEFT(Table13[[#This Row],[Order Ref.]],6)</f>
        <v>217819</v>
      </c>
      <c r="W142" s="18" t="str">
        <f>HYPERLINK("http://money.worker.ydns.eu/job/update_entities_fidelity_MIM_BUYSTOP/" &amp; Table13[[#This Row],[Build]], "click me")</f>
        <v>click me</v>
      </c>
      <c r="X142" s="8">
        <f>Table13[[#This Row],[Quantity]]*100*Table13[[#This Row],[Price]]*IF(Table13[[#This Row],[Bought]],-1,1)</f>
        <v>-3948</v>
      </c>
      <c r="Y142" s="9" t="e">
        <f>TIMEVALUE(LEFT(Table13[[#This Row],[BuyStopTime]],1) &amp; ":" &amp; RIGHT(Table13[[#This Row],[BuyStopTime]],2) &amp; " AM")</f>
        <v>#VALUE!</v>
      </c>
      <c r="Z14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0000|07:49|BUY|SPY|Call|</v>
      </c>
      <c r="AA142" s="10" t="e" cm="1">
        <f t="array" ref="AA142">MAX((Table13[Trade Idea and Build]=Table13[[#This Row],[Trade Idea and Build]])*Table13[Column5])</f>
        <v>#VALUE!</v>
      </c>
      <c r="AB142" s="10" t="e">
        <f>IF(Table13[[#This Row],[SumTrailingAmountByTradePiece]]=0,"Ladder","Trail")</f>
        <v>#VALUE!</v>
      </c>
      <c r="AC142" s="10"/>
      <c r="AD142" s="2"/>
      <c r="AE142" s="2"/>
      <c r="AF142" s="2"/>
      <c r="AG142" s="2"/>
      <c r="AH142" s="2"/>
      <c r="AI142" s="2"/>
      <c r="AJ142" s="2"/>
      <c r="AK142" s="2"/>
      <c r="AL142" s="2"/>
      <c r="AM142" s="2"/>
    </row>
    <row r="143" spans="1:39" x14ac:dyDescent="0.25">
      <c r="A143" t="s">
        <v>126</v>
      </c>
      <c r="B143" t="s">
        <v>146</v>
      </c>
      <c r="C143" t="s">
        <v>99</v>
      </c>
      <c r="D143">
        <v>20220916</v>
      </c>
      <c r="E143">
        <v>399</v>
      </c>
      <c r="F143" t="s">
        <v>107</v>
      </c>
      <c r="G143" t="s">
        <v>100</v>
      </c>
      <c r="H143" t="s">
        <v>38</v>
      </c>
      <c r="I143">
        <v>6</v>
      </c>
      <c r="J143">
        <v>3.47</v>
      </c>
      <c r="K143" s="1">
        <v>0.32619212962962962</v>
      </c>
      <c r="L143">
        <v>20220913</v>
      </c>
      <c r="M143" t="s">
        <v>104</v>
      </c>
      <c r="N143" t="s">
        <v>113</v>
      </c>
      <c r="O143" t="s">
        <v>277</v>
      </c>
      <c r="R143" t="s">
        <v>69</v>
      </c>
      <c r="S143" s="7" t="str">
        <f xml:space="preserve"> TEXT(Table13[[#This Row],[BuyStopTime]],"0000") &amp;"_"&amp;Table13[[#This Row],[Build]] &amp; "_" &amp;Table13[[#This Row],[Trading Class]]</f>
        <v>0000_217766_SPY</v>
      </c>
      <c r="T143" s="7" t="str">
        <f>Table13[[#This Row],[Trade Idea]]&amp;"_"&amp;Table13[[#This Row],[Build]]</f>
        <v>0000_217766_SPY_217766</v>
      </c>
      <c r="U143" s="7" t="b">
        <f>ISNUMBER(FIND("_b_",Table13[[#This Row],[Order Ref.]]))</f>
        <v>0</v>
      </c>
      <c r="V143" s="7" t="str">
        <f>LEFT(Table13[[#This Row],[Order Ref.]],6)</f>
        <v>217766</v>
      </c>
      <c r="W143" s="18" t="str">
        <f>HYPERLINK("http://money.worker.ydns.eu/job/update_entities_fidelity_MIM_BUYSTOP/" &amp; Table13[[#This Row],[Build]], "click me")</f>
        <v>click me</v>
      </c>
      <c r="X143" s="8">
        <f>Table13[[#This Row],[Quantity]]*100*Table13[[#This Row],[Price]]*IF(Table13[[#This Row],[Bought]],-1,1)</f>
        <v>2082</v>
      </c>
      <c r="Y143" s="9" t="e">
        <f>TIMEVALUE(LEFT(Table13[[#This Row],[BuyStopTime]],1) &amp; ":" &amp; RIGHT(Table13[[#This Row],[BuyStopTime]],2) &amp; " AM")</f>
        <v>#VALUE!</v>
      </c>
      <c r="Z14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0000|07:49|SELL|SPY|Call|</v>
      </c>
      <c r="AA143" s="10" t="e" cm="1">
        <f t="array" ref="AA143">MAX((Table13[Trade Idea and Build]=Table13[[#This Row],[Trade Idea and Build]])*Table13[Column5])</f>
        <v>#VALUE!</v>
      </c>
      <c r="AB143" s="10" t="e">
        <f>IF(Table13[[#This Row],[SumTrailingAmountByTradePiece]]=0,"Ladder","Trail")</f>
        <v>#VALUE!</v>
      </c>
      <c r="AC143" s="10"/>
      <c r="AD143" s="2"/>
      <c r="AE143" s="2"/>
      <c r="AF143" s="2"/>
      <c r="AG143" s="2"/>
      <c r="AH143" s="2"/>
      <c r="AI143" s="2"/>
      <c r="AJ143" s="2"/>
      <c r="AK143" s="2"/>
      <c r="AL143" s="2"/>
      <c r="AM143" s="2"/>
    </row>
    <row r="144" spans="1:39" x14ac:dyDescent="0.25">
      <c r="A144" t="s">
        <v>127</v>
      </c>
      <c r="B144" t="s">
        <v>147</v>
      </c>
      <c r="C144" t="s">
        <v>99</v>
      </c>
      <c r="D144">
        <v>20220916</v>
      </c>
      <c r="E144">
        <v>398</v>
      </c>
      <c r="F144" t="s">
        <v>107</v>
      </c>
      <c r="G144" t="s">
        <v>100</v>
      </c>
      <c r="H144" t="s">
        <v>38</v>
      </c>
      <c r="I144">
        <v>3</v>
      </c>
      <c r="J144">
        <v>3.97</v>
      </c>
      <c r="K144" s="1">
        <v>0.32628472222222221</v>
      </c>
      <c r="L144">
        <v>20220913</v>
      </c>
      <c r="M144" t="s">
        <v>110</v>
      </c>
      <c r="N144" t="s">
        <v>113</v>
      </c>
      <c r="O144" t="s">
        <v>278</v>
      </c>
      <c r="R144" t="s">
        <v>69</v>
      </c>
      <c r="S144" s="7" t="str">
        <f xml:space="preserve"> TEXT(Table13[[#This Row],[BuyStopTime]],"0000") &amp;"_"&amp;Table13[[#This Row],[Build]] &amp; "_" &amp;Table13[[#This Row],[Trading Class]]</f>
        <v>0000_217766_SPY</v>
      </c>
      <c r="T144" s="7" t="str">
        <f>Table13[[#This Row],[Trade Idea]]&amp;"_"&amp;Table13[[#This Row],[Build]]</f>
        <v>0000_217766_SPY_217766</v>
      </c>
      <c r="U144" s="7" t="b">
        <f>ISNUMBER(FIND("_b_",Table13[[#This Row],[Order Ref.]]))</f>
        <v>0</v>
      </c>
      <c r="V144" s="7" t="str">
        <f>LEFT(Table13[[#This Row],[Order Ref.]],6)</f>
        <v>217766</v>
      </c>
      <c r="W144" s="18" t="str">
        <f>HYPERLINK("http://money.worker.ydns.eu/job/update_entities_fidelity_MIM_BUYSTOP/" &amp; Table13[[#This Row],[Build]], "click me")</f>
        <v>click me</v>
      </c>
      <c r="X144" s="8">
        <f>Table13[[#This Row],[Quantity]]*100*Table13[[#This Row],[Price]]*IF(Table13[[#This Row],[Bought]],-1,1)</f>
        <v>1191</v>
      </c>
      <c r="Y144" s="9" t="e">
        <f>TIMEVALUE(LEFT(Table13[[#This Row],[BuyStopTime]],1) &amp; ":" &amp; RIGHT(Table13[[#This Row],[BuyStopTime]],2) &amp; " AM")</f>
        <v>#VALUE!</v>
      </c>
      <c r="Z14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0000|07:49|SELL|SPY|Call|</v>
      </c>
      <c r="AA144" s="10" t="e" cm="1">
        <f t="array" ref="AA144">MAX((Table13[Trade Idea and Build]=Table13[[#This Row],[Trade Idea and Build]])*Table13[Column5])</f>
        <v>#VALUE!</v>
      </c>
      <c r="AB144" s="10" t="e">
        <f>IF(Table13[[#This Row],[SumTrailingAmountByTradePiece]]=0,"Ladder","Trail")</f>
        <v>#VALUE!</v>
      </c>
      <c r="AC144" s="10"/>
      <c r="AD144" s="2"/>
      <c r="AE144" s="2"/>
      <c r="AF144" s="2"/>
      <c r="AG144" s="2"/>
      <c r="AH144" s="2"/>
      <c r="AI144" s="2"/>
      <c r="AJ144" s="2"/>
      <c r="AK144" s="2"/>
      <c r="AL144" s="2"/>
      <c r="AM144" s="2"/>
    </row>
    <row r="145" spans="1:39" x14ac:dyDescent="0.25">
      <c r="A145" t="s">
        <v>127</v>
      </c>
      <c r="B145" t="s">
        <v>147</v>
      </c>
      <c r="C145" t="s">
        <v>99</v>
      </c>
      <c r="D145">
        <v>20220916</v>
      </c>
      <c r="E145">
        <v>398</v>
      </c>
      <c r="F145" t="s">
        <v>107</v>
      </c>
      <c r="G145" t="s">
        <v>100</v>
      </c>
      <c r="H145" t="s">
        <v>38</v>
      </c>
      <c r="I145">
        <v>2</v>
      </c>
      <c r="J145">
        <v>3.95</v>
      </c>
      <c r="K145" s="1">
        <v>0.32640046296296293</v>
      </c>
      <c r="L145">
        <v>20220913</v>
      </c>
      <c r="M145" t="s">
        <v>110</v>
      </c>
      <c r="N145" t="s">
        <v>113</v>
      </c>
      <c r="O145" t="s">
        <v>278</v>
      </c>
      <c r="R145" t="s">
        <v>69</v>
      </c>
      <c r="S145" s="7" t="str">
        <f xml:space="preserve"> TEXT(Table13[[#This Row],[BuyStopTime]],"0000") &amp;"_"&amp;Table13[[#This Row],[Build]] &amp; "_" &amp;Table13[[#This Row],[Trading Class]]</f>
        <v>0000_217766_SPY</v>
      </c>
      <c r="T145" s="7" t="str">
        <f>Table13[[#This Row],[Trade Idea]]&amp;"_"&amp;Table13[[#This Row],[Build]]</f>
        <v>0000_217766_SPY_217766</v>
      </c>
      <c r="U145" s="7" t="b">
        <f>ISNUMBER(FIND("_b_",Table13[[#This Row],[Order Ref.]]))</f>
        <v>0</v>
      </c>
      <c r="V145" s="7" t="str">
        <f>LEFT(Table13[[#This Row],[Order Ref.]],6)</f>
        <v>217766</v>
      </c>
      <c r="W145" s="18" t="str">
        <f>HYPERLINK("http://money.worker.ydns.eu/job/update_entities_fidelity_MIM_BUYSTOP/" &amp; Table13[[#This Row],[Build]], "click me")</f>
        <v>click me</v>
      </c>
      <c r="X145" s="8">
        <f>Table13[[#This Row],[Quantity]]*100*Table13[[#This Row],[Price]]*IF(Table13[[#This Row],[Bought]],-1,1)</f>
        <v>790</v>
      </c>
      <c r="Y145" s="9" t="e">
        <f>TIMEVALUE(LEFT(Table13[[#This Row],[BuyStopTime]],1) &amp; ":" &amp; RIGHT(Table13[[#This Row],[BuyStopTime]],2) &amp; " AM")</f>
        <v>#VALUE!</v>
      </c>
      <c r="Z14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0000|07:50|SELL|SPY|Call|</v>
      </c>
      <c r="AA145" s="10" t="e" cm="1">
        <f t="array" ref="AA145">MAX((Table13[Trade Idea and Build]=Table13[[#This Row],[Trade Idea and Build]])*Table13[Column5])</f>
        <v>#VALUE!</v>
      </c>
      <c r="AB145" s="10" t="e">
        <f>IF(Table13[[#This Row],[SumTrailingAmountByTradePiece]]=0,"Ladder","Trail")</f>
        <v>#VALUE!</v>
      </c>
      <c r="AC145" s="10"/>
      <c r="AD145" s="2"/>
      <c r="AE145" s="2"/>
      <c r="AF145" s="2"/>
      <c r="AG145" s="2"/>
      <c r="AH145" s="2"/>
      <c r="AI145" s="2"/>
      <c r="AJ145" s="2"/>
      <c r="AK145" s="2"/>
      <c r="AL145" s="2"/>
      <c r="AM145" s="2"/>
    </row>
    <row r="146" spans="1:39" x14ac:dyDescent="0.25">
      <c r="A146" t="s">
        <v>127</v>
      </c>
      <c r="B146" t="s">
        <v>147</v>
      </c>
      <c r="C146" t="s">
        <v>99</v>
      </c>
      <c r="D146">
        <v>20220916</v>
      </c>
      <c r="E146">
        <v>398</v>
      </c>
      <c r="F146" t="s">
        <v>107</v>
      </c>
      <c r="G146" t="s">
        <v>100</v>
      </c>
      <c r="H146" t="s">
        <v>38</v>
      </c>
      <c r="I146">
        <v>1</v>
      </c>
      <c r="J146">
        <v>3.95</v>
      </c>
      <c r="K146" s="1">
        <v>0.32640046296296293</v>
      </c>
      <c r="L146">
        <v>20220913</v>
      </c>
      <c r="M146" t="s">
        <v>108</v>
      </c>
      <c r="N146" t="s">
        <v>113</v>
      </c>
      <c r="O146" t="s">
        <v>278</v>
      </c>
      <c r="R146" t="s">
        <v>69</v>
      </c>
      <c r="S146" s="7" t="str">
        <f xml:space="preserve"> TEXT(Table13[[#This Row],[BuyStopTime]],"0000") &amp;"_"&amp;Table13[[#This Row],[Build]] &amp; "_" &amp;Table13[[#This Row],[Trading Class]]</f>
        <v>0000_217766_SPY</v>
      </c>
      <c r="T146" s="7" t="str">
        <f>Table13[[#This Row],[Trade Idea]]&amp;"_"&amp;Table13[[#This Row],[Build]]</f>
        <v>0000_217766_SPY_217766</v>
      </c>
      <c r="U146" s="7" t="b">
        <f>ISNUMBER(FIND("_b_",Table13[[#This Row],[Order Ref.]]))</f>
        <v>0</v>
      </c>
      <c r="V146" s="7" t="str">
        <f>LEFT(Table13[[#This Row],[Order Ref.]],6)</f>
        <v>217766</v>
      </c>
      <c r="W146" s="18" t="str">
        <f>HYPERLINK("http://money.worker.ydns.eu/job/update_entities_fidelity_MIM_BUYSTOP/" &amp; Table13[[#This Row],[Build]], "click me")</f>
        <v>click me</v>
      </c>
      <c r="X146" s="8">
        <f>Table13[[#This Row],[Quantity]]*100*Table13[[#This Row],[Price]]*IF(Table13[[#This Row],[Bought]],-1,1)</f>
        <v>395</v>
      </c>
      <c r="Y146" s="9" t="e">
        <f>TIMEVALUE(LEFT(Table13[[#This Row],[BuyStopTime]],1) &amp; ":" &amp; RIGHT(Table13[[#This Row],[BuyStopTime]],2) &amp; " AM")</f>
        <v>#VALUE!</v>
      </c>
      <c r="Z14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0000|07:50|SELL|SPY|Call|</v>
      </c>
      <c r="AA146" s="10" t="e" cm="1">
        <f t="array" ref="AA146">MAX((Table13[Trade Idea and Build]=Table13[[#This Row],[Trade Idea and Build]])*Table13[Column5])</f>
        <v>#VALUE!</v>
      </c>
      <c r="AB146" s="10" t="e">
        <f>IF(Table13[[#This Row],[SumTrailingAmountByTradePiece]]=0,"Ladder","Trail")</f>
        <v>#VALUE!</v>
      </c>
      <c r="AC146" s="10"/>
      <c r="AD146" s="2"/>
      <c r="AE146" s="2"/>
      <c r="AF146" s="2"/>
      <c r="AG146" s="2"/>
      <c r="AH146" s="2"/>
      <c r="AI146" s="2"/>
      <c r="AJ146" s="2"/>
      <c r="AK146" s="2"/>
      <c r="AL146" s="2"/>
      <c r="AM146" s="2"/>
    </row>
    <row r="147" spans="1:39" x14ac:dyDescent="0.25">
      <c r="A147" t="s">
        <v>279</v>
      </c>
      <c r="B147" t="s">
        <v>280</v>
      </c>
      <c r="C147" t="s">
        <v>99</v>
      </c>
      <c r="D147">
        <v>20220916</v>
      </c>
      <c r="E147">
        <v>385</v>
      </c>
      <c r="F147" t="s">
        <v>107</v>
      </c>
      <c r="G147" t="s">
        <v>100</v>
      </c>
      <c r="H147" t="s">
        <v>18</v>
      </c>
      <c r="I147">
        <v>1</v>
      </c>
      <c r="J147">
        <v>13.95</v>
      </c>
      <c r="K147" s="1">
        <v>0.32648148148148148</v>
      </c>
      <c r="L147">
        <v>20220913</v>
      </c>
      <c r="M147" t="s">
        <v>136</v>
      </c>
      <c r="N147" t="s">
        <v>113</v>
      </c>
      <c r="O147" t="s">
        <v>281</v>
      </c>
      <c r="R147" t="s">
        <v>69</v>
      </c>
      <c r="S147" s="7" t="str">
        <f xml:space="preserve"> TEXT(Table13[[#This Row],[BuyStopTime]],"0000") &amp;"_"&amp;Table13[[#This Row],[Build]] &amp; "_" &amp;Table13[[#This Row],[Trading Class]]</f>
        <v>0000_217818_SPY</v>
      </c>
      <c r="T147" s="7" t="str">
        <f>Table13[[#This Row],[Trade Idea]]&amp;"_"&amp;Table13[[#This Row],[Build]]</f>
        <v>0000_217818_SPY_217818</v>
      </c>
      <c r="U147" s="7" t="b">
        <f>ISNUMBER(FIND("_b_",Table13[[#This Row],[Order Ref.]]))</f>
        <v>1</v>
      </c>
      <c r="V147" s="7" t="str">
        <f>LEFT(Table13[[#This Row],[Order Ref.]],6)</f>
        <v>217818</v>
      </c>
      <c r="W147" s="18" t="str">
        <f>HYPERLINK("http://money.worker.ydns.eu/job/update_entities_fidelity_MIM_BUYSTOP/" &amp; Table13[[#This Row],[Build]], "click me")</f>
        <v>click me</v>
      </c>
      <c r="X147" s="8">
        <f>Table13[[#This Row],[Quantity]]*100*Table13[[#This Row],[Price]]*IF(Table13[[#This Row],[Bought]],-1,1)</f>
        <v>-1395</v>
      </c>
      <c r="Y147" s="9" t="e">
        <f>TIMEVALUE(LEFT(Table13[[#This Row],[BuyStopTime]],1) &amp; ":" &amp; RIGHT(Table13[[#This Row],[BuyStopTime]],2) &amp; " AM")</f>
        <v>#VALUE!</v>
      </c>
      <c r="Z14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0000|07:50|BUY|SPY|Call|</v>
      </c>
      <c r="AA147" s="10" t="e" cm="1">
        <f t="array" ref="AA147">MAX((Table13[Trade Idea and Build]=Table13[[#This Row],[Trade Idea and Build]])*Table13[Column5])</f>
        <v>#VALUE!</v>
      </c>
      <c r="AB147" s="10" t="e">
        <f>IF(Table13[[#This Row],[SumTrailingAmountByTradePiece]]=0,"Ladder","Trail")</f>
        <v>#VALUE!</v>
      </c>
      <c r="AC147" s="10"/>
      <c r="AD147" s="2"/>
      <c r="AE147" s="2"/>
      <c r="AF147" s="2"/>
      <c r="AG147" s="2"/>
      <c r="AH147" s="2"/>
      <c r="AI147" s="2"/>
      <c r="AJ147" s="2"/>
      <c r="AK147" s="2"/>
      <c r="AL147" s="2"/>
      <c r="AM147" s="2"/>
    </row>
    <row r="148" spans="1:39" x14ac:dyDescent="0.25">
      <c r="A148" t="s">
        <v>279</v>
      </c>
      <c r="B148" t="s">
        <v>280</v>
      </c>
      <c r="C148" t="s">
        <v>99</v>
      </c>
      <c r="D148">
        <v>20220916</v>
      </c>
      <c r="E148">
        <v>385</v>
      </c>
      <c r="F148" t="s">
        <v>107</v>
      </c>
      <c r="G148" t="s">
        <v>100</v>
      </c>
      <c r="H148" t="s">
        <v>18</v>
      </c>
      <c r="I148">
        <v>1</v>
      </c>
      <c r="J148">
        <v>13.93</v>
      </c>
      <c r="K148" s="1">
        <v>0.32648148148148148</v>
      </c>
      <c r="L148">
        <v>20220913</v>
      </c>
      <c r="M148" t="s">
        <v>114</v>
      </c>
      <c r="N148" t="s">
        <v>113</v>
      </c>
      <c r="O148" t="s">
        <v>281</v>
      </c>
      <c r="R148" t="s">
        <v>69</v>
      </c>
      <c r="S148" s="7" t="str">
        <f xml:space="preserve"> TEXT(Table13[[#This Row],[BuyStopTime]],"0000") &amp;"_"&amp;Table13[[#This Row],[Build]] &amp; "_" &amp;Table13[[#This Row],[Trading Class]]</f>
        <v>0000_217818_SPY</v>
      </c>
      <c r="T148" s="7" t="str">
        <f>Table13[[#This Row],[Trade Idea]]&amp;"_"&amp;Table13[[#This Row],[Build]]</f>
        <v>0000_217818_SPY_217818</v>
      </c>
      <c r="U148" s="7" t="b">
        <f>ISNUMBER(FIND("_b_",Table13[[#This Row],[Order Ref.]]))</f>
        <v>1</v>
      </c>
      <c r="V148" s="7" t="str">
        <f>LEFT(Table13[[#This Row],[Order Ref.]],6)</f>
        <v>217818</v>
      </c>
      <c r="W148" s="18" t="str">
        <f>HYPERLINK("http://money.worker.ydns.eu/job/update_entities_fidelity_MIM_BUYSTOP/" &amp; Table13[[#This Row],[Build]], "click me")</f>
        <v>click me</v>
      </c>
      <c r="X148" s="8">
        <f>Table13[[#This Row],[Quantity]]*100*Table13[[#This Row],[Price]]*IF(Table13[[#This Row],[Bought]],-1,1)</f>
        <v>-1393</v>
      </c>
      <c r="Y148" s="9" t="e">
        <f>TIMEVALUE(LEFT(Table13[[#This Row],[BuyStopTime]],1) &amp; ":" &amp; RIGHT(Table13[[#This Row],[BuyStopTime]],2) &amp; " AM")</f>
        <v>#VALUE!</v>
      </c>
      <c r="Z14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0000|07:50|BUY|SPY|Call|</v>
      </c>
      <c r="AA148" s="10" t="e" cm="1">
        <f t="array" ref="AA148">MAX((Table13[Trade Idea and Build]=Table13[[#This Row],[Trade Idea and Build]])*Table13[Column5])</f>
        <v>#VALUE!</v>
      </c>
      <c r="AB148" s="10" t="e">
        <f>IF(Table13[[#This Row],[SumTrailingAmountByTradePiece]]=0,"Ladder","Trail")</f>
        <v>#VALUE!</v>
      </c>
      <c r="AC148" s="10"/>
      <c r="AD148" s="2"/>
      <c r="AE148" s="2"/>
      <c r="AF148" s="2"/>
      <c r="AG148" s="2"/>
      <c r="AH148" s="2"/>
      <c r="AI148" s="2"/>
      <c r="AJ148" s="2"/>
      <c r="AK148" s="2"/>
      <c r="AL148" s="2"/>
      <c r="AM148" s="2"/>
    </row>
    <row r="149" spans="1:39" x14ac:dyDescent="0.25">
      <c r="A149" t="s">
        <v>262</v>
      </c>
      <c r="B149" t="s">
        <v>263</v>
      </c>
      <c r="C149" t="s">
        <v>99</v>
      </c>
      <c r="D149">
        <v>20220923</v>
      </c>
      <c r="E149">
        <v>152.5</v>
      </c>
      <c r="F149" t="s">
        <v>107</v>
      </c>
      <c r="G149" t="s">
        <v>100</v>
      </c>
      <c r="H149" t="s">
        <v>38</v>
      </c>
      <c r="I149">
        <v>11</v>
      </c>
      <c r="J149">
        <v>6.35</v>
      </c>
      <c r="K149" s="1">
        <v>0.32665509259259257</v>
      </c>
      <c r="L149">
        <v>20220913</v>
      </c>
      <c r="M149" t="s">
        <v>105</v>
      </c>
      <c r="N149" t="s">
        <v>113</v>
      </c>
      <c r="O149" t="s">
        <v>282</v>
      </c>
      <c r="R149" t="s">
        <v>134</v>
      </c>
      <c r="S149" s="7" t="str">
        <f xml:space="preserve"> TEXT(Table13[[#This Row],[BuyStopTime]],"0000") &amp;"_"&amp;Table13[[#This Row],[Build]] &amp; "_" &amp;Table13[[#This Row],[Trading Class]]</f>
        <v>0000_217769_AAPL</v>
      </c>
      <c r="T149" s="7" t="str">
        <f>Table13[[#This Row],[Trade Idea]]&amp;"_"&amp;Table13[[#This Row],[Build]]</f>
        <v>0000_217769_AAPL_217769</v>
      </c>
      <c r="U149" s="7" t="b">
        <f>ISNUMBER(FIND("_b_",Table13[[#This Row],[Order Ref.]]))</f>
        <v>0</v>
      </c>
      <c r="V149" s="7" t="str">
        <f>LEFT(Table13[[#This Row],[Order Ref.]],6)</f>
        <v>217769</v>
      </c>
      <c r="W149" s="18" t="str">
        <f>HYPERLINK("http://money.worker.ydns.eu/job/update_entities_fidelity_MIM_BUYSTOP/" &amp; Table13[[#This Row],[Build]], "click me")</f>
        <v>click me</v>
      </c>
      <c r="X149" s="8">
        <f>Table13[[#This Row],[Quantity]]*100*Table13[[#This Row],[Price]]*IF(Table13[[#This Row],[Bought]],-1,1)</f>
        <v>6985</v>
      </c>
      <c r="Y149" s="9" t="e">
        <f>TIMEVALUE(LEFT(Table13[[#This Row],[BuyStopTime]],1) &amp; ":" &amp; RIGHT(Table13[[#This Row],[BuyStopTime]],2) &amp; " AM")</f>
        <v>#VALUE!</v>
      </c>
      <c r="Z14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49" s="10" t="e" cm="1">
        <f t="array" ref="AA149">MAX((Table13[Trade Idea and Build]=Table13[[#This Row],[Trade Idea and Build]])*Table13[Column5])</f>
        <v>#VALUE!</v>
      </c>
      <c r="AB149" s="10" t="e">
        <f>IF(Table13[[#This Row],[SumTrailingAmountByTradePiece]]=0,"Ladder","Trail")</f>
        <v>#VALUE!</v>
      </c>
      <c r="AC149" s="10"/>
      <c r="AD149" s="2"/>
      <c r="AE149" s="2"/>
      <c r="AF149" s="2"/>
      <c r="AG149" s="2"/>
      <c r="AH149" s="2"/>
      <c r="AI149" s="2"/>
      <c r="AJ149" s="2"/>
      <c r="AK149" s="2"/>
      <c r="AL149" s="2"/>
      <c r="AM149" s="2"/>
    </row>
    <row r="150" spans="1:39" x14ac:dyDescent="0.25">
      <c r="A150" t="s">
        <v>125</v>
      </c>
      <c r="B150" t="s">
        <v>145</v>
      </c>
      <c r="C150" t="s">
        <v>99</v>
      </c>
      <c r="D150">
        <v>20220916</v>
      </c>
      <c r="E150">
        <v>147</v>
      </c>
      <c r="F150" t="s">
        <v>107</v>
      </c>
      <c r="G150" t="s">
        <v>100</v>
      </c>
      <c r="H150" t="s">
        <v>38</v>
      </c>
      <c r="I150">
        <v>7</v>
      </c>
      <c r="J150">
        <v>10.1</v>
      </c>
      <c r="K150" s="1">
        <v>0.32665509259259257</v>
      </c>
      <c r="L150">
        <v>20220913</v>
      </c>
      <c r="M150" t="s">
        <v>105</v>
      </c>
      <c r="N150" t="s">
        <v>113</v>
      </c>
      <c r="O150" t="s">
        <v>283</v>
      </c>
      <c r="R150" t="s">
        <v>134</v>
      </c>
      <c r="S150" s="7" t="str">
        <f xml:space="preserve"> TEXT(Table13[[#This Row],[BuyStopTime]],"0000") &amp;"_"&amp;Table13[[#This Row],[Build]] &amp; "_" &amp;Table13[[#This Row],[Trading Class]]</f>
        <v>0000_217771_AAPL</v>
      </c>
      <c r="T150" s="7" t="str">
        <f>Table13[[#This Row],[Trade Idea]]&amp;"_"&amp;Table13[[#This Row],[Build]]</f>
        <v>0000_217771_AAPL_217771</v>
      </c>
      <c r="U150" s="7" t="b">
        <f>ISNUMBER(FIND("_b_",Table13[[#This Row],[Order Ref.]]))</f>
        <v>0</v>
      </c>
      <c r="V150" s="7" t="str">
        <f>LEFT(Table13[[#This Row],[Order Ref.]],6)</f>
        <v>217771</v>
      </c>
      <c r="W150" s="18" t="str">
        <f>HYPERLINK("http://money.worker.ydns.eu/job/update_entities_fidelity_MIM_BUYSTOP/" &amp; Table13[[#This Row],[Build]], "click me")</f>
        <v>click me</v>
      </c>
      <c r="X150" s="8">
        <f>Table13[[#This Row],[Quantity]]*100*Table13[[#This Row],[Price]]*IF(Table13[[#This Row],[Bought]],-1,1)</f>
        <v>7070</v>
      </c>
      <c r="Y150" s="9" t="e">
        <f>TIMEVALUE(LEFT(Table13[[#This Row],[BuyStopTime]],1) &amp; ":" &amp; RIGHT(Table13[[#This Row],[BuyStopTime]],2) &amp; " AM")</f>
        <v>#VALUE!</v>
      </c>
      <c r="Z15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0" s="10" t="e" cm="1">
        <f t="array" ref="AA150">MAX((Table13[Trade Idea and Build]=Table13[[#This Row],[Trade Idea and Build]])*Table13[Column5])</f>
        <v>#VALUE!</v>
      </c>
      <c r="AB150" s="10" t="e">
        <f>IF(Table13[[#This Row],[SumTrailingAmountByTradePiece]]=0,"Ladder","Trail")</f>
        <v>#VALUE!</v>
      </c>
      <c r="AC150" s="10"/>
      <c r="AD150" s="2"/>
      <c r="AE150" s="2"/>
      <c r="AF150" s="2"/>
      <c r="AG150" s="2"/>
      <c r="AH150" s="2"/>
      <c r="AI150" s="2"/>
      <c r="AJ150" s="2"/>
      <c r="AK150" s="2"/>
      <c r="AL150" s="2"/>
      <c r="AM150" s="2"/>
    </row>
    <row r="151" spans="1:39" x14ac:dyDescent="0.25">
      <c r="A151" t="s">
        <v>125</v>
      </c>
      <c r="B151" t="s">
        <v>145</v>
      </c>
      <c r="C151" t="s">
        <v>99</v>
      </c>
      <c r="D151">
        <v>20220916</v>
      </c>
      <c r="E151">
        <v>147</v>
      </c>
      <c r="F151" t="s">
        <v>107</v>
      </c>
      <c r="G151" t="s">
        <v>100</v>
      </c>
      <c r="H151" t="s">
        <v>38</v>
      </c>
      <c r="I151">
        <v>12</v>
      </c>
      <c r="J151">
        <v>10.1</v>
      </c>
      <c r="K151" s="1">
        <v>0.32665509259259257</v>
      </c>
      <c r="L151">
        <v>20220913</v>
      </c>
      <c r="M151" t="s">
        <v>105</v>
      </c>
      <c r="N151" t="s">
        <v>113</v>
      </c>
      <c r="O151" t="s">
        <v>283</v>
      </c>
      <c r="R151" t="s">
        <v>134</v>
      </c>
      <c r="S151" s="7" t="str">
        <f xml:space="preserve"> TEXT(Table13[[#This Row],[BuyStopTime]],"0000") &amp;"_"&amp;Table13[[#This Row],[Build]] &amp; "_" &amp;Table13[[#This Row],[Trading Class]]</f>
        <v>0000_217771_AAPL</v>
      </c>
      <c r="T151" s="7" t="str">
        <f>Table13[[#This Row],[Trade Idea]]&amp;"_"&amp;Table13[[#This Row],[Build]]</f>
        <v>0000_217771_AAPL_217771</v>
      </c>
      <c r="U151" s="7" t="b">
        <f>ISNUMBER(FIND("_b_",Table13[[#This Row],[Order Ref.]]))</f>
        <v>0</v>
      </c>
      <c r="V151" s="7" t="str">
        <f>LEFT(Table13[[#This Row],[Order Ref.]],6)</f>
        <v>217771</v>
      </c>
      <c r="W151" s="18" t="str">
        <f>HYPERLINK("http://money.worker.ydns.eu/job/update_entities_fidelity_MIM_BUYSTOP/" &amp; Table13[[#This Row],[Build]], "click me")</f>
        <v>click me</v>
      </c>
      <c r="X151" s="8">
        <f>Table13[[#This Row],[Quantity]]*100*Table13[[#This Row],[Price]]*IF(Table13[[#This Row],[Bought]],-1,1)</f>
        <v>12120</v>
      </c>
      <c r="Y151" s="9" t="e">
        <f>TIMEVALUE(LEFT(Table13[[#This Row],[BuyStopTime]],1) &amp; ":" &amp; RIGHT(Table13[[#This Row],[BuyStopTime]],2) &amp; " AM")</f>
        <v>#VALUE!</v>
      </c>
      <c r="Z15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1" s="10" t="e" cm="1">
        <f t="array" ref="AA151">MAX((Table13[Trade Idea and Build]=Table13[[#This Row],[Trade Idea and Build]])*Table13[Column5])</f>
        <v>#VALUE!</v>
      </c>
      <c r="AB151" s="10" t="e">
        <f>IF(Table13[[#This Row],[SumTrailingAmountByTradePiece]]=0,"Ladder","Trail")</f>
        <v>#VALUE!</v>
      </c>
      <c r="AC151" s="10"/>
      <c r="AD151" s="2"/>
      <c r="AE151" s="2"/>
      <c r="AF151" s="2"/>
      <c r="AG151" s="2"/>
      <c r="AH151" s="2"/>
      <c r="AI151" s="2"/>
      <c r="AJ151" s="2"/>
      <c r="AK151" s="2"/>
      <c r="AL151" s="2"/>
      <c r="AM151" s="2"/>
    </row>
    <row r="152" spans="1:39" x14ac:dyDescent="0.25">
      <c r="A152" t="s">
        <v>124</v>
      </c>
      <c r="B152" t="s">
        <v>144</v>
      </c>
      <c r="C152" t="s">
        <v>99</v>
      </c>
      <c r="D152">
        <v>20220916</v>
      </c>
      <c r="E152">
        <v>149</v>
      </c>
      <c r="F152" t="s">
        <v>107</v>
      </c>
      <c r="G152" t="s">
        <v>100</v>
      </c>
      <c r="H152" t="s">
        <v>38</v>
      </c>
      <c r="I152">
        <v>10</v>
      </c>
      <c r="J152">
        <v>8.1999999999999993</v>
      </c>
      <c r="K152" s="1">
        <v>0.32665509259259257</v>
      </c>
      <c r="L152">
        <v>20220913</v>
      </c>
      <c r="M152" t="s">
        <v>105</v>
      </c>
      <c r="N152" t="s">
        <v>113</v>
      </c>
      <c r="O152" t="s">
        <v>284</v>
      </c>
      <c r="R152" t="s">
        <v>134</v>
      </c>
      <c r="S152" s="7" t="str">
        <f xml:space="preserve"> TEXT(Table13[[#This Row],[BuyStopTime]],"0000") &amp;"_"&amp;Table13[[#This Row],[Build]] &amp; "_" &amp;Table13[[#This Row],[Trading Class]]</f>
        <v>0000_217771_AAPL</v>
      </c>
      <c r="T152" s="7" t="str">
        <f>Table13[[#This Row],[Trade Idea]]&amp;"_"&amp;Table13[[#This Row],[Build]]</f>
        <v>0000_217771_AAPL_217771</v>
      </c>
      <c r="U152" s="7" t="b">
        <f>ISNUMBER(FIND("_b_",Table13[[#This Row],[Order Ref.]]))</f>
        <v>0</v>
      </c>
      <c r="V152" s="7" t="str">
        <f>LEFT(Table13[[#This Row],[Order Ref.]],6)</f>
        <v>217771</v>
      </c>
      <c r="W152" s="18" t="str">
        <f>HYPERLINK("http://money.worker.ydns.eu/job/update_entities_fidelity_MIM_BUYSTOP/" &amp; Table13[[#This Row],[Build]], "click me")</f>
        <v>click me</v>
      </c>
      <c r="X152" s="8">
        <f>Table13[[#This Row],[Quantity]]*100*Table13[[#This Row],[Price]]*IF(Table13[[#This Row],[Bought]],-1,1)</f>
        <v>8200</v>
      </c>
      <c r="Y152" s="9" t="e">
        <f>TIMEVALUE(LEFT(Table13[[#This Row],[BuyStopTime]],1) &amp; ":" &amp; RIGHT(Table13[[#This Row],[BuyStopTime]],2) &amp; " AM")</f>
        <v>#VALUE!</v>
      </c>
      <c r="Z15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2" s="10" t="e" cm="1">
        <f t="array" ref="AA152">MAX((Table13[Trade Idea and Build]=Table13[[#This Row],[Trade Idea and Build]])*Table13[Column5])</f>
        <v>#VALUE!</v>
      </c>
      <c r="AB152" s="10" t="e">
        <f>IF(Table13[[#This Row],[SumTrailingAmountByTradePiece]]=0,"Ladder","Trail")</f>
        <v>#VALUE!</v>
      </c>
      <c r="AC152" s="10"/>
      <c r="AD152" s="2"/>
      <c r="AE152" s="2"/>
      <c r="AF152" s="2"/>
      <c r="AG152" s="2"/>
      <c r="AH152" s="2"/>
      <c r="AI152" s="2"/>
      <c r="AJ152" s="2"/>
      <c r="AK152" s="2"/>
      <c r="AL152" s="2"/>
      <c r="AM152" s="2"/>
    </row>
    <row r="153" spans="1:39" x14ac:dyDescent="0.25">
      <c r="A153" t="s">
        <v>124</v>
      </c>
      <c r="B153" t="s">
        <v>144</v>
      </c>
      <c r="C153" t="s">
        <v>99</v>
      </c>
      <c r="D153">
        <v>20220916</v>
      </c>
      <c r="E153">
        <v>149</v>
      </c>
      <c r="F153" t="s">
        <v>107</v>
      </c>
      <c r="G153" t="s">
        <v>100</v>
      </c>
      <c r="H153" t="s">
        <v>38</v>
      </c>
      <c r="I153">
        <v>6</v>
      </c>
      <c r="J153">
        <v>8.1999999999999993</v>
      </c>
      <c r="K153" s="1">
        <v>0.32665509259259257</v>
      </c>
      <c r="L153">
        <v>20220913</v>
      </c>
      <c r="M153" t="s">
        <v>111</v>
      </c>
      <c r="N153" t="s">
        <v>113</v>
      </c>
      <c r="O153" t="s">
        <v>284</v>
      </c>
      <c r="R153" t="s">
        <v>134</v>
      </c>
      <c r="S153" s="7" t="str">
        <f xml:space="preserve"> TEXT(Table13[[#This Row],[BuyStopTime]],"0000") &amp;"_"&amp;Table13[[#This Row],[Build]] &amp; "_" &amp;Table13[[#This Row],[Trading Class]]</f>
        <v>0000_217771_AAPL</v>
      </c>
      <c r="T153" s="7" t="str">
        <f>Table13[[#This Row],[Trade Idea]]&amp;"_"&amp;Table13[[#This Row],[Build]]</f>
        <v>0000_217771_AAPL_217771</v>
      </c>
      <c r="U153" s="7" t="b">
        <f>ISNUMBER(FIND("_b_",Table13[[#This Row],[Order Ref.]]))</f>
        <v>0</v>
      </c>
      <c r="V153" s="7" t="str">
        <f>LEFT(Table13[[#This Row],[Order Ref.]],6)</f>
        <v>217771</v>
      </c>
      <c r="W153" s="18" t="str">
        <f>HYPERLINK("http://money.worker.ydns.eu/job/update_entities_fidelity_MIM_BUYSTOP/" &amp; Table13[[#This Row],[Build]], "click me")</f>
        <v>click me</v>
      </c>
      <c r="X153" s="8">
        <f>Table13[[#This Row],[Quantity]]*100*Table13[[#This Row],[Price]]*IF(Table13[[#This Row],[Bought]],-1,1)</f>
        <v>4920</v>
      </c>
      <c r="Y153" s="9" t="e">
        <f>TIMEVALUE(LEFT(Table13[[#This Row],[BuyStopTime]],1) &amp; ":" &amp; RIGHT(Table13[[#This Row],[BuyStopTime]],2) &amp; " AM")</f>
        <v>#VALUE!</v>
      </c>
      <c r="Z15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3" s="10" t="e" cm="1">
        <f t="array" ref="AA153">MAX((Table13[Trade Idea and Build]=Table13[[#This Row],[Trade Idea and Build]])*Table13[Column5])</f>
        <v>#VALUE!</v>
      </c>
      <c r="AB153" s="10" t="e">
        <f>IF(Table13[[#This Row],[SumTrailingAmountByTradePiece]]=0,"Ladder","Trail")</f>
        <v>#VALUE!</v>
      </c>
      <c r="AC153" s="10"/>
      <c r="AD153" s="2"/>
      <c r="AE153" s="2"/>
      <c r="AF153" s="2"/>
      <c r="AG153" s="2"/>
      <c r="AH153" s="2"/>
      <c r="AI153" s="2"/>
      <c r="AJ153" s="2"/>
      <c r="AK153" s="2"/>
      <c r="AL153" s="2"/>
      <c r="AM153" s="2"/>
    </row>
    <row r="154" spans="1:39" x14ac:dyDescent="0.25">
      <c r="A154" t="s">
        <v>124</v>
      </c>
      <c r="B154" t="s">
        <v>144</v>
      </c>
      <c r="C154" t="s">
        <v>99</v>
      </c>
      <c r="D154">
        <v>20220916</v>
      </c>
      <c r="E154">
        <v>149</v>
      </c>
      <c r="F154" t="s">
        <v>107</v>
      </c>
      <c r="G154" t="s">
        <v>100</v>
      </c>
      <c r="H154" t="s">
        <v>38</v>
      </c>
      <c r="I154">
        <v>3</v>
      </c>
      <c r="J154">
        <v>8.1999999999999993</v>
      </c>
      <c r="K154" s="1">
        <v>0.32665509259259257</v>
      </c>
      <c r="L154">
        <v>20220913</v>
      </c>
      <c r="M154" t="s">
        <v>109</v>
      </c>
      <c r="N154" t="s">
        <v>113</v>
      </c>
      <c r="O154" t="s">
        <v>284</v>
      </c>
      <c r="R154" t="s">
        <v>134</v>
      </c>
      <c r="S154" s="7" t="str">
        <f xml:space="preserve"> TEXT(Table13[[#This Row],[BuyStopTime]],"0000") &amp;"_"&amp;Table13[[#This Row],[Build]] &amp; "_" &amp;Table13[[#This Row],[Trading Class]]</f>
        <v>0000_217771_AAPL</v>
      </c>
      <c r="T154" s="7" t="str">
        <f>Table13[[#This Row],[Trade Idea]]&amp;"_"&amp;Table13[[#This Row],[Build]]</f>
        <v>0000_217771_AAPL_217771</v>
      </c>
      <c r="U154" s="7" t="b">
        <f>ISNUMBER(FIND("_b_",Table13[[#This Row],[Order Ref.]]))</f>
        <v>0</v>
      </c>
      <c r="V154" s="7" t="str">
        <f>LEFT(Table13[[#This Row],[Order Ref.]],6)</f>
        <v>217771</v>
      </c>
      <c r="W154" s="18" t="str">
        <f>HYPERLINK("http://money.worker.ydns.eu/job/update_entities_fidelity_MIM_BUYSTOP/" &amp; Table13[[#This Row],[Build]], "click me")</f>
        <v>click me</v>
      </c>
      <c r="X154" s="8">
        <f>Table13[[#This Row],[Quantity]]*100*Table13[[#This Row],[Price]]*IF(Table13[[#This Row],[Bought]],-1,1)</f>
        <v>2460</v>
      </c>
      <c r="Y154" s="9" t="e">
        <f>TIMEVALUE(LEFT(Table13[[#This Row],[BuyStopTime]],1) &amp; ":" &amp; RIGHT(Table13[[#This Row],[BuyStopTime]],2) &amp; " AM")</f>
        <v>#VALUE!</v>
      </c>
      <c r="Z15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4" s="10" t="e" cm="1">
        <f t="array" ref="AA154">MAX((Table13[Trade Idea and Build]=Table13[[#This Row],[Trade Idea and Build]])*Table13[Column5])</f>
        <v>#VALUE!</v>
      </c>
      <c r="AB154" s="10" t="e">
        <f>IF(Table13[[#This Row],[SumTrailingAmountByTradePiece]]=0,"Ladder","Trail")</f>
        <v>#VALUE!</v>
      </c>
      <c r="AC154" s="10"/>
      <c r="AD154" s="2"/>
      <c r="AE154" s="2"/>
      <c r="AF154" s="2"/>
      <c r="AG154" s="2"/>
      <c r="AH154" s="2"/>
      <c r="AI154" s="2"/>
      <c r="AJ154" s="2"/>
      <c r="AK154" s="2"/>
      <c r="AL154" s="2"/>
      <c r="AM154" s="2"/>
    </row>
    <row r="155" spans="1:39" x14ac:dyDescent="0.25">
      <c r="A155" t="s">
        <v>118</v>
      </c>
      <c r="B155" t="s">
        <v>133</v>
      </c>
      <c r="C155" t="s">
        <v>99</v>
      </c>
      <c r="D155">
        <v>20220916</v>
      </c>
      <c r="E155">
        <v>152.5</v>
      </c>
      <c r="F155" t="s">
        <v>107</v>
      </c>
      <c r="G155" t="s">
        <v>100</v>
      </c>
      <c r="H155" t="s">
        <v>38</v>
      </c>
      <c r="I155">
        <v>16</v>
      </c>
      <c r="J155">
        <v>5.0999999999999996</v>
      </c>
      <c r="K155" s="1">
        <v>0.32668981481481479</v>
      </c>
      <c r="L155">
        <v>20220913</v>
      </c>
      <c r="M155" t="s">
        <v>105</v>
      </c>
      <c r="N155" t="s">
        <v>113</v>
      </c>
      <c r="O155" t="s">
        <v>285</v>
      </c>
      <c r="R155" t="s">
        <v>134</v>
      </c>
      <c r="S155" s="7" t="str">
        <f xml:space="preserve"> TEXT(Table13[[#This Row],[BuyStopTime]],"0000") &amp;"_"&amp;Table13[[#This Row],[Build]] &amp; "_" &amp;Table13[[#This Row],[Trading Class]]</f>
        <v>0000_217769_AAPL</v>
      </c>
      <c r="T155" s="7" t="str">
        <f>Table13[[#This Row],[Trade Idea]]&amp;"_"&amp;Table13[[#This Row],[Build]]</f>
        <v>0000_217769_AAPL_217769</v>
      </c>
      <c r="U155" s="7" t="b">
        <f>ISNUMBER(FIND("_b_",Table13[[#This Row],[Order Ref.]]))</f>
        <v>0</v>
      </c>
      <c r="V155" s="7" t="str">
        <f>LEFT(Table13[[#This Row],[Order Ref.]],6)</f>
        <v>217769</v>
      </c>
      <c r="W155" s="18" t="str">
        <f>HYPERLINK("http://money.worker.ydns.eu/job/update_entities_fidelity_MIM_BUYSTOP/" &amp; Table13[[#This Row],[Build]], "click me")</f>
        <v>click me</v>
      </c>
      <c r="X155" s="8">
        <f>Table13[[#This Row],[Quantity]]*100*Table13[[#This Row],[Price]]*IF(Table13[[#This Row],[Bought]],-1,1)</f>
        <v>8159.9999999999991</v>
      </c>
      <c r="Y155" s="9" t="e">
        <f>TIMEVALUE(LEFT(Table13[[#This Row],[BuyStopTime]],1) &amp; ":" &amp; RIGHT(Table13[[#This Row],[BuyStopTime]],2) &amp; " AM")</f>
        <v>#VALUE!</v>
      </c>
      <c r="Z15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5" s="10" t="e" cm="1">
        <f t="array" ref="AA155">MAX((Table13[Trade Idea and Build]=Table13[[#This Row],[Trade Idea and Build]])*Table13[Column5])</f>
        <v>#VALUE!</v>
      </c>
      <c r="AB155" s="10" t="e">
        <f>IF(Table13[[#This Row],[SumTrailingAmountByTradePiece]]=0,"Ladder","Trail")</f>
        <v>#VALUE!</v>
      </c>
      <c r="AC155" s="10"/>
      <c r="AD155" s="2"/>
      <c r="AE155" s="2"/>
      <c r="AF155" s="2"/>
      <c r="AG155" s="2"/>
      <c r="AH155" s="2"/>
      <c r="AI155" s="2"/>
      <c r="AJ155" s="2"/>
      <c r="AK155" s="2"/>
      <c r="AL155" s="2"/>
      <c r="AM155" s="2"/>
    </row>
    <row r="156" spans="1:39" x14ac:dyDescent="0.25">
      <c r="A156" t="s">
        <v>286</v>
      </c>
      <c r="B156" t="s">
        <v>287</v>
      </c>
      <c r="C156" t="s">
        <v>99</v>
      </c>
      <c r="D156">
        <v>20220916</v>
      </c>
      <c r="E156">
        <v>381</v>
      </c>
      <c r="F156" t="s">
        <v>107</v>
      </c>
      <c r="G156" t="s">
        <v>100</v>
      </c>
      <c r="H156" t="s">
        <v>18</v>
      </c>
      <c r="I156">
        <v>2</v>
      </c>
      <c r="J156">
        <v>17.73</v>
      </c>
      <c r="K156" s="1">
        <v>0.32675925925925925</v>
      </c>
      <c r="L156">
        <v>20220913</v>
      </c>
      <c r="M156" t="s">
        <v>108</v>
      </c>
      <c r="N156" t="s">
        <v>113</v>
      </c>
      <c r="O156" t="s">
        <v>288</v>
      </c>
      <c r="R156" t="s">
        <v>69</v>
      </c>
      <c r="S156" s="7" t="str">
        <f xml:space="preserve"> TEXT(Table13[[#This Row],[BuyStopTime]],"0000") &amp;"_"&amp;Table13[[#This Row],[Build]] &amp; "_" &amp;Table13[[#This Row],[Trading Class]]</f>
        <v>0000_217818_SPY</v>
      </c>
      <c r="T156" s="7" t="str">
        <f>Table13[[#This Row],[Trade Idea]]&amp;"_"&amp;Table13[[#This Row],[Build]]</f>
        <v>0000_217818_SPY_217818</v>
      </c>
      <c r="U156" s="7" t="b">
        <f>ISNUMBER(FIND("_b_",Table13[[#This Row],[Order Ref.]]))</f>
        <v>1</v>
      </c>
      <c r="V156" s="7" t="str">
        <f>LEFT(Table13[[#This Row],[Order Ref.]],6)</f>
        <v>217818</v>
      </c>
      <c r="W156" s="18" t="str">
        <f>HYPERLINK("http://money.worker.ydns.eu/job/update_entities_fidelity_MIM_BUYSTOP/" &amp; Table13[[#This Row],[Build]], "click me")</f>
        <v>click me</v>
      </c>
      <c r="X156" s="8">
        <f>Table13[[#This Row],[Quantity]]*100*Table13[[#This Row],[Price]]*IF(Table13[[#This Row],[Bought]],-1,1)</f>
        <v>-3546</v>
      </c>
      <c r="Y156" s="9" t="e">
        <f>TIMEVALUE(LEFT(Table13[[#This Row],[BuyStopTime]],1) &amp; ":" &amp; RIGHT(Table13[[#This Row],[BuyStopTime]],2) &amp; " AM")</f>
        <v>#VALUE!</v>
      </c>
      <c r="Z15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0000|07:50|BUY|SPY|Call|</v>
      </c>
      <c r="AA156" s="10" t="e" cm="1">
        <f t="array" ref="AA156">MAX((Table13[Trade Idea and Build]=Table13[[#This Row],[Trade Idea and Build]])*Table13[Column5])</f>
        <v>#VALUE!</v>
      </c>
      <c r="AB156" s="10" t="e">
        <f>IF(Table13[[#This Row],[SumTrailingAmountByTradePiece]]=0,"Ladder","Trail")</f>
        <v>#VALUE!</v>
      </c>
      <c r="AC156" s="10"/>
      <c r="AD156" s="2"/>
      <c r="AE156" s="2"/>
      <c r="AF156" s="2"/>
      <c r="AG156" s="2"/>
      <c r="AH156" s="2"/>
      <c r="AI156" s="2"/>
      <c r="AJ156" s="2"/>
      <c r="AK156" s="2"/>
      <c r="AL156" s="2"/>
      <c r="AM156" s="2"/>
    </row>
    <row r="157" spans="1:39" x14ac:dyDescent="0.25">
      <c r="A157" t="s">
        <v>130</v>
      </c>
      <c r="B157" t="s">
        <v>150</v>
      </c>
      <c r="C157" t="s">
        <v>99</v>
      </c>
      <c r="D157">
        <v>20220923</v>
      </c>
      <c r="E157">
        <v>155</v>
      </c>
      <c r="F157" t="s">
        <v>107</v>
      </c>
      <c r="G157" t="s">
        <v>100</v>
      </c>
      <c r="H157" t="s">
        <v>38</v>
      </c>
      <c r="I157">
        <v>20</v>
      </c>
      <c r="J157">
        <v>4.6500000000000004</v>
      </c>
      <c r="K157" s="1">
        <v>0.32677083333333334</v>
      </c>
      <c r="L157">
        <v>20220913</v>
      </c>
      <c r="M157" t="s">
        <v>138</v>
      </c>
      <c r="N157" t="s">
        <v>113</v>
      </c>
      <c r="O157" t="s">
        <v>289</v>
      </c>
      <c r="R157" t="s">
        <v>134</v>
      </c>
      <c r="S157" s="7" t="str">
        <f xml:space="preserve"> TEXT(Table13[[#This Row],[BuyStopTime]],"0000") &amp;"_"&amp;Table13[[#This Row],[Build]] &amp; "_" &amp;Table13[[#This Row],[Trading Class]]</f>
        <v>0000_217770_AAPL</v>
      </c>
      <c r="T157" s="7" t="str">
        <f>Table13[[#This Row],[Trade Idea]]&amp;"_"&amp;Table13[[#This Row],[Build]]</f>
        <v>0000_217770_AAPL_217770</v>
      </c>
      <c r="U157" s="7" t="b">
        <f>ISNUMBER(FIND("_b_",Table13[[#This Row],[Order Ref.]]))</f>
        <v>0</v>
      </c>
      <c r="V157" s="7" t="str">
        <f>LEFT(Table13[[#This Row],[Order Ref.]],6)</f>
        <v>217770</v>
      </c>
      <c r="W157" s="18" t="str">
        <f>HYPERLINK("http://money.worker.ydns.eu/job/update_entities_fidelity_MIM_BUYSTOP/" &amp; Table13[[#This Row],[Build]], "click me")</f>
        <v>click me</v>
      </c>
      <c r="X157" s="8">
        <f>Table13[[#This Row],[Quantity]]*100*Table13[[#This Row],[Price]]*IF(Table13[[#This Row],[Bought]],-1,1)</f>
        <v>9300</v>
      </c>
      <c r="Y157" s="9" t="e">
        <f>TIMEVALUE(LEFT(Table13[[#This Row],[BuyStopTime]],1) &amp; ":" &amp; RIGHT(Table13[[#This Row],[BuyStopTime]],2) &amp; " AM")</f>
        <v>#VALUE!</v>
      </c>
      <c r="Z15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7" s="10" t="e" cm="1">
        <f t="array" ref="AA157">MAX((Table13[Trade Idea and Build]=Table13[[#This Row],[Trade Idea and Build]])*Table13[Column5])</f>
        <v>#VALUE!</v>
      </c>
      <c r="AB157" s="10" t="e">
        <f>IF(Table13[[#This Row],[SumTrailingAmountByTradePiece]]=0,"Ladder","Trail")</f>
        <v>#VALUE!</v>
      </c>
      <c r="AC157" s="10"/>
      <c r="AD157" s="2"/>
      <c r="AE157" s="2"/>
      <c r="AF157" s="2"/>
      <c r="AG157" s="2"/>
      <c r="AH157" s="2"/>
      <c r="AI157" s="2"/>
      <c r="AJ157" s="2"/>
      <c r="AK157" s="2"/>
      <c r="AL157" s="2"/>
      <c r="AM157" s="2"/>
    </row>
    <row r="158" spans="1:39" x14ac:dyDescent="0.25">
      <c r="A158" t="s">
        <v>122</v>
      </c>
      <c r="B158" t="s">
        <v>142</v>
      </c>
      <c r="C158" t="s">
        <v>99</v>
      </c>
      <c r="D158">
        <v>20220916</v>
      </c>
      <c r="E158">
        <v>148</v>
      </c>
      <c r="F158" t="s">
        <v>107</v>
      </c>
      <c r="G158" t="s">
        <v>100</v>
      </c>
      <c r="H158" t="s">
        <v>38</v>
      </c>
      <c r="I158">
        <v>11</v>
      </c>
      <c r="J158">
        <v>9.1</v>
      </c>
      <c r="K158" s="1">
        <v>0.32693287037037039</v>
      </c>
      <c r="L158">
        <v>20220913</v>
      </c>
      <c r="M158" t="s">
        <v>105</v>
      </c>
      <c r="N158" t="s">
        <v>113</v>
      </c>
      <c r="O158" t="s">
        <v>290</v>
      </c>
      <c r="R158" t="s">
        <v>134</v>
      </c>
      <c r="S158" s="7" t="str">
        <f xml:space="preserve"> TEXT(Table13[[#This Row],[BuyStopTime]],"0000") &amp;"_"&amp;Table13[[#This Row],[Build]] &amp; "_" &amp;Table13[[#This Row],[Trading Class]]</f>
        <v>0000_217770_AAPL</v>
      </c>
      <c r="T158" s="7" t="str">
        <f>Table13[[#This Row],[Trade Idea]]&amp;"_"&amp;Table13[[#This Row],[Build]]</f>
        <v>0000_217770_AAPL_217770</v>
      </c>
      <c r="U158" s="7" t="b">
        <f>ISNUMBER(FIND("_b_",Table13[[#This Row],[Order Ref.]]))</f>
        <v>0</v>
      </c>
      <c r="V158" s="7" t="str">
        <f>LEFT(Table13[[#This Row],[Order Ref.]],6)</f>
        <v>217770</v>
      </c>
      <c r="W158" s="18" t="str">
        <f>HYPERLINK("http://money.worker.ydns.eu/job/update_entities_fidelity_MIM_BUYSTOP/" &amp; Table13[[#This Row],[Build]], "click me")</f>
        <v>click me</v>
      </c>
      <c r="X158" s="8">
        <f>Table13[[#This Row],[Quantity]]*100*Table13[[#This Row],[Price]]*IF(Table13[[#This Row],[Bought]],-1,1)</f>
        <v>10010</v>
      </c>
      <c r="Y158" s="9" t="e">
        <f>TIMEVALUE(LEFT(Table13[[#This Row],[BuyStopTime]],1) &amp; ":" &amp; RIGHT(Table13[[#This Row],[BuyStopTime]],2) &amp; " AM")</f>
        <v>#VALUE!</v>
      </c>
      <c r="Z15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8" s="10" t="e" cm="1">
        <f t="array" ref="AA158">MAX((Table13[Trade Idea and Build]=Table13[[#This Row],[Trade Idea and Build]])*Table13[Column5])</f>
        <v>#VALUE!</v>
      </c>
      <c r="AB158" s="10" t="e">
        <f>IF(Table13[[#This Row],[SumTrailingAmountByTradePiece]]=0,"Ladder","Trail")</f>
        <v>#VALUE!</v>
      </c>
      <c r="AC158" s="10"/>
      <c r="AD158" s="2"/>
      <c r="AE158" s="2"/>
      <c r="AF158" s="2"/>
      <c r="AG158" s="2"/>
      <c r="AH158" s="2"/>
      <c r="AI158" s="2"/>
      <c r="AJ158" s="2"/>
      <c r="AK158" s="2"/>
      <c r="AL158" s="2"/>
      <c r="AM158" s="2"/>
    </row>
    <row r="159" spans="1:39" x14ac:dyDescent="0.25">
      <c r="A159" t="s">
        <v>122</v>
      </c>
      <c r="B159" t="s">
        <v>142</v>
      </c>
      <c r="C159" t="s">
        <v>99</v>
      </c>
      <c r="D159">
        <v>20220916</v>
      </c>
      <c r="E159">
        <v>148</v>
      </c>
      <c r="F159" t="s">
        <v>107</v>
      </c>
      <c r="G159" t="s">
        <v>100</v>
      </c>
      <c r="H159" t="s">
        <v>38</v>
      </c>
      <c r="I159">
        <v>3</v>
      </c>
      <c r="J159">
        <v>9.1</v>
      </c>
      <c r="K159" s="1">
        <v>0.32694444444444443</v>
      </c>
      <c r="L159">
        <v>20220913</v>
      </c>
      <c r="M159" t="s">
        <v>105</v>
      </c>
      <c r="N159" t="s">
        <v>113</v>
      </c>
      <c r="O159" t="s">
        <v>290</v>
      </c>
      <c r="R159" t="s">
        <v>134</v>
      </c>
      <c r="S159" s="7" t="str">
        <f xml:space="preserve"> TEXT(Table13[[#This Row],[BuyStopTime]],"0000") &amp;"_"&amp;Table13[[#This Row],[Build]] &amp; "_" &amp;Table13[[#This Row],[Trading Class]]</f>
        <v>0000_217770_AAPL</v>
      </c>
      <c r="T159" s="7" t="str">
        <f>Table13[[#This Row],[Trade Idea]]&amp;"_"&amp;Table13[[#This Row],[Build]]</f>
        <v>0000_217770_AAPL_217770</v>
      </c>
      <c r="U159" s="7" t="b">
        <f>ISNUMBER(FIND("_b_",Table13[[#This Row],[Order Ref.]]))</f>
        <v>0</v>
      </c>
      <c r="V159" s="7" t="str">
        <f>LEFT(Table13[[#This Row],[Order Ref.]],6)</f>
        <v>217770</v>
      </c>
      <c r="W159" s="18" t="str">
        <f>HYPERLINK("http://money.worker.ydns.eu/job/update_entities_fidelity_MIM_BUYSTOP/" &amp; Table13[[#This Row],[Build]], "click me")</f>
        <v>click me</v>
      </c>
      <c r="X159" s="8">
        <f>Table13[[#This Row],[Quantity]]*100*Table13[[#This Row],[Price]]*IF(Table13[[#This Row],[Bought]],-1,1)</f>
        <v>2730</v>
      </c>
      <c r="Y159" s="9" t="e">
        <f>TIMEVALUE(LEFT(Table13[[#This Row],[BuyStopTime]],1) &amp; ":" &amp; RIGHT(Table13[[#This Row],[BuyStopTime]],2) &amp; " AM")</f>
        <v>#VALUE!</v>
      </c>
      <c r="Z15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0000|07:50|SELL|AAPL|Call|</v>
      </c>
      <c r="AA159" s="10" t="e" cm="1">
        <f t="array" ref="AA159">MAX((Table13[Trade Idea and Build]=Table13[[#This Row],[Trade Idea and Build]])*Table13[Column5])</f>
        <v>#VALUE!</v>
      </c>
      <c r="AB159" s="10" t="e">
        <f>IF(Table13[[#This Row],[SumTrailingAmountByTradePiece]]=0,"Ladder","Trail")</f>
        <v>#VALUE!</v>
      </c>
      <c r="AC159" s="10"/>
      <c r="AD159" s="2"/>
      <c r="AE159" s="2"/>
      <c r="AF159" s="2"/>
      <c r="AG159" s="2"/>
      <c r="AH159" s="2"/>
      <c r="AI159" s="2"/>
      <c r="AJ159" s="2"/>
      <c r="AK159" s="2"/>
      <c r="AL159" s="2"/>
      <c r="AM159" s="2"/>
    </row>
    <row r="160" spans="1:39" x14ac:dyDescent="0.25">
      <c r="A160" t="s">
        <v>132</v>
      </c>
      <c r="B160" t="s">
        <v>152</v>
      </c>
      <c r="C160" t="s">
        <v>99</v>
      </c>
      <c r="D160">
        <v>20220916</v>
      </c>
      <c r="E160">
        <v>397</v>
      </c>
      <c r="F160" t="s">
        <v>107</v>
      </c>
      <c r="G160" t="s">
        <v>100</v>
      </c>
      <c r="H160" t="s">
        <v>18</v>
      </c>
      <c r="I160">
        <v>6</v>
      </c>
      <c r="J160">
        <v>4.4800000000000004</v>
      </c>
      <c r="K160" s="1">
        <v>0.32869212962962963</v>
      </c>
      <c r="L160">
        <v>20220913</v>
      </c>
      <c r="M160" t="s">
        <v>136</v>
      </c>
      <c r="N160" t="s">
        <v>113</v>
      </c>
      <c r="O160" t="s">
        <v>291</v>
      </c>
      <c r="R160" t="s">
        <v>69</v>
      </c>
      <c r="S160" s="7" t="str">
        <f xml:space="preserve"> TEXT(Table13[[#This Row],[BuyStopTime]],"0000") &amp;"_"&amp;Table13[[#This Row],[Build]] &amp; "_" &amp;Table13[[#This Row],[Trading Class]]</f>
        <v>0000_217820_SPY</v>
      </c>
      <c r="T160" s="7" t="str">
        <f>Table13[[#This Row],[Trade Idea]]&amp;"_"&amp;Table13[[#This Row],[Build]]</f>
        <v>0000_217820_SPY_217820</v>
      </c>
      <c r="U160" s="7" t="b">
        <f>ISNUMBER(FIND("_b_",Table13[[#This Row],[Order Ref.]]))</f>
        <v>1</v>
      </c>
      <c r="V160" s="7" t="str">
        <f>LEFT(Table13[[#This Row],[Order Ref.]],6)</f>
        <v>217820</v>
      </c>
      <c r="W160" s="18" t="str">
        <f>HYPERLINK("http://money.worker.ydns.eu/job/update_entities_fidelity_MIM_BUYSTOP/" &amp; Table13[[#This Row],[Build]], "click me")</f>
        <v>click me</v>
      </c>
      <c r="X160" s="8">
        <f>Table13[[#This Row],[Quantity]]*100*Table13[[#This Row],[Price]]*IF(Table13[[#This Row],[Bought]],-1,1)</f>
        <v>-2688.0000000000005</v>
      </c>
      <c r="Y160" s="9" t="e">
        <f>TIMEVALUE(LEFT(Table13[[#This Row],[BuyStopTime]],1) &amp; ":" &amp; RIGHT(Table13[[#This Row],[BuyStopTime]],2) &amp; " AM")</f>
        <v>#VALUE!</v>
      </c>
      <c r="Z16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0000|07:53|BUY|SPY|Call|</v>
      </c>
      <c r="AA160" s="10" t="e" cm="1">
        <f t="array" ref="AA160">MAX((Table13[Trade Idea and Build]=Table13[[#This Row],[Trade Idea and Build]])*Table13[Column5])</f>
        <v>#VALUE!</v>
      </c>
      <c r="AB160" s="10" t="e">
        <f>IF(Table13[[#This Row],[SumTrailingAmountByTradePiece]]=0,"Ladder","Trail")</f>
        <v>#VALUE!</v>
      </c>
      <c r="AC160" s="10"/>
      <c r="AD160" s="2"/>
      <c r="AE160" s="2"/>
      <c r="AF160" s="2"/>
      <c r="AG160" s="2"/>
      <c r="AH160" s="2"/>
      <c r="AI160" s="2"/>
      <c r="AJ160" s="2"/>
      <c r="AK160" s="2"/>
      <c r="AL160" s="2"/>
      <c r="AM160" s="2"/>
    </row>
    <row r="161" spans="1:39" x14ac:dyDescent="0.25">
      <c r="A161" t="s">
        <v>279</v>
      </c>
      <c r="B161" t="s">
        <v>280</v>
      </c>
      <c r="C161" t="s">
        <v>99</v>
      </c>
      <c r="D161">
        <v>20220916</v>
      </c>
      <c r="E161">
        <v>385</v>
      </c>
      <c r="F161" t="s">
        <v>107</v>
      </c>
      <c r="G161" t="s">
        <v>100</v>
      </c>
      <c r="H161" t="s">
        <v>18</v>
      </c>
      <c r="I161">
        <v>1</v>
      </c>
      <c r="J161">
        <v>13.83</v>
      </c>
      <c r="K161" s="1">
        <v>0.32881944444444444</v>
      </c>
      <c r="L161">
        <v>20220913</v>
      </c>
      <c r="M161" t="s">
        <v>114</v>
      </c>
      <c r="N161" t="s">
        <v>113</v>
      </c>
      <c r="O161" t="s">
        <v>281</v>
      </c>
      <c r="R161" t="s">
        <v>69</v>
      </c>
      <c r="S161" s="7" t="str">
        <f xml:space="preserve"> TEXT(Table13[[#This Row],[BuyStopTime]],"0000") &amp;"_"&amp;Table13[[#This Row],[Build]] &amp; "_" &amp;Table13[[#This Row],[Trading Class]]</f>
        <v>0000_217818_SPY</v>
      </c>
      <c r="T161" s="7" t="str">
        <f>Table13[[#This Row],[Trade Idea]]&amp;"_"&amp;Table13[[#This Row],[Build]]</f>
        <v>0000_217818_SPY_217818</v>
      </c>
      <c r="U161" s="7" t="b">
        <f>ISNUMBER(FIND("_b_",Table13[[#This Row],[Order Ref.]]))</f>
        <v>1</v>
      </c>
      <c r="V161" s="7" t="str">
        <f>LEFT(Table13[[#This Row],[Order Ref.]],6)</f>
        <v>217818</v>
      </c>
      <c r="W161" s="18" t="str">
        <f>HYPERLINK("http://money.worker.ydns.eu/job/update_entities_fidelity_MIM_BUYSTOP/" &amp; Table13[[#This Row],[Build]], "click me")</f>
        <v>click me</v>
      </c>
      <c r="X161" s="8">
        <f>Table13[[#This Row],[Quantity]]*100*Table13[[#This Row],[Price]]*IF(Table13[[#This Row],[Bought]],-1,1)</f>
        <v>-1383</v>
      </c>
      <c r="Y161" s="9" t="e">
        <f>TIMEVALUE(LEFT(Table13[[#This Row],[BuyStopTime]],1) &amp; ":" &amp; RIGHT(Table13[[#This Row],[BuyStopTime]],2) &amp; " AM")</f>
        <v>#VALUE!</v>
      </c>
      <c r="Z16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0000|07:53|BUY|SPY|Call|</v>
      </c>
      <c r="AA161" s="10" t="e" cm="1">
        <f t="array" ref="AA161">MAX((Table13[Trade Idea and Build]=Table13[[#This Row],[Trade Idea and Build]])*Table13[Column5])</f>
        <v>#VALUE!</v>
      </c>
      <c r="AB161" s="10" t="e">
        <f>IF(Table13[[#This Row],[SumTrailingAmountByTradePiece]]=0,"Ladder","Trail")</f>
        <v>#VALUE!</v>
      </c>
      <c r="AC161" s="10"/>
      <c r="AD161" s="2"/>
      <c r="AE161" s="2"/>
      <c r="AF161" s="2"/>
      <c r="AG161" s="2"/>
      <c r="AH161" s="2"/>
      <c r="AI161" s="2"/>
      <c r="AJ161" s="2"/>
      <c r="AK161" s="2"/>
      <c r="AL161" s="2"/>
      <c r="AM161" s="2"/>
    </row>
    <row r="162" spans="1:39" x14ac:dyDescent="0.25">
      <c r="A162" t="s">
        <v>279</v>
      </c>
      <c r="B162" t="s">
        <v>280</v>
      </c>
      <c r="C162" t="s">
        <v>99</v>
      </c>
      <c r="D162">
        <v>20220916</v>
      </c>
      <c r="E162">
        <v>385</v>
      </c>
      <c r="F162" t="s">
        <v>107</v>
      </c>
      <c r="G162" t="s">
        <v>100</v>
      </c>
      <c r="H162" t="s">
        <v>18</v>
      </c>
      <c r="I162">
        <v>1</v>
      </c>
      <c r="J162">
        <v>13.83</v>
      </c>
      <c r="K162" s="1">
        <v>0.32881944444444444</v>
      </c>
      <c r="L162">
        <v>20220913</v>
      </c>
      <c r="M162" t="s">
        <v>292</v>
      </c>
      <c r="N162" t="s">
        <v>113</v>
      </c>
      <c r="O162" t="s">
        <v>281</v>
      </c>
      <c r="R162" t="s">
        <v>69</v>
      </c>
      <c r="S162" s="7" t="str">
        <f xml:space="preserve"> TEXT(Table13[[#This Row],[BuyStopTime]],"0000") &amp;"_"&amp;Table13[[#This Row],[Build]] &amp; "_" &amp;Table13[[#This Row],[Trading Class]]</f>
        <v>0000_217818_SPY</v>
      </c>
      <c r="T162" s="7" t="str">
        <f>Table13[[#This Row],[Trade Idea]]&amp;"_"&amp;Table13[[#This Row],[Build]]</f>
        <v>0000_217818_SPY_217818</v>
      </c>
      <c r="U162" s="7" t="b">
        <f>ISNUMBER(FIND("_b_",Table13[[#This Row],[Order Ref.]]))</f>
        <v>1</v>
      </c>
      <c r="V162" s="7" t="str">
        <f>LEFT(Table13[[#This Row],[Order Ref.]],6)</f>
        <v>217818</v>
      </c>
      <c r="W162" s="18" t="str">
        <f>HYPERLINK("http://money.worker.ydns.eu/job/update_entities_fidelity_MIM_BUYSTOP/" &amp; Table13[[#This Row],[Build]], "click me")</f>
        <v>click me</v>
      </c>
      <c r="X162" s="8">
        <f>Table13[[#This Row],[Quantity]]*100*Table13[[#This Row],[Price]]*IF(Table13[[#This Row],[Bought]],-1,1)</f>
        <v>-1383</v>
      </c>
      <c r="Y162" s="9" t="e">
        <f>TIMEVALUE(LEFT(Table13[[#This Row],[BuyStopTime]],1) &amp; ":" &amp; RIGHT(Table13[[#This Row],[BuyStopTime]],2) &amp; " AM")</f>
        <v>#VALUE!</v>
      </c>
      <c r="Z16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0000|07:53|BUY|SPY|Call|</v>
      </c>
      <c r="AA162" s="10" t="e" cm="1">
        <f t="array" ref="AA162">MAX((Table13[Trade Idea and Build]=Table13[[#This Row],[Trade Idea and Build]])*Table13[Column5])</f>
        <v>#VALUE!</v>
      </c>
      <c r="AB162" s="10" t="e">
        <f>IF(Table13[[#This Row],[SumTrailingAmountByTradePiece]]=0,"Ladder","Trail")</f>
        <v>#VALUE!</v>
      </c>
      <c r="AC162" s="10"/>
      <c r="AD162" s="2"/>
      <c r="AE162" s="2"/>
      <c r="AF162" s="2"/>
      <c r="AG162" s="2"/>
      <c r="AH162" s="2"/>
      <c r="AI162" s="2"/>
      <c r="AJ162" s="2"/>
      <c r="AK162" s="2"/>
      <c r="AL162" s="2"/>
      <c r="AM162" s="2"/>
    </row>
    <row r="163" spans="1:39" x14ac:dyDescent="0.25">
      <c r="A163" t="s">
        <v>286</v>
      </c>
      <c r="B163" t="s">
        <v>287</v>
      </c>
      <c r="C163" t="s">
        <v>99</v>
      </c>
      <c r="D163">
        <v>20220916</v>
      </c>
      <c r="E163">
        <v>381</v>
      </c>
      <c r="F163" t="s">
        <v>107</v>
      </c>
      <c r="G163" t="s">
        <v>100</v>
      </c>
      <c r="H163" t="s">
        <v>18</v>
      </c>
      <c r="I163">
        <v>2</v>
      </c>
      <c r="J163">
        <v>18</v>
      </c>
      <c r="K163" s="1">
        <v>0.33256944444444442</v>
      </c>
      <c r="L163">
        <v>20220913</v>
      </c>
      <c r="M163" t="s">
        <v>108</v>
      </c>
      <c r="N163" t="s">
        <v>113</v>
      </c>
      <c r="O163" t="s">
        <v>288</v>
      </c>
      <c r="R163" t="s">
        <v>69</v>
      </c>
      <c r="S163" s="7" t="str">
        <f xml:space="preserve"> TEXT(Table13[[#This Row],[BuyStopTime]],"0000") &amp;"_"&amp;Table13[[#This Row],[Build]] &amp; "_" &amp;Table13[[#This Row],[Trading Class]]</f>
        <v>0000_217818_SPY</v>
      </c>
      <c r="T163" s="7" t="str">
        <f>Table13[[#This Row],[Trade Idea]]&amp;"_"&amp;Table13[[#This Row],[Build]]</f>
        <v>0000_217818_SPY_217818</v>
      </c>
      <c r="U163" s="7" t="b">
        <f>ISNUMBER(FIND("_b_",Table13[[#This Row],[Order Ref.]]))</f>
        <v>1</v>
      </c>
      <c r="V163" s="7" t="str">
        <f>LEFT(Table13[[#This Row],[Order Ref.]],6)</f>
        <v>217818</v>
      </c>
      <c r="W163" s="18" t="str">
        <f>HYPERLINK("http://money.worker.ydns.eu/job/update_entities_fidelity_MIM_BUYSTOP/" &amp; Table13[[#This Row],[Build]], "click me")</f>
        <v>click me</v>
      </c>
      <c r="X163" s="8">
        <f>Table13[[#This Row],[Quantity]]*100*Table13[[#This Row],[Price]]*IF(Table13[[#This Row],[Bought]],-1,1)</f>
        <v>-3600</v>
      </c>
      <c r="Y163" s="9" t="e">
        <f>TIMEVALUE(LEFT(Table13[[#This Row],[BuyStopTime]],1) &amp; ":" &amp; RIGHT(Table13[[#This Row],[BuyStopTime]],2) &amp; " AM")</f>
        <v>#VALUE!</v>
      </c>
      <c r="Z16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0000|07:58|BUY|SPY|Call|</v>
      </c>
      <c r="AA163" s="10" t="e" cm="1">
        <f t="array" ref="AA163">MAX((Table13[Trade Idea and Build]=Table13[[#This Row],[Trade Idea and Build]])*Table13[Column5])</f>
        <v>#VALUE!</v>
      </c>
      <c r="AB163" s="10" t="e">
        <f>IF(Table13[[#This Row],[SumTrailingAmountByTradePiece]]=0,"Ladder","Trail")</f>
        <v>#VALUE!</v>
      </c>
      <c r="AC163" s="10"/>
      <c r="AD163" s="2"/>
      <c r="AE163" s="2"/>
      <c r="AF163" s="2"/>
      <c r="AG163" s="2"/>
      <c r="AH163" s="2"/>
      <c r="AI163" s="2"/>
      <c r="AJ163" s="2"/>
      <c r="AK163" s="2"/>
      <c r="AL163" s="2"/>
      <c r="AM163" s="2"/>
    </row>
    <row r="164" spans="1:39" x14ac:dyDescent="0.25">
      <c r="A164" t="s">
        <v>293</v>
      </c>
      <c r="B164" t="s">
        <v>294</v>
      </c>
      <c r="C164" t="s">
        <v>99</v>
      </c>
      <c r="D164">
        <v>20220916</v>
      </c>
      <c r="E164">
        <v>393</v>
      </c>
      <c r="F164" t="s">
        <v>107</v>
      </c>
      <c r="G164" t="s">
        <v>100</v>
      </c>
      <c r="H164" t="s">
        <v>18</v>
      </c>
      <c r="I164">
        <v>5</v>
      </c>
      <c r="J164">
        <v>7.29</v>
      </c>
      <c r="K164" s="1">
        <v>0.33274305555555556</v>
      </c>
      <c r="L164">
        <v>20220913</v>
      </c>
      <c r="M164" t="s">
        <v>136</v>
      </c>
      <c r="N164" t="s">
        <v>113</v>
      </c>
      <c r="O164" t="s">
        <v>295</v>
      </c>
      <c r="R164" t="s">
        <v>69</v>
      </c>
      <c r="S164" s="7" t="str">
        <f xml:space="preserve"> TEXT(Table13[[#This Row],[BuyStopTime]],"0000") &amp;"_"&amp;Table13[[#This Row],[Build]] &amp; "_" &amp;Table13[[#This Row],[Trading Class]]</f>
        <v>0000_217820_SPY</v>
      </c>
      <c r="T164" s="7" t="str">
        <f>Table13[[#This Row],[Trade Idea]]&amp;"_"&amp;Table13[[#This Row],[Build]]</f>
        <v>0000_217820_SPY_217820</v>
      </c>
      <c r="U164" s="7" t="b">
        <f>ISNUMBER(FIND("_b_",Table13[[#This Row],[Order Ref.]]))</f>
        <v>1</v>
      </c>
      <c r="V164" s="7" t="str">
        <f>LEFT(Table13[[#This Row],[Order Ref.]],6)</f>
        <v>217820</v>
      </c>
      <c r="W164" s="18" t="str">
        <f>HYPERLINK("http://money.worker.ydns.eu/job/update_entities_fidelity_MIM_BUYSTOP/" &amp; Table13[[#This Row],[Build]], "click me")</f>
        <v>click me</v>
      </c>
      <c r="X164" s="8">
        <f>Table13[[#This Row],[Quantity]]*100*Table13[[#This Row],[Price]]*IF(Table13[[#This Row],[Bought]],-1,1)</f>
        <v>-3645</v>
      </c>
      <c r="Y164" s="9" t="e">
        <f>TIMEVALUE(LEFT(Table13[[#This Row],[BuyStopTime]],1) &amp; ":" &amp; RIGHT(Table13[[#This Row],[BuyStopTime]],2) &amp; " AM")</f>
        <v>#VALUE!</v>
      </c>
      <c r="Z16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0000|07:59|BUY|SPY|Call|</v>
      </c>
      <c r="AA164" s="10" t="e" cm="1">
        <f t="array" ref="AA164">MAX((Table13[Trade Idea and Build]=Table13[[#This Row],[Trade Idea and Build]])*Table13[Column5])</f>
        <v>#VALUE!</v>
      </c>
      <c r="AB164" s="10" t="e">
        <f>IF(Table13[[#This Row],[SumTrailingAmountByTradePiece]]=0,"Ladder","Trail")</f>
        <v>#VALUE!</v>
      </c>
      <c r="AC164" s="10"/>
      <c r="AD164" s="2"/>
      <c r="AE164" s="2"/>
      <c r="AF164" s="2"/>
      <c r="AG164" s="2"/>
      <c r="AH164" s="2"/>
      <c r="AI164" s="2"/>
      <c r="AJ164" s="2"/>
      <c r="AK164" s="2"/>
      <c r="AL164" s="2"/>
      <c r="AM164" s="2"/>
    </row>
    <row r="165" spans="1:39" x14ac:dyDescent="0.25">
      <c r="A165" t="s">
        <v>279</v>
      </c>
      <c r="B165" t="s">
        <v>280</v>
      </c>
      <c r="C165" t="s">
        <v>99</v>
      </c>
      <c r="D165">
        <v>20220916</v>
      </c>
      <c r="E165">
        <v>385</v>
      </c>
      <c r="F165" t="s">
        <v>107</v>
      </c>
      <c r="G165" t="s">
        <v>100</v>
      </c>
      <c r="H165" t="s">
        <v>18</v>
      </c>
      <c r="I165">
        <v>1</v>
      </c>
      <c r="J165">
        <v>14.19</v>
      </c>
      <c r="K165" s="1">
        <v>0.33689814814814811</v>
      </c>
      <c r="L165">
        <v>20220913</v>
      </c>
      <c r="M165" t="s">
        <v>292</v>
      </c>
      <c r="N165" t="s">
        <v>113</v>
      </c>
      <c r="O165" t="s">
        <v>281</v>
      </c>
      <c r="R165" t="s">
        <v>69</v>
      </c>
      <c r="S165" s="7" t="str">
        <f xml:space="preserve"> TEXT(Table13[[#This Row],[BuyStopTime]],"0000") &amp;"_"&amp;Table13[[#This Row],[Build]] &amp; "_" &amp;Table13[[#This Row],[Trading Class]]</f>
        <v>0000_217818_SPY</v>
      </c>
      <c r="T165" s="7" t="str">
        <f>Table13[[#This Row],[Trade Idea]]&amp;"_"&amp;Table13[[#This Row],[Build]]</f>
        <v>0000_217818_SPY_217818</v>
      </c>
      <c r="U165" s="7" t="b">
        <f>ISNUMBER(FIND("_b_",Table13[[#This Row],[Order Ref.]]))</f>
        <v>1</v>
      </c>
      <c r="V165" s="7" t="str">
        <f>LEFT(Table13[[#This Row],[Order Ref.]],6)</f>
        <v>217818</v>
      </c>
      <c r="W165" s="18" t="str">
        <f>HYPERLINK("http://money.worker.ydns.eu/job/update_entities_fidelity_MIM_BUYSTOP/" &amp; Table13[[#This Row],[Build]], "click me")</f>
        <v>click me</v>
      </c>
      <c r="X165" s="8">
        <f>Table13[[#This Row],[Quantity]]*100*Table13[[#This Row],[Price]]*IF(Table13[[#This Row],[Bought]],-1,1)</f>
        <v>-1419</v>
      </c>
      <c r="Y165" s="9" t="e">
        <f>TIMEVALUE(LEFT(Table13[[#This Row],[BuyStopTime]],1) &amp; ":" &amp; RIGHT(Table13[[#This Row],[BuyStopTime]],2) &amp; " AM")</f>
        <v>#VALUE!</v>
      </c>
      <c r="Z16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0000|08:05|BUY|SPY|Call|</v>
      </c>
      <c r="AA165" s="10" t="e" cm="1">
        <f t="array" ref="AA165">MAX((Table13[Trade Idea and Build]=Table13[[#This Row],[Trade Idea and Build]])*Table13[Column5])</f>
        <v>#VALUE!</v>
      </c>
      <c r="AB165" s="10" t="e">
        <f>IF(Table13[[#This Row],[SumTrailingAmountByTradePiece]]=0,"Ladder","Trail")</f>
        <v>#VALUE!</v>
      </c>
      <c r="AC165" s="10"/>
      <c r="AD165" s="2"/>
      <c r="AE165" s="2"/>
      <c r="AF165" s="2"/>
      <c r="AG165" s="2"/>
      <c r="AH165" s="2"/>
      <c r="AI165" s="2"/>
      <c r="AJ165" s="2"/>
      <c r="AK165" s="2"/>
      <c r="AL165" s="2"/>
      <c r="AM165" s="2"/>
    </row>
    <row r="166" spans="1:39" x14ac:dyDescent="0.25">
      <c r="A166" t="s">
        <v>296</v>
      </c>
      <c r="B166" t="s">
        <v>297</v>
      </c>
      <c r="C166" t="s">
        <v>99</v>
      </c>
      <c r="D166">
        <v>20220916</v>
      </c>
      <c r="E166">
        <v>389</v>
      </c>
      <c r="F166" t="s">
        <v>107</v>
      </c>
      <c r="G166" t="s">
        <v>100</v>
      </c>
      <c r="H166" t="s">
        <v>18</v>
      </c>
      <c r="I166">
        <v>6</v>
      </c>
      <c r="J166">
        <v>10.07</v>
      </c>
      <c r="K166" s="1">
        <v>0.34190972222222221</v>
      </c>
      <c r="L166">
        <v>20220913</v>
      </c>
      <c r="M166" t="s">
        <v>108</v>
      </c>
      <c r="N166" t="s">
        <v>113</v>
      </c>
      <c r="O166" t="s">
        <v>298</v>
      </c>
      <c r="R166" t="s">
        <v>69</v>
      </c>
      <c r="S166" s="7" t="str">
        <f xml:space="preserve"> TEXT(Table13[[#This Row],[BuyStopTime]],"0000") &amp;"_"&amp;Table13[[#This Row],[Build]] &amp; "_" &amp;Table13[[#This Row],[Trading Class]]</f>
        <v>0000_217819_SPY</v>
      </c>
      <c r="T166" s="7" t="str">
        <f>Table13[[#This Row],[Trade Idea]]&amp;"_"&amp;Table13[[#This Row],[Build]]</f>
        <v>0000_217819_SPY_217819</v>
      </c>
      <c r="U166" s="7" t="b">
        <f>ISNUMBER(FIND("_b_",Table13[[#This Row],[Order Ref.]]))</f>
        <v>1</v>
      </c>
      <c r="V166" s="7" t="str">
        <f>LEFT(Table13[[#This Row],[Order Ref.]],6)</f>
        <v>217819</v>
      </c>
      <c r="W166" s="18" t="str">
        <f>HYPERLINK("http://money.worker.ydns.eu/job/update_entities_fidelity_MIM_BUYSTOP/" &amp; Table13[[#This Row],[Build]], "click me")</f>
        <v>click me</v>
      </c>
      <c r="X166" s="8">
        <f>Table13[[#This Row],[Quantity]]*100*Table13[[#This Row],[Price]]*IF(Table13[[#This Row],[Bought]],-1,1)</f>
        <v>-6042</v>
      </c>
      <c r="Y166" s="9" t="e">
        <f>TIMEVALUE(LEFT(Table13[[#This Row],[BuyStopTime]],1) &amp; ":" &amp; RIGHT(Table13[[#This Row],[BuyStopTime]],2) &amp; " AM")</f>
        <v>#VALUE!</v>
      </c>
      <c r="Z16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0000|08:12|BUY|SPY|Call|</v>
      </c>
      <c r="AA166" s="10" t="e" cm="1">
        <f t="array" ref="AA166">MAX((Table13[Trade Idea and Build]=Table13[[#This Row],[Trade Idea and Build]])*Table13[Column5])</f>
        <v>#VALUE!</v>
      </c>
      <c r="AB166" s="10" t="e">
        <f>IF(Table13[[#This Row],[SumTrailingAmountByTradePiece]]=0,"Ladder","Trail")</f>
        <v>#VALUE!</v>
      </c>
      <c r="AC166" s="10"/>
      <c r="AD166" s="2"/>
      <c r="AE166" s="2"/>
      <c r="AF166" s="2"/>
      <c r="AG166" s="2"/>
      <c r="AH166" s="2"/>
      <c r="AI166" s="2"/>
      <c r="AJ166" s="2"/>
      <c r="AK166" s="2"/>
      <c r="AL166" s="2"/>
      <c r="AM166" s="2"/>
    </row>
    <row r="167" spans="1:39" x14ac:dyDescent="0.25">
      <c r="A167" t="s">
        <v>299</v>
      </c>
      <c r="B167" t="s">
        <v>300</v>
      </c>
      <c r="C167" t="s">
        <v>99</v>
      </c>
      <c r="D167">
        <v>20220930</v>
      </c>
      <c r="E167">
        <v>255</v>
      </c>
      <c r="F167" t="s">
        <v>107</v>
      </c>
      <c r="G167" t="s">
        <v>100</v>
      </c>
      <c r="H167" t="s">
        <v>18</v>
      </c>
      <c r="I167">
        <v>8</v>
      </c>
      <c r="J167">
        <v>7.1</v>
      </c>
      <c r="K167" s="1">
        <v>0.34385416666666663</v>
      </c>
      <c r="L167">
        <v>20220913</v>
      </c>
      <c r="M167" t="s">
        <v>105</v>
      </c>
      <c r="N167" t="s">
        <v>113</v>
      </c>
      <c r="O167" t="s">
        <v>301</v>
      </c>
      <c r="R167" t="s">
        <v>68</v>
      </c>
      <c r="S167" s="7" t="str">
        <f xml:space="preserve"> TEXT(Table13[[#This Row],[BuyStopTime]],"0000") &amp;"_"&amp;Table13[[#This Row],[Build]] &amp; "_" &amp;Table13[[#This Row],[Trading Class]]</f>
        <v>0000_217795_MSFT</v>
      </c>
      <c r="T167" s="7" t="str">
        <f>Table13[[#This Row],[Trade Idea]]&amp;"_"&amp;Table13[[#This Row],[Build]]</f>
        <v>0000_217795_MSFT_217795</v>
      </c>
      <c r="U167" s="7" t="b">
        <f>ISNUMBER(FIND("_b_",Table13[[#This Row],[Order Ref.]]))</f>
        <v>1</v>
      </c>
      <c r="V167" s="7" t="str">
        <f>LEFT(Table13[[#This Row],[Order Ref.]],6)</f>
        <v>217795</v>
      </c>
      <c r="W167" s="18" t="str">
        <f>HYPERLINK("http://money.worker.ydns.eu/job/update_entities_fidelity_MIM_BUYSTOP/" &amp; Table13[[#This Row],[Build]], "click me")</f>
        <v>click me</v>
      </c>
      <c r="X167" s="8">
        <f>Table13[[#This Row],[Quantity]]*100*Table13[[#This Row],[Price]]*IF(Table13[[#This Row],[Bought]],-1,1)</f>
        <v>-5680</v>
      </c>
      <c r="Y167" s="9" t="e">
        <f>TIMEVALUE(LEFT(Table13[[#This Row],[BuyStopTime]],1) &amp; ":" &amp; RIGHT(Table13[[#This Row],[BuyStopTime]],2) &amp; " AM")</f>
        <v>#VALUE!</v>
      </c>
      <c r="Z16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0000|08:15|BUY|MSFT|Call|</v>
      </c>
      <c r="AA167" s="10" t="e" cm="1">
        <f t="array" ref="AA167">MAX((Table13[Trade Idea and Build]=Table13[[#This Row],[Trade Idea and Build]])*Table13[Column5])</f>
        <v>#VALUE!</v>
      </c>
      <c r="AB167" s="10" t="e">
        <f>IF(Table13[[#This Row],[SumTrailingAmountByTradePiece]]=0,"Ladder","Trail")</f>
        <v>#VALUE!</v>
      </c>
      <c r="AC167" s="10"/>
      <c r="AD167" s="2"/>
      <c r="AE167" s="2"/>
      <c r="AF167" s="2"/>
      <c r="AG167" s="2"/>
      <c r="AH167" s="2"/>
      <c r="AI167" s="2"/>
      <c r="AJ167" s="2"/>
      <c r="AK167" s="2"/>
      <c r="AL167" s="2"/>
      <c r="AM167" s="2"/>
    </row>
    <row r="168" spans="1:39" x14ac:dyDescent="0.25">
      <c r="A168" t="s">
        <v>272</v>
      </c>
      <c r="B168" t="s">
        <v>273</v>
      </c>
      <c r="C168" t="s">
        <v>99</v>
      </c>
      <c r="D168">
        <v>20220916</v>
      </c>
      <c r="E168">
        <v>394</v>
      </c>
      <c r="F168" t="s">
        <v>107</v>
      </c>
      <c r="G168" t="s">
        <v>100</v>
      </c>
      <c r="H168" t="s">
        <v>38</v>
      </c>
      <c r="I168">
        <v>9</v>
      </c>
      <c r="J168">
        <v>6.04</v>
      </c>
      <c r="K168" s="1">
        <v>0.35079861111111116</v>
      </c>
      <c r="L168">
        <v>20220913</v>
      </c>
      <c r="M168" t="s">
        <v>106</v>
      </c>
      <c r="N168" t="s">
        <v>113</v>
      </c>
      <c r="O168" t="s">
        <v>302</v>
      </c>
      <c r="R168" t="s">
        <v>69</v>
      </c>
      <c r="S168" s="7" t="str">
        <f xml:space="preserve"> TEXT(Table13[[#This Row],[BuyStopTime]],"0000") &amp;"_"&amp;Table13[[#This Row],[Build]] &amp; "_" &amp;Table13[[#This Row],[Trading Class]]</f>
        <v>0000_217819_SPY</v>
      </c>
      <c r="T168" s="7" t="str">
        <f>Table13[[#This Row],[Trade Idea]]&amp;"_"&amp;Table13[[#This Row],[Build]]</f>
        <v>0000_217819_SPY_217819</v>
      </c>
      <c r="U168" s="7" t="b">
        <f>ISNUMBER(FIND("_b_",Table13[[#This Row],[Order Ref.]]))</f>
        <v>0</v>
      </c>
      <c r="V168" s="7" t="str">
        <f>LEFT(Table13[[#This Row],[Order Ref.]],6)</f>
        <v>217819</v>
      </c>
      <c r="W168" s="18" t="str">
        <f>HYPERLINK("http://money.worker.ydns.eu/job/update_entities_fidelity_MIM_BUYSTOP/" &amp; Table13[[#This Row],[Build]], "click me")</f>
        <v>click me</v>
      </c>
      <c r="X168" s="8">
        <f>Table13[[#This Row],[Quantity]]*100*Table13[[#This Row],[Price]]*IF(Table13[[#This Row],[Bought]],-1,1)</f>
        <v>5436</v>
      </c>
      <c r="Y168" s="9" t="e">
        <f>TIMEVALUE(LEFT(Table13[[#This Row],[BuyStopTime]],1) &amp; ":" &amp; RIGHT(Table13[[#This Row],[BuyStopTime]],2) &amp; " AM")</f>
        <v>#VALUE!</v>
      </c>
      <c r="Z16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0000|08:25|SELL|SPY|Call|</v>
      </c>
      <c r="AA168" s="10" t="e" cm="1">
        <f t="array" ref="AA168">MAX((Table13[Trade Idea and Build]=Table13[[#This Row],[Trade Idea and Build]])*Table13[Column5])</f>
        <v>#VALUE!</v>
      </c>
      <c r="AB168" s="10" t="e">
        <f>IF(Table13[[#This Row],[SumTrailingAmountByTradePiece]]=0,"Ladder","Trail")</f>
        <v>#VALUE!</v>
      </c>
      <c r="AC168" s="10"/>
      <c r="AD168" s="2"/>
      <c r="AE168" s="2"/>
      <c r="AF168" s="2"/>
      <c r="AG168" s="2"/>
      <c r="AH168" s="2"/>
      <c r="AI168" s="2"/>
      <c r="AJ168" s="2"/>
      <c r="AK168" s="2"/>
      <c r="AL168" s="2"/>
      <c r="AM168" s="2"/>
    </row>
    <row r="169" spans="1:39" x14ac:dyDescent="0.25">
      <c r="A169" t="s">
        <v>279</v>
      </c>
      <c r="B169" t="s">
        <v>280</v>
      </c>
      <c r="C169" t="s">
        <v>99</v>
      </c>
      <c r="D169">
        <v>20220916</v>
      </c>
      <c r="E169">
        <v>385</v>
      </c>
      <c r="F169" t="s">
        <v>107</v>
      </c>
      <c r="G169" t="s">
        <v>100</v>
      </c>
      <c r="H169" t="s">
        <v>38</v>
      </c>
      <c r="I169">
        <v>5</v>
      </c>
      <c r="J169">
        <v>13.45</v>
      </c>
      <c r="K169" s="1">
        <v>0.35121527777777778</v>
      </c>
      <c r="L169">
        <v>20220913</v>
      </c>
      <c r="M169" t="s">
        <v>136</v>
      </c>
      <c r="N169" t="s">
        <v>113</v>
      </c>
      <c r="O169" t="s">
        <v>303</v>
      </c>
      <c r="R169" t="s">
        <v>69</v>
      </c>
      <c r="S169" s="7" t="str">
        <f xml:space="preserve"> TEXT(Table13[[#This Row],[BuyStopTime]],"0000") &amp;"_"&amp;Table13[[#This Row],[Build]] &amp; "_" &amp;Table13[[#This Row],[Trading Class]]</f>
        <v>0000_217818_SPY</v>
      </c>
      <c r="T169" s="7" t="str">
        <f>Table13[[#This Row],[Trade Idea]]&amp;"_"&amp;Table13[[#This Row],[Build]]</f>
        <v>0000_217818_SPY_217818</v>
      </c>
      <c r="U169" s="7" t="b">
        <f>ISNUMBER(FIND("_b_",Table13[[#This Row],[Order Ref.]]))</f>
        <v>0</v>
      </c>
      <c r="V169" s="7" t="str">
        <f>LEFT(Table13[[#This Row],[Order Ref.]],6)</f>
        <v>217818</v>
      </c>
      <c r="W169" s="18" t="str">
        <f>HYPERLINK("http://money.worker.ydns.eu/job/update_entities_fidelity_MIM_BUYSTOP/" &amp; Table13[[#This Row],[Build]], "click me")</f>
        <v>click me</v>
      </c>
      <c r="X169" s="8">
        <f>Table13[[#This Row],[Quantity]]*100*Table13[[#This Row],[Price]]*IF(Table13[[#This Row],[Bought]],-1,1)</f>
        <v>6725</v>
      </c>
      <c r="Y169" s="9" t="e">
        <f>TIMEVALUE(LEFT(Table13[[#This Row],[BuyStopTime]],1) &amp; ":" &amp; RIGHT(Table13[[#This Row],[BuyStopTime]],2) &amp; " AM")</f>
        <v>#VALUE!</v>
      </c>
      <c r="Z16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0000|08:25|SELL|SPY|Call|</v>
      </c>
      <c r="AA169" s="10" t="e" cm="1">
        <f t="array" ref="AA169">MAX((Table13[Trade Idea and Build]=Table13[[#This Row],[Trade Idea and Build]])*Table13[Column5])</f>
        <v>#VALUE!</v>
      </c>
      <c r="AB169" s="10" t="e">
        <f>IF(Table13[[#This Row],[SumTrailingAmountByTradePiece]]=0,"Ladder","Trail")</f>
        <v>#VALUE!</v>
      </c>
      <c r="AC169" s="10"/>
      <c r="AD169" s="2"/>
      <c r="AE169" s="2"/>
      <c r="AF169" s="2"/>
      <c r="AG169" s="2"/>
      <c r="AH169" s="2"/>
      <c r="AI169" s="2"/>
      <c r="AJ169" s="2"/>
      <c r="AK169" s="2"/>
      <c r="AL169" s="2"/>
      <c r="AM169" s="2"/>
    </row>
    <row r="170" spans="1:39" x14ac:dyDescent="0.25">
      <c r="A170" t="s">
        <v>286</v>
      </c>
      <c r="B170" t="s">
        <v>287</v>
      </c>
      <c r="C170" t="s">
        <v>99</v>
      </c>
      <c r="D170">
        <v>20220916</v>
      </c>
      <c r="E170">
        <v>381</v>
      </c>
      <c r="F170" t="s">
        <v>107</v>
      </c>
      <c r="G170" t="s">
        <v>100</v>
      </c>
      <c r="H170" t="s">
        <v>38</v>
      </c>
      <c r="I170">
        <v>4</v>
      </c>
      <c r="J170">
        <v>17.09</v>
      </c>
      <c r="K170" s="1">
        <v>0.35293981481481485</v>
      </c>
      <c r="L170">
        <v>20220913</v>
      </c>
      <c r="M170" t="s">
        <v>136</v>
      </c>
      <c r="N170" t="s">
        <v>113</v>
      </c>
      <c r="O170" t="s">
        <v>304</v>
      </c>
      <c r="R170" t="s">
        <v>69</v>
      </c>
      <c r="S170" s="7" t="str">
        <f xml:space="preserve"> TEXT(Table13[[#This Row],[BuyStopTime]],"0000") &amp;"_"&amp;Table13[[#This Row],[Build]] &amp; "_" &amp;Table13[[#This Row],[Trading Class]]</f>
        <v>0000_217818_SPY</v>
      </c>
      <c r="T170" s="7" t="str">
        <f>Table13[[#This Row],[Trade Idea]]&amp;"_"&amp;Table13[[#This Row],[Build]]</f>
        <v>0000_217818_SPY_217818</v>
      </c>
      <c r="U170" s="7" t="b">
        <f>ISNUMBER(FIND("_b_",Table13[[#This Row],[Order Ref.]]))</f>
        <v>0</v>
      </c>
      <c r="V170" s="7" t="str">
        <f>LEFT(Table13[[#This Row],[Order Ref.]],6)</f>
        <v>217818</v>
      </c>
      <c r="W170" s="18" t="str">
        <f>HYPERLINK("http://money.worker.ydns.eu/job/update_entities_fidelity_MIM_BUYSTOP/" &amp; Table13[[#This Row],[Build]], "click me")</f>
        <v>click me</v>
      </c>
      <c r="X170" s="8">
        <f>Table13[[#This Row],[Quantity]]*100*Table13[[#This Row],[Price]]*IF(Table13[[#This Row],[Bought]],-1,1)</f>
        <v>6836</v>
      </c>
      <c r="Y170" s="9" t="e">
        <f>TIMEVALUE(LEFT(Table13[[#This Row],[BuyStopTime]],1) &amp; ":" &amp; RIGHT(Table13[[#This Row],[BuyStopTime]],2) &amp; " AM")</f>
        <v>#VALUE!</v>
      </c>
      <c r="Z17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0000|08:28|SELL|SPY|Call|</v>
      </c>
      <c r="AA170" s="10" t="e" cm="1">
        <f t="array" ref="AA170">MAX((Table13[Trade Idea and Build]=Table13[[#This Row],[Trade Idea and Build]])*Table13[Column5])</f>
        <v>#VALUE!</v>
      </c>
      <c r="AB170" s="10" t="e">
        <f>IF(Table13[[#This Row],[SumTrailingAmountByTradePiece]]=0,"Ladder","Trail")</f>
        <v>#VALUE!</v>
      </c>
      <c r="AC170" s="10"/>
      <c r="AD170" s="2"/>
      <c r="AE170" s="2"/>
      <c r="AF170" s="2"/>
      <c r="AG170" s="2"/>
      <c r="AH170" s="2"/>
      <c r="AI170" s="2"/>
      <c r="AJ170" s="2"/>
      <c r="AK170" s="2"/>
      <c r="AL170" s="2"/>
      <c r="AM170" s="2"/>
    </row>
    <row r="171" spans="1:39" x14ac:dyDescent="0.25">
      <c r="A171" t="s">
        <v>296</v>
      </c>
      <c r="B171" t="s">
        <v>297</v>
      </c>
      <c r="C171" t="s">
        <v>99</v>
      </c>
      <c r="D171">
        <v>20220916</v>
      </c>
      <c r="E171">
        <v>389</v>
      </c>
      <c r="F171" t="s">
        <v>107</v>
      </c>
      <c r="G171" t="s">
        <v>100</v>
      </c>
      <c r="H171" t="s">
        <v>38</v>
      </c>
      <c r="I171">
        <v>6</v>
      </c>
      <c r="J171">
        <v>9.81</v>
      </c>
      <c r="K171" s="1">
        <v>0.35293981481481485</v>
      </c>
      <c r="L171">
        <v>20220913</v>
      </c>
      <c r="M171" t="s">
        <v>105</v>
      </c>
      <c r="N171" t="s">
        <v>113</v>
      </c>
      <c r="O171" t="s">
        <v>305</v>
      </c>
      <c r="R171" t="s">
        <v>69</v>
      </c>
      <c r="S171" s="7" t="str">
        <f xml:space="preserve"> TEXT(Table13[[#This Row],[BuyStopTime]],"0000") &amp;"_"&amp;Table13[[#This Row],[Build]] &amp; "_" &amp;Table13[[#This Row],[Trading Class]]</f>
        <v>0000_217819_SPY</v>
      </c>
      <c r="T171" s="7" t="str">
        <f>Table13[[#This Row],[Trade Idea]]&amp;"_"&amp;Table13[[#This Row],[Build]]</f>
        <v>0000_217819_SPY_217819</v>
      </c>
      <c r="U171" s="7" t="b">
        <f>ISNUMBER(FIND("_b_",Table13[[#This Row],[Order Ref.]]))</f>
        <v>0</v>
      </c>
      <c r="V171" s="7" t="str">
        <f>LEFT(Table13[[#This Row],[Order Ref.]],6)</f>
        <v>217819</v>
      </c>
      <c r="W171" s="18" t="str">
        <f>HYPERLINK("http://money.worker.ydns.eu/job/update_entities_fidelity_MIM_BUYSTOP/" &amp; Table13[[#This Row],[Build]], "click me")</f>
        <v>click me</v>
      </c>
      <c r="X171" s="8">
        <f>Table13[[#This Row],[Quantity]]*100*Table13[[#This Row],[Price]]*IF(Table13[[#This Row],[Bought]],-1,1)</f>
        <v>5886</v>
      </c>
      <c r="Y171" s="9" t="e">
        <f>TIMEVALUE(LEFT(Table13[[#This Row],[BuyStopTime]],1) &amp; ":" &amp; RIGHT(Table13[[#This Row],[BuyStopTime]],2) &amp; " AM")</f>
        <v>#VALUE!</v>
      </c>
      <c r="Z17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0000|08:28|SELL|SPY|Call|</v>
      </c>
      <c r="AA171" s="10" t="e" cm="1">
        <f t="array" ref="AA171">MAX((Table13[Trade Idea and Build]=Table13[[#This Row],[Trade Idea and Build]])*Table13[Column5])</f>
        <v>#VALUE!</v>
      </c>
      <c r="AB171" s="10" t="e">
        <f>IF(Table13[[#This Row],[SumTrailingAmountByTradePiece]]=0,"Ladder","Trail")</f>
        <v>#VALUE!</v>
      </c>
      <c r="AC171" s="10"/>
      <c r="AD171" s="2"/>
      <c r="AE171" s="2"/>
      <c r="AF171" s="2"/>
      <c r="AG171" s="2"/>
      <c r="AH171" s="2"/>
      <c r="AI171" s="2"/>
      <c r="AJ171" s="2"/>
      <c r="AK171" s="2"/>
      <c r="AL171" s="2"/>
      <c r="AM171" s="2"/>
    </row>
    <row r="172" spans="1:39" x14ac:dyDescent="0.25">
      <c r="A172" t="s">
        <v>132</v>
      </c>
      <c r="B172" t="s">
        <v>152</v>
      </c>
      <c r="C172" t="s">
        <v>99</v>
      </c>
      <c r="D172">
        <v>20220916</v>
      </c>
      <c r="E172">
        <v>397</v>
      </c>
      <c r="F172" t="s">
        <v>107</v>
      </c>
      <c r="G172" t="s">
        <v>100</v>
      </c>
      <c r="H172" t="s">
        <v>38</v>
      </c>
      <c r="I172">
        <v>6</v>
      </c>
      <c r="J172">
        <v>4.72</v>
      </c>
      <c r="K172" s="1">
        <v>0.42785879629629631</v>
      </c>
      <c r="L172">
        <v>20220913</v>
      </c>
      <c r="M172" t="s">
        <v>106</v>
      </c>
      <c r="N172" t="s">
        <v>113</v>
      </c>
      <c r="O172" t="s">
        <v>306</v>
      </c>
      <c r="R172" t="s">
        <v>69</v>
      </c>
      <c r="S172" s="7" t="str">
        <f xml:space="preserve"> TEXT(Table13[[#This Row],[BuyStopTime]],"0000") &amp;"_"&amp;Table13[[#This Row],[Build]] &amp; "_" &amp;Table13[[#This Row],[Trading Class]]</f>
        <v>0000_217820_SPY</v>
      </c>
      <c r="T172" s="7" t="str">
        <f>Table13[[#This Row],[Trade Idea]]&amp;"_"&amp;Table13[[#This Row],[Build]]</f>
        <v>0000_217820_SPY_217820</v>
      </c>
      <c r="U172" s="7" t="b">
        <f>ISNUMBER(FIND("_b_",Table13[[#This Row],[Order Ref.]]))</f>
        <v>0</v>
      </c>
      <c r="V172" s="7" t="str">
        <f>LEFT(Table13[[#This Row],[Order Ref.]],6)</f>
        <v>217820</v>
      </c>
      <c r="W172" s="18" t="str">
        <f>HYPERLINK("http://money.worker.ydns.eu/job/update_entities_fidelity_MIM_BUYSTOP/" &amp; Table13[[#This Row],[Build]], "click me")</f>
        <v>click me</v>
      </c>
      <c r="X172" s="8">
        <f>Table13[[#This Row],[Quantity]]*100*Table13[[#This Row],[Price]]*IF(Table13[[#This Row],[Bought]],-1,1)</f>
        <v>2832</v>
      </c>
      <c r="Y172" s="9" t="e">
        <f>TIMEVALUE(LEFT(Table13[[#This Row],[BuyStopTime]],1) &amp; ":" &amp; RIGHT(Table13[[#This Row],[BuyStopTime]],2) &amp; " AM")</f>
        <v>#VALUE!</v>
      </c>
      <c r="Z17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0000|10:16|SELL|SPY|Call|</v>
      </c>
      <c r="AA172" s="10" t="e" cm="1">
        <f t="array" ref="AA172">MAX((Table13[Trade Idea and Build]=Table13[[#This Row],[Trade Idea and Build]])*Table13[Column5])</f>
        <v>#VALUE!</v>
      </c>
      <c r="AB172" s="10" t="e">
        <f>IF(Table13[[#This Row],[SumTrailingAmountByTradePiece]]=0,"Ladder","Trail")</f>
        <v>#VALUE!</v>
      </c>
      <c r="AC172" s="10"/>
      <c r="AD172" s="2"/>
      <c r="AE172" s="2"/>
      <c r="AF172" s="2"/>
      <c r="AG172" s="2"/>
      <c r="AH172" s="2"/>
      <c r="AI172" s="2"/>
      <c r="AJ172" s="2"/>
      <c r="AK172" s="2"/>
      <c r="AL172" s="2"/>
      <c r="AM172" s="2"/>
    </row>
    <row r="173" spans="1:39" x14ac:dyDescent="0.25">
      <c r="A173" t="s">
        <v>293</v>
      </c>
      <c r="B173" t="s">
        <v>294</v>
      </c>
      <c r="C173" t="s">
        <v>99</v>
      </c>
      <c r="D173">
        <v>20220916</v>
      </c>
      <c r="E173">
        <v>393</v>
      </c>
      <c r="F173" t="s">
        <v>107</v>
      </c>
      <c r="G173" t="s">
        <v>100</v>
      </c>
      <c r="H173" t="s">
        <v>38</v>
      </c>
      <c r="I173">
        <v>1</v>
      </c>
      <c r="J173">
        <v>6.04</v>
      </c>
      <c r="K173" s="1">
        <v>0.48092592592592592</v>
      </c>
      <c r="L173">
        <v>20220913</v>
      </c>
      <c r="M173" t="s">
        <v>307</v>
      </c>
      <c r="N173" t="s">
        <v>113</v>
      </c>
      <c r="O173" t="s">
        <v>308</v>
      </c>
      <c r="R173" t="s">
        <v>69</v>
      </c>
      <c r="S173" s="7" t="str">
        <f xml:space="preserve"> TEXT(Table13[[#This Row],[BuyStopTime]],"0000") &amp;"_"&amp;Table13[[#This Row],[Build]] &amp; "_" &amp;Table13[[#This Row],[Trading Class]]</f>
        <v>0000_217820_SPY</v>
      </c>
      <c r="T173" s="7" t="str">
        <f>Table13[[#This Row],[Trade Idea]]&amp;"_"&amp;Table13[[#This Row],[Build]]</f>
        <v>0000_217820_SPY_217820</v>
      </c>
      <c r="U173" s="7" t="b">
        <f>ISNUMBER(FIND("_b_",Table13[[#This Row],[Order Ref.]]))</f>
        <v>0</v>
      </c>
      <c r="V173" s="7" t="str">
        <f>LEFT(Table13[[#This Row],[Order Ref.]],6)</f>
        <v>217820</v>
      </c>
      <c r="W173" s="18" t="str">
        <f>HYPERLINK("http://money.worker.ydns.eu/job/update_entities_fidelity_MIM_BUYSTOP/" &amp; Table13[[#This Row],[Build]], "click me")</f>
        <v>click me</v>
      </c>
      <c r="X173" s="8">
        <f>Table13[[#This Row],[Quantity]]*100*Table13[[#This Row],[Price]]*IF(Table13[[#This Row],[Bought]],-1,1)</f>
        <v>604</v>
      </c>
      <c r="Y173" s="9" t="e">
        <f>TIMEVALUE(LEFT(Table13[[#This Row],[BuyStopTime]],1) &amp; ":" &amp; RIGHT(Table13[[#This Row],[BuyStopTime]],2) &amp; " AM")</f>
        <v>#VALUE!</v>
      </c>
      <c r="Z17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0000|11:32|SELL|SPY|Call|</v>
      </c>
      <c r="AA173" s="10" t="e" cm="1">
        <f t="array" ref="AA173">MAX((Table13[Trade Idea and Build]=Table13[[#This Row],[Trade Idea and Build]])*Table13[Column5])</f>
        <v>#VALUE!</v>
      </c>
      <c r="AB173" s="10" t="e">
        <f>IF(Table13[[#This Row],[SumTrailingAmountByTradePiece]]=0,"Ladder","Trail")</f>
        <v>#VALUE!</v>
      </c>
      <c r="AC173" s="10"/>
      <c r="AD173" s="2"/>
      <c r="AE173" s="2"/>
      <c r="AF173" s="2"/>
      <c r="AG173" s="2"/>
      <c r="AH173" s="2"/>
      <c r="AI173" s="2"/>
      <c r="AJ173" s="2"/>
      <c r="AK173" s="2"/>
      <c r="AL173" s="2"/>
      <c r="AM173" s="2"/>
    </row>
    <row r="174" spans="1:39" x14ac:dyDescent="0.25">
      <c r="A174" t="s">
        <v>293</v>
      </c>
      <c r="B174" t="s">
        <v>294</v>
      </c>
      <c r="C174" t="s">
        <v>99</v>
      </c>
      <c r="D174">
        <v>20220916</v>
      </c>
      <c r="E174">
        <v>393</v>
      </c>
      <c r="F174" t="s">
        <v>107</v>
      </c>
      <c r="G174" t="s">
        <v>100</v>
      </c>
      <c r="H174" t="s">
        <v>38</v>
      </c>
      <c r="I174">
        <v>1</v>
      </c>
      <c r="J174">
        <v>6.05</v>
      </c>
      <c r="K174" s="1">
        <v>0.48092592592592592</v>
      </c>
      <c r="L174">
        <v>20220913</v>
      </c>
      <c r="M174" t="s">
        <v>104</v>
      </c>
      <c r="N174" t="s">
        <v>113</v>
      </c>
      <c r="O174" t="s">
        <v>308</v>
      </c>
      <c r="R174" t="s">
        <v>69</v>
      </c>
      <c r="S174" s="7" t="str">
        <f xml:space="preserve"> TEXT(Table13[[#This Row],[BuyStopTime]],"0000") &amp;"_"&amp;Table13[[#This Row],[Build]] &amp; "_" &amp;Table13[[#This Row],[Trading Class]]</f>
        <v>0000_217820_SPY</v>
      </c>
      <c r="T174" s="7" t="str">
        <f>Table13[[#This Row],[Trade Idea]]&amp;"_"&amp;Table13[[#This Row],[Build]]</f>
        <v>0000_217820_SPY_217820</v>
      </c>
      <c r="U174" s="7" t="b">
        <f>ISNUMBER(FIND("_b_",Table13[[#This Row],[Order Ref.]]))</f>
        <v>0</v>
      </c>
      <c r="V174" s="7" t="str">
        <f>LEFT(Table13[[#This Row],[Order Ref.]],6)</f>
        <v>217820</v>
      </c>
      <c r="W174" s="18" t="str">
        <f>HYPERLINK("http://money.worker.ydns.eu/job/update_entities_fidelity_MIM_BUYSTOP/" &amp; Table13[[#This Row],[Build]], "click me")</f>
        <v>click me</v>
      </c>
      <c r="X174" s="8">
        <f>Table13[[#This Row],[Quantity]]*100*Table13[[#This Row],[Price]]*IF(Table13[[#This Row],[Bought]],-1,1)</f>
        <v>605</v>
      </c>
      <c r="Y174" s="9" t="e">
        <f>TIMEVALUE(LEFT(Table13[[#This Row],[BuyStopTime]],1) &amp; ":" &amp; RIGHT(Table13[[#This Row],[BuyStopTime]],2) &amp; " AM")</f>
        <v>#VALUE!</v>
      </c>
      <c r="Z17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0000|11:32|SELL|SPY|Call|</v>
      </c>
      <c r="AA174" s="10" t="e" cm="1">
        <f t="array" ref="AA174">MAX((Table13[Trade Idea and Build]=Table13[[#This Row],[Trade Idea and Build]])*Table13[Column5])</f>
        <v>#VALUE!</v>
      </c>
      <c r="AB174" s="10" t="e">
        <f>IF(Table13[[#This Row],[SumTrailingAmountByTradePiece]]=0,"Ladder","Trail")</f>
        <v>#VALUE!</v>
      </c>
      <c r="AC174" s="10"/>
      <c r="AD174" s="2"/>
      <c r="AE174" s="2"/>
      <c r="AF174" s="2"/>
      <c r="AG174" s="2"/>
      <c r="AH174" s="2"/>
      <c r="AI174" s="2"/>
      <c r="AJ174" s="2"/>
      <c r="AK174" s="2"/>
      <c r="AL174" s="2"/>
      <c r="AM174" s="2"/>
    </row>
    <row r="175" spans="1:39" x14ac:dyDescent="0.25">
      <c r="A175" t="s">
        <v>293</v>
      </c>
      <c r="B175" t="s">
        <v>294</v>
      </c>
      <c r="C175" t="s">
        <v>99</v>
      </c>
      <c r="D175">
        <v>20220916</v>
      </c>
      <c r="E175">
        <v>393</v>
      </c>
      <c r="F175" t="s">
        <v>107</v>
      </c>
      <c r="G175" t="s">
        <v>100</v>
      </c>
      <c r="H175" t="s">
        <v>38</v>
      </c>
      <c r="I175">
        <v>1</v>
      </c>
      <c r="J175">
        <v>6.05</v>
      </c>
      <c r="K175" s="1">
        <v>0.48094907407407406</v>
      </c>
      <c r="L175">
        <v>20220913</v>
      </c>
      <c r="M175" t="s">
        <v>104</v>
      </c>
      <c r="N175" t="s">
        <v>113</v>
      </c>
      <c r="O175" t="s">
        <v>308</v>
      </c>
      <c r="R175" t="s">
        <v>69</v>
      </c>
      <c r="S175" s="7" t="str">
        <f xml:space="preserve"> TEXT(Table13[[#This Row],[BuyStopTime]],"0000") &amp;"_"&amp;Table13[[#This Row],[Build]] &amp; "_" &amp;Table13[[#This Row],[Trading Class]]</f>
        <v>0000_217820_SPY</v>
      </c>
      <c r="T175" s="7" t="str">
        <f>Table13[[#This Row],[Trade Idea]]&amp;"_"&amp;Table13[[#This Row],[Build]]</f>
        <v>0000_217820_SPY_217820</v>
      </c>
      <c r="U175" s="7" t="b">
        <f>ISNUMBER(FIND("_b_",Table13[[#This Row],[Order Ref.]]))</f>
        <v>0</v>
      </c>
      <c r="V175" s="7" t="str">
        <f>LEFT(Table13[[#This Row],[Order Ref.]],6)</f>
        <v>217820</v>
      </c>
      <c r="W175" s="18" t="str">
        <f>HYPERLINK("http://money.worker.ydns.eu/job/update_entities_fidelity_MIM_BUYSTOP/" &amp; Table13[[#This Row],[Build]], "click me")</f>
        <v>click me</v>
      </c>
      <c r="X175" s="8">
        <f>Table13[[#This Row],[Quantity]]*100*Table13[[#This Row],[Price]]*IF(Table13[[#This Row],[Bought]],-1,1)</f>
        <v>605</v>
      </c>
      <c r="Y175" s="9" t="e">
        <f>TIMEVALUE(LEFT(Table13[[#This Row],[BuyStopTime]],1) &amp; ":" &amp; RIGHT(Table13[[#This Row],[BuyStopTime]],2) &amp; " AM")</f>
        <v>#VALUE!</v>
      </c>
      <c r="Z17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0000|11:32|SELL|SPY|Call|</v>
      </c>
      <c r="AA175" s="10" t="e" cm="1">
        <f t="array" ref="AA175">MAX((Table13[Trade Idea and Build]=Table13[[#This Row],[Trade Idea and Build]])*Table13[Column5])</f>
        <v>#VALUE!</v>
      </c>
      <c r="AB175" s="10" t="e">
        <f>IF(Table13[[#This Row],[SumTrailingAmountByTradePiece]]=0,"Ladder","Trail")</f>
        <v>#VALUE!</v>
      </c>
      <c r="AC175" s="10"/>
      <c r="AD175" s="2"/>
      <c r="AE175" s="2"/>
      <c r="AF175" s="2"/>
      <c r="AG175" s="2"/>
      <c r="AH175" s="2"/>
      <c r="AI175" s="2"/>
      <c r="AJ175" s="2"/>
      <c r="AK175" s="2"/>
      <c r="AL175" s="2"/>
      <c r="AM175" s="2"/>
    </row>
    <row r="176" spans="1:39" x14ac:dyDescent="0.25">
      <c r="A176" t="s">
        <v>293</v>
      </c>
      <c r="B176" t="s">
        <v>294</v>
      </c>
      <c r="C176" t="s">
        <v>99</v>
      </c>
      <c r="D176">
        <v>20220916</v>
      </c>
      <c r="E176">
        <v>393</v>
      </c>
      <c r="F176" t="s">
        <v>107</v>
      </c>
      <c r="G176" t="s">
        <v>100</v>
      </c>
      <c r="H176" t="s">
        <v>38</v>
      </c>
      <c r="I176">
        <v>2</v>
      </c>
      <c r="J176">
        <v>6.02</v>
      </c>
      <c r="K176" s="1">
        <v>0.48180555555555554</v>
      </c>
      <c r="L176">
        <v>20220913</v>
      </c>
      <c r="M176" t="s">
        <v>106</v>
      </c>
      <c r="N176" t="s">
        <v>113</v>
      </c>
      <c r="O176" t="s">
        <v>308</v>
      </c>
      <c r="R176" t="s">
        <v>69</v>
      </c>
      <c r="S176" s="7" t="str">
        <f xml:space="preserve"> TEXT(Table13[[#This Row],[BuyStopTime]],"0000") &amp;"_"&amp;Table13[[#This Row],[Build]] &amp; "_" &amp;Table13[[#This Row],[Trading Class]]</f>
        <v>0000_217820_SPY</v>
      </c>
      <c r="T176" s="7" t="str">
        <f>Table13[[#This Row],[Trade Idea]]&amp;"_"&amp;Table13[[#This Row],[Build]]</f>
        <v>0000_217820_SPY_217820</v>
      </c>
      <c r="U176" s="7" t="b">
        <f>ISNUMBER(FIND("_b_",Table13[[#This Row],[Order Ref.]]))</f>
        <v>0</v>
      </c>
      <c r="V176" s="7" t="str">
        <f>LEFT(Table13[[#This Row],[Order Ref.]],6)</f>
        <v>217820</v>
      </c>
      <c r="W176" s="18" t="str">
        <f>HYPERLINK("http://money.worker.ydns.eu/job/update_entities_fidelity_MIM_BUYSTOP/" &amp; Table13[[#This Row],[Build]], "click me")</f>
        <v>click me</v>
      </c>
      <c r="X176" s="8">
        <f>Table13[[#This Row],[Quantity]]*100*Table13[[#This Row],[Price]]*IF(Table13[[#This Row],[Bought]],-1,1)</f>
        <v>1204</v>
      </c>
      <c r="Y176" s="9" t="e">
        <f>TIMEVALUE(LEFT(Table13[[#This Row],[BuyStopTime]],1) &amp; ":" &amp; RIGHT(Table13[[#This Row],[BuyStopTime]],2) &amp; " AM")</f>
        <v>#VALUE!</v>
      </c>
      <c r="Z17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0000|11:33|SELL|SPY|Call|</v>
      </c>
      <c r="AA176" s="10" t="e" cm="1">
        <f t="array" ref="AA176">MAX((Table13[Trade Idea and Build]=Table13[[#This Row],[Trade Idea and Build]])*Table13[Column5])</f>
        <v>#VALUE!</v>
      </c>
      <c r="AB176" s="10" t="e">
        <f>IF(Table13[[#This Row],[SumTrailingAmountByTradePiece]]=0,"Ladder","Trail")</f>
        <v>#VALUE!</v>
      </c>
      <c r="AC176" s="10"/>
      <c r="AD176" s="2"/>
      <c r="AE176" s="2"/>
      <c r="AF176" s="2"/>
      <c r="AG176" s="2"/>
      <c r="AH176" s="2"/>
      <c r="AI176" s="2"/>
      <c r="AJ176" s="2"/>
      <c r="AK176" s="2"/>
      <c r="AL176" s="2"/>
      <c r="AM176" s="2"/>
    </row>
    <row r="177" spans="1:39" x14ac:dyDescent="0.25">
      <c r="A177" t="s">
        <v>309</v>
      </c>
      <c r="B177" t="s">
        <v>310</v>
      </c>
      <c r="C177" t="s">
        <v>99</v>
      </c>
      <c r="D177">
        <v>20220916</v>
      </c>
      <c r="E177">
        <v>396</v>
      </c>
      <c r="F177" t="s">
        <v>107</v>
      </c>
      <c r="G177" t="s">
        <v>100</v>
      </c>
      <c r="H177" t="s">
        <v>18</v>
      </c>
      <c r="I177">
        <v>2</v>
      </c>
      <c r="J177">
        <v>3.83</v>
      </c>
      <c r="K177" s="1">
        <v>0.48958333333333331</v>
      </c>
      <c r="L177">
        <v>20220913</v>
      </c>
      <c r="M177" t="s">
        <v>104</v>
      </c>
      <c r="N177" t="s">
        <v>113</v>
      </c>
      <c r="O177" t="s">
        <v>311</v>
      </c>
      <c r="R177" t="s">
        <v>69</v>
      </c>
      <c r="S177" s="7" t="str">
        <f xml:space="preserve"> TEXT(Table13[[#This Row],[BuyStopTime]],"0000") &amp;"_"&amp;Table13[[#This Row],[Build]] &amp; "_" &amp;Table13[[#This Row],[Trading Class]]</f>
        <v>0000_217821_SPY</v>
      </c>
      <c r="T177" s="7" t="str">
        <f>Table13[[#This Row],[Trade Idea]]&amp;"_"&amp;Table13[[#This Row],[Build]]</f>
        <v>0000_217821_SPY_217821</v>
      </c>
      <c r="U177" s="7" t="b">
        <f>ISNUMBER(FIND("_b_",Table13[[#This Row],[Order Ref.]]))</f>
        <v>1</v>
      </c>
      <c r="V177" s="7" t="str">
        <f>LEFT(Table13[[#This Row],[Order Ref.]],6)</f>
        <v>217821</v>
      </c>
      <c r="W177" s="18" t="str">
        <f>HYPERLINK("http://money.worker.ydns.eu/job/update_entities_fidelity_MIM_BUYSTOP/" &amp; Table13[[#This Row],[Build]], "click me")</f>
        <v>click me</v>
      </c>
      <c r="X177" s="8">
        <f>Table13[[#This Row],[Quantity]]*100*Table13[[#This Row],[Price]]*IF(Table13[[#This Row],[Bought]],-1,1)</f>
        <v>-766</v>
      </c>
      <c r="Y177" s="9" t="e">
        <f>TIMEVALUE(LEFT(Table13[[#This Row],[BuyStopTime]],1) &amp; ":" &amp; RIGHT(Table13[[#This Row],[BuyStopTime]],2) &amp; " AM")</f>
        <v>#VALUE!</v>
      </c>
      <c r="Z17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0000|11:45|BUY|SPY|Call|</v>
      </c>
      <c r="AA177" s="10" t="e" cm="1">
        <f t="array" ref="AA177">MAX((Table13[Trade Idea and Build]=Table13[[#This Row],[Trade Idea and Build]])*Table13[Column5])</f>
        <v>#VALUE!</v>
      </c>
      <c r="AB177" s="10" t="e">
        <f>IF(Table13[[#This Row],[SumTrailingAmountByTradePiece]]=0,"Ladder","Trail")</f>
        <v>#VALUE!</v>
      </c>
      <c r="AC177" s="10"/>
      <c r="AD177" s="2"/>
      <c r="AE177" s="2"/>
      <c r="AF177" s="2"/>
      <c r="AG177" s="2"/>
      <c r="AH177" s="2"/>
      <c r="AI177" s="2"/>
      <c r="AJ177" s="2"/>
      <c r="AK177" s="2"/>
      <c r="AL177" s="2"/>
      <c r="AM177" s="2"/>
    </row>
    <row r="178" spans="1:39" x14ac:dyDescent="0.25">
      <c r="A178" t="s">
        <v>309</v>
      </c>
      <c r="B178" t="s">
        <v>310</v>
      </c>
      <c r="C178" t="s">
        <v>99</v>
      </c>
      <c r="D178">
        <v>20220916</v>
      </c>
      <c r="E178">
        <v>396</v>
      </c>
      <c r="F178" t="s">
        <v>107</v>
      </c>
      <c r="G178" t="s">
        <v>100</v>
      </c>
      <c r="H178" t="s">
        <v>18</v>
      </c>
      <c r="I178">
        <v>2</v>
      </c>
      <c r="J178">
        <v>3.83</v>
      </c>
      <c r="K178" s="1">
        <v>0.48958333333333331</v>
      </c>
      <c r="L178">
        <v>20220913</v>
      </c>
      <c r="M178" t="s">
        <v>108</v>
      </c>
      <c r="N178" t="s">
        <v>113</v>
      </c>
      <c r="O178" t="s">
        <v>311</v>
      </c>
      <c r="R178" t="s">
        <v>69</v>
      </c>
      <c r="S178" s="7" t="str">
        <f xml:space="preserve"> TEXT(Table13[[#This Row],[BuyStopTime]],"0000") &amp;"_"&amp;Table13[[#This Row],[Build]] &amp; "_" &amp;Table13[[#This Row],[Trading Class]]</f>
        <v>0000_217821_SPY</v>
      </c>
      <c r="T178" s="7" t="str">
        <f>Table13[[#This Row],[Trade Idea]]&amp;"_"&amp;Table13[[#This Row],[Build]]</f>
        <v>0000_217821_SPY_217821</v>
      </c>
      <c r="U178" s="7" t="b">
        <f>ISNUMBER(FIND("_b_",Table13[[#This Row],[Order Ref.]]))</f>
        <v>1</v>
      </c>
      <c r="V178" s="7" t="str">
        <f>LEFT(Table13[[#This Row],[Order Ref.]],6)</f>
        <v>217821</v>
      </c>
      <c r="W178" s="18" t="str">
        <f>HYPERLINK("http://money.worker.ydns.eu/job/update_entities_fidelity_MIM_BUYSTOP/" &amp; Table13[[#This Row],[Build]], "click me")</f>
        <v>click me</v>
      </c>
      <c r="X178" s="8">
        <f>Table13[[#This Row],[Quantity]]*100*Table13[[#This Row],[Price]]*IF(Table13[[#This Row],[Bought]],-1,1)</f>
        <v>-766</v>
      </c>
      <c r="Y178" s="9" t="e">
        <f>TIMEVALUE(LEFT(Table13[[#This Row],[BuyStopTime]],1) &amp; ":" &amp; RIGHT(Table13[[#This Row],[BuyStopTime]],2) &amp; " AM")</f>
        <v>#VALUE!</v>
      </c>
      <c r="Z17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0000|11:45|BUY|SPY|Call|</v>
      </c>
      <c r="AA178" s="10" t="e" cm="1">
        <f t="array" ref="AA178">MAX((Table13[Trade Idea and Build]=Table13[[#This Row],[Trade Idea and Build]])*Table13[Column5])</f>
        <v>#VALUE!</v>
      </c>
      <c r="AB178" s="10" t="e">
        <f>IF(Table13[[#This Row],[SumTrailingAmountByTradePiece]]=0,"Ladder","Trail")</f>
        <v>#VALUE!</v>
      </c>
      <c r="AC178" s="10"/>
      <c r="AD178" s="2"/>
      <c r="AE178" s="2"/>
      <c r="AF178" s="2"/>
      <c r="AG178" s="2"/>
      <c r="AH178" s="2"/>
      <c r="AI178" s="2"/>
      <c r="AJ178" s="2"/>
      <c r="AK178" s="2"/>
      <c r="AL178" s="2"/>
      <c r="AM178" s="2"/>
    </row>
    <row r="179" spans="1:39" x14ac:dyDescent="0.25">
      <c r="A179" t="s">
        <v>312</v>
      </c>
      <c r="B179" t="s">
        <v>313</v>
      </c>
      <c r="C179" t="s">
        <v>99</v>
      </c>
      <c r="D179">
        <v>20220916</v>
      </c>
      <c r="E179">
        <v>380</v>
      </c>
      <c r="F179" t="s">
        <v>107</v>
      </c>
      <c r="G179" t="s">
        <v>100</v>
      </c>
      <c r="H179" t="s">
        <v>18</v>
      </c>
      <c r="I179">
        <v>3</v>
      </c>
      <c r="J179">
        <v>16.850000000000001</v>
      </c>
      <c r="K179" s="1">
        <v>0.4912731481481481</v>
      </c>
      <c r="L179">
        <v>20220913</v>
      </c>
      <c r="M179" t="s">
        <v>136</v>
      </c>
      <c r="N179" t="s">
        <v>113</v>
      </c>
      <c r="O179" t="s">
        <v>314</v>
      </c>
      <c r="R179" t="s">
        <v>69</v>
      </c>
      <c r="S179" s="7" t="str">
        <f xml:space="preserve"> TEXT(Table13[[#This Row],[BuyStopTime]],"0000") &amp;"_"&amp;Table13[[#This Row],[Build]] &amp; "_" &amp;Table13[[#This Row],[Trading Class]]</f>
        <v>0000_217822_SPY</v>
      </c>
      <c r="T179" s="7" t="str">
        <f>Table13[[#This Row],[Trade Idea]]&amp;"_"&amp;Table13[[#This Row],[Build]]</f>
        <v>0000_217822_SPY_217822</v>
      </c>
      <c r="U179" s="7" t="b">
        <f>ISNUMBER(FIND("_b_",Table13[[#This Row],[Order Ref.]]))</f>
        <v>1</v>
      </c>
      <c r="V179" s="7" t="str">
        <f>LEFT(Table13[[#This Row],[Order Ref.]],6)</f>
        <v>217822</v>
      </c>
      <c r="W179" s="18" t="str">
        <f>HYPERLINK("http://money.worker.ydns.eu/job/update_entities_fidelity_MIM_BUYSTOP/" &amp; Table13[[#This Row],[Build]], "click me")</f>
        <v>click me</v>
      </c>
      <c r="X179" s="8">
        <f>Table13[[#This Row],[Quantity]]*100*Table13[[#This Row],[Price]]*IF(Table13[[#This Row],[Bought]],-1,1)</f>
        <v>-5055</v>
      </c>
      <c r="Y179" s="9" t="e">
        <f>TIMEVALUE(LEFT(Table13[[#This Row],[BuyStopTime]],1) &amp; ":" &amp; RIGHT(Table13[[#This Row],[BuyStopTime]],2) &amp; " AM")</f>
        <v>#VALUE!</v>
      </c>
      <c r="Z17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0000|11:47|BUY|SPY|Call|</v>
      </c>
      <c r="AA179" s="10" t="e" cm="1">
        <f t="array" ref="AA179">MAX((Table13[Trade Idea and Build]=Table13[[#This Row],[Trade Idea and Build]])*Table13[Column5])</f>
        <v>#VALUE!</v>
      </c>
      <c r="AB179" s="10" t="e">
        <f>IF(Table13[[#This Row],[SumTrailingAmountByTradePiece]]=0,"Ladder","Trail")</f>
        <v>#VALUE!</v>
      </c>
      <c r="AC179" s="10"/>
      <c r="AD179" s="2"/>
      <c r="AE179" s="2"/>
      <c r="AF179" s="2"/>
      <c r="AG179" s="2"/>
      <c r="AH179" s="2"/>
      <c r="AI179" s="2"/>
      <c r="AJ179" s="2"/>
      <c r="AK179" s="2"/>
      <c r="AL179" s="2"/>
      <c r="AM179" s="2"/>
    </row>
    <row r="180" spans="1:39" x14ac:dyDescent="0.25">
      <c r="A180" t="s">
        <v>315</v>
      </c>
      <c r="B180" t="s">
        <v>316</v>
      </c>
      <c r="C180" t="s">
        <v>99</v>
      </c>
      <c r="D180">
        <v>20220916</v>
      </c>
      <c r="E180">
        <v>386</v>
      </c>
      <c r="F180" t="s">
        <v>107</v>
      </c>
      <c r="G180" t="s">
        <v>100</v>
      </c>
      <c r="H180" t="s">
        <v>18</v>
      </c>
      <c r="I180">
        <v>3</v>
      </c>
      <c r="J180">
        <v>11.17</v>
      </c>
      <c r="K180" s="1">
        <v>0.49234953703703704</v>
      </c>
      <c r="L180">
        <v>20220913</v>
      </c>
      <c r="M180" t="s">
        <v>136</v>
      </c>
      <c r="N180" t="s">
        <v>113</v>
      </c>
      <c r="O180" t="s">
        <v>317</v>
      </c>
      <c r="R180" t="s">
        <v>69</v>
      </c>
      <c r="S180" s="7" t="str">
        <f xml:space="preserve"> TEXT(Table13[[#This Row],[BuyStopTime]],"0000") &amp;"_"&amp;Table13[[#This Row],[Build]] &amp; "_" &amp;Table13[[#This Row],[Trading Class]]</f>
        <v>0000_217822_SPY</v>
      </c>
      <c r="T180" s="7" t="str">
        <f>Table13[[#This Row],[Trade Idea]]&amp;"_"&amp;Table13[[#This Row],[Build]]</f>
        <v>0000_217822_SPY_217822</v>
      </c>
      <c r="U180" s="7" t="b">
        <f>ISNUMBER(FIND("_b_",Table13[[#This Row],[Order Ref.]]))</f>
        <v>1</v>
      </c>
      <c r="V180" s="7" t="str">
        <f>LEFT(Table13[[#This Row],[Order Ref.]],6)</f>
        <v>217822</v>
      </c>
      <c r="W180" s="18" t="str">
        <f>HYPERLINK("http://money.worker.ydns.eu/job/update_entities_fidelity_MIM_BUYSTOP/" &amp; Table13[[#This Row],[Build]], "click me")</f>
        <v>click me</v>
      </c>
      <c r="X180" s="8">
        <f>Table13[[#This Row],[Quantity]]*100*Table13[[#This Row],[Price]]*IF(Table13[[#This Row],[Bought]],-1,1)</f>
        <v>-3351</v>
      </c>
      <c r="Y180" s="9" t="e">
        <f>TIMEVALUE(LEFT(Table13[[#This Row],[BuyStopTime]],1) &amp; ":" &amp; RIGHT(Table13[[#This Row],[BuyStopTime]],2) &amp; " AM")</f>
        <v>#VALUE!</v>
      </c>
      <c r="Z18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0000|11:48|BUY|SPY|Call|</v>
      </c>
      <c r="AA180" s="10" t="e" cm="1">
        <f t="array" ref="AA180">MAX((Table13[Trade Idea and Build]=Table13[[#This Row],[Trade Idea and Build]])*Table13[Column5])</f>
        <v>#VALUE!</v>
      </c>
      <c r="AB180" s="10" t="e">
        <f>IF(Table13[[#This Row],[SumTrailingAmountByTradePiece]]=0,"Ladder","Trail")</f>
        <v>#VALUE!</v>
      </c>
      <c r="AC180" s="10"/>
      <c r="AD180" s="2"/>
      <c r="AE180" s="2"/>
      <c r="AF180" s="2"/>
      <c r="AG180" s="2"/>
      <c r="AH180" s="2"/>
      <c r="AI180" s="2"/>
      <c r="AJ180" s="2"/>
      <c r="AK180" s="2"/>
      <c r="AL180" s="2"/>
      <c r="AM180" s="2"/>
    </row>
    <row r="181" spans="1:39" x14ac:dyDescent="0.25">
      <c r="A181" t="s">
        <v>318</v>
      </c>
      <c r="B181" t="s">
        <v>319</v>
      </c>
      <c r="C181" t="s">
        <v>99</v>
      </c>
      <c r="D181">
        <v>20220916</v>
      </c>
      <c r="E181">
        <v>391</v>
      </c>
      <c r="F181" t="s">
        <v>107</v>
      </c>
      <c r="G181" t="s">
        <v>100</v>
      </c>
      <c r="H181" t="s">
        <v>18</v>
      </c>
      <c r="I181">
        <v>2</v>
      </c>
      <c r="J181">
        <v>6.99</v>
      </c>
      <c r="K181" s="1">
        <v>0.49380787037037038</v>
      </c>
      <c r="L181">
        <v>20220913</v>
      </c>
      <c r="M181" t="s">
        <v>108</v>
      </c>
      <c r="N181" t="s">
        <v>113</v>
      </c>
      <c r="O181" t="s">
        <v>320</v>
      </c>
      <c r="R181" t="s">
        <v>69</v>
      </c>
      <c r="S181" s="7" t="str">
        <f xml:space="preserve"> TEXT(Table13[[#This Row],[BuyStopTime]],"0000") &amp;"_"&amp;Table13[[#This Row],[Build]] &amp; "_" &amp;Table13[[#This Row],[Trading Class]]</f>
        <v>0000_217821_SPY</v>
      </c>
      <c r="T181" s="7" t="str">
        <f>Table13[[#This Row],[Trade Idea]]&amp;"_"&amp;Table13[[#This Row],[Build]]</f>
        <v>0000_217821_SPY_217821</v>
      </c>
      <c r="U181" s="7" t="b">
        <f>ISNUMBER(FIND("_b_",Table13[[#This Row],[Order Ref.]]))</f>
        <v>1</v>
      </c>
      <c r="V181" s="7" t="str">
        <f>LEFT(Table13[[#This Row],[Order Ref.]],6)</f>
        <v>217821</v>
      </c>
      <c r="W181" s="18" t="str">
        <f>HYPERLINK("http://money.worker.ydns.eu/job/update_entities_fidelity_MIM_BUYSTOP/" &amp; Table13[[#This Row],[Build]], "click me")</f>
        <v>click me</v>
      </c>
      <c r="X181" s="8">
        <f>Table13[[#This Row],[Quantity]]*100*Table13[[#This Row],[Price]]*IF(Table13[[#This Row],[Bought]],-1,1)</f>
        <v>-1398</v>
      </c>
      <c r="Y181" s="9" t="e">
        <f>TIMEVALUE(LEFT(Table13[[#This Row],[BuyStopTime]],1) &amp; ":" &amp; RIGHT(Table13[[#This Row],[BuyStopTime]],2) &amp; " AM")</f>
        <v>#VALUE!</v>
      </c>
      <c r="Z18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0000|11:51|BUY|SPY|Call|</v>
      </c>
      <c r="AA181" s="10" t="e" cm="1">
        <f t="array" ref="AA181">MAX((Table13[Trade Idea and Build]=Table13[[#This Row],[Trade Idea and Build]])*Table13[Column5])</f>
        <v>#VALUE!</v>
      </c>
      <c r="AB181" s="10" t="e">
        <f>IF(Table13[[#This Row],[SumTrailingAmountByTradePiece]]=0,"Ladder","Trail")</f>
        <v>#VALUE!</v>
      </c>
      <c r="AC181" s="10"/>
      <c r="AD181" s="2"/>
      <c r="AE181" s="2"/>
      <c r="AF181" s="2"/>
      <c r="AG181" s="2"/>
      <c r="AH181" s="2"/>
      <c r="AI181" s="2"/>
      <c r="AJ181" s="2"/>
      <c r="AK181" s="2"/>
      <c r="AL181" s="2"/>
      <c r="AM181" s="2"/>
    </row>
    <row r="182" spans="1:39" x14ac:dyDescent="0.25">
      <c r="A182" t="s">
        <v>318</v>
      </c>
      <c r="B182" t="s">
        <v>319</v>
      </c>
      <c r="C182" t="s">
        <v>99</v>
      </c>
      <c r="D182">
        <v>20220916</v>
      </c>
      <c r="E182">
        <v>391</v>
      </c>
      <c r="F182" t="s">
        <v>107</v>
      </c>
      <c r="G182" t="s">
        <v>100</v>
      </c>
      <c r="H182" t="s">
        <v>18</v>
      </c>
      <c r="I182">
        <v>2</v>
      </c>
      <c r="J182">
        <v>6.8</v>
      </c>
      <c r="K182" s="1">
        <v>0.49509259259259258</v>
      </c>
      <c r="L182">
        <v>20220913</v>
      </c>
      <c r="M182" t="s">
        <v>106</v>
      </c>
      <c r="N182" t="s">
        <v>113</v>
      </c>
      <c r="O182" t="s">
        <v>320</v>
      </c>
      <c r="R182" t="s">
        <v>69</v>
      </c>
      <c r="S182" s="7" t="str">
        <f xml:space="preserve"> TEXT(Table13[[#This Row],[BuyStopTime]],"0000") &amp;"_"&amp;Table13[[#This Row],[Build]] &amp; "_" &amp;Table13[[#This Row],[Trading Class]]</f>
        <v>0000_217821_SPY</v>
      </c>
      <c r="T182" s="7" t="str">
        <f>Table13[[#This Row],[Trade Idea]]&amp;"_"&amp;Table13[[#This Row],[Build]]</f>
        <v>0000_217821_SPY_217821</v>
      </c>
      <c r="U182" s="7" t="b">
        <f>ISNUMBER(FIND("_b_",Table13[[#This Row],[Order Ref.]]))</f>
        <v>1</v>
      </c>
      <c r="V182" s="7" t="str">
        <f>LEFT(Table13[[#This Row],[Order Ref.]],6)</f>
        <v>217821</v>
      </c>
      <c r="W182" s="18" t="str">
        <f>HYPERLINK("http://money.worker.ydns.eu/job/update_entities_fidelity_MIM_BUYSTOP/" &amp; Table13[[#This Row],[Build]], "click me")</f>
        <v>click me</v>
      </c>
      <c r="X182" s="8">
        <f>Table13[[#This Row],[Quantity]]*100*Table13[[#This Row],[Price]]*IF(Table13[[#This Row],[Bought]],-1,1)</f>
        <v>-1360</v>
      </c>
      <c r="Y182" s="9" t="e">
        <f>TIMEVALUE(LEFT(Table13[[#This Row],[BuyStopTime]],1) &amp; ":" &amp; RIGHT(Table13[[#This Row],[BuyStopTime]],2) &amp; " AM")</f>
        <v>#VALUE!</v>
      </c>
      <c r="Z18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0000|11:52|BUY|SPY|Call|</v>
      </c>
      <c r="AA182" s="10" t="e" cm="1">
        <f t="array" ref="AA182">MAX((Table13[Trade Idea and Build]=Table13[[#This Row],[Trade Idea and Build]])*Table13[Column5])</f>
        <v>#VALUE!</v>
      </c>
      <c r="AB182" s="10" t="e">
        <f>IF(Table13[[#This Row],[SumTrailingAmountByTradePiece]]=0,"Ladder","Trail")</f>
        <v>#VALUE!</v>
      </c>
      <c r="AC182" s="10"/>
      <c r="AD182" s="2"/>
      <c r="AE182" s="2"/>
      <c r="AF182" s="2"/>
      <c r="AG182" s="2"/>
      <c r="AH182" s="2"/>
      <c r="AI182" s="2"/>
      <c r="AJ182" s="2"/>
      <c r="AK182" s="2"/>
      <c r="AL182" s="2"/>
      <c r="AM182" s="2"/>
    </row>
    <row r="183" spans="1:39" x14ac:dyDescent="0.25">
      <c r="A183" t="s">
        <v>321</v>
      </c>
      <c r="B183" t="s">
        <v>322</v>
      </c>
      <c r="C183" t="s">
        <v>99</v>
      </c>
      <c r="D183">
        <v>20220916</v>
      </c>
      <c r="E183">
        <v>383</v>
      </c>
      <c r="F183" t="s">
        <v>107</v>
      </c>
      <c r="G183" t="s">
        <v>100</v>
      </c>
      <c r="H183" t="s">
        <v>18</v>
      </c>
      <c r="I183">
        <v>4</v>
      </c>
      <c r="J183">
        <v>13.49</v>
      </c>
      <c r="K183" s="1">
        <v>0.49535879629629626</v>
      </c>
      <c r="L183">
        <v>20220913</v>
      </c>
      <c r="M183" t="s">
        <v>136</v>
      </c>
      <c r="N183" t="s">
        <v>113</v>
      </c>
      <c r="O183" t="s">
        <v>323</v>
      </c>
      <c r="R183" t="s">
        <v>69</v>
      </c>
      <c r="S183" s="7" t="str">
        <f xml:space="preserve"> TEXT(Table13[[#This Row],[BuyStopTime]],"0000") &amp;"_"&amp;Table13[[#This Row],[Build]] &amp; "_" &amp;Table13[[#This Row],[Trading Class]]</f>
        <v>0000_217823_SPY</v>
      </c>
      <c r="T183" s="7" t="str">
        <f>Table13[[#This Row],[Trade Idea]]&amp;"_"&amp;Table13[[#This Row],[Build]]</f>
        <v>0000_217823_SPY_217823</v>
      </c>
      <c r="U183" s="7" t="b">
        <f>ISNUMBER(FIND("_b_",Table13[[#This Row],[Order Ref.]]))</f>
        <v>1</v>
      </c>
      <c r="V183" s="7" t="str">
        <f>LEFT(Table13[[#This Row],[Order Ref.]],6)</f>
        <v>217823</v>
      </c>
      <c r="W183" s="18" t="str">
        <f>HYPERLINK("http://money.worker.ydns.eu/job/update_entities_fidelity_MIM_BUYSTOP/" &amp; Table13[[#This Row],[Build]], "click me")</f>
        <v>click me</v>
      </c>
      <c r="X183" s="8">
        <f>Table13[[#This Row],[Quantity]]*100*Table13[[#This Row],[Price]]*IF(Table13[[#This Row],[Bought]],-1,1)</f>
        <v>-5396</v>
      </c>
      <c r="Y183" s="9" t="e">
        <f>TIMEVALUE(LEFT(Table13[[#This Row],[BuyStopTime]],1) &amp; ":" &amp; RIGHT(Table13[[#This Row],[BuyStopTime]],2) &amp; " AM")</f>
        <v>#VALUE!</v>
      </c>
      <c r="Z18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0000|11:53|BUY|SPY|Call|</v>
      </c>
      <c r="AA183" s="10" t="e" cm="1">
        <f t="array" ref="AA183">MAX((Table13[Trade Idea and Build]=Table13[[#This Row],[Trade Idea and Build]])*Table13[Column5])</f>
        <v>#VALUE!</v>
      </c>
      <c r="AB183" s="10" t="e">
        <f>IF(Table13[[#This Row],[SumTrailingAmountByTradePiece]]=0,"Ladder","Trail")</f>
        <v>#VALUE!</v>
      </c>
      <c r="AC183" s="10"/>
      <c r="AD183" s="2"/>
      <c r="AE183" s="2"/>
      <c r="AF183" s="2"/>
      <c r="AG183" s="2"/>
      <c r="AH183" s="2"/>
      <c r="AI183" s="2"/>
      <c r="AJ183" s="2"/>
      <c r="AK183" s="2"/>
      <c r="AL183" s="2"/>
      <c r="AM183" s="2"/>
    </row>
    <row r="184" spans="1:39" x14ac:dyDescent="0.25">
      <c r="A184" t="s">
        <v>324</v>
      </c>
      <c r="B184" t="s">
        <v>325</v>
      </c>
      <c r="C184" t="s">
        <v>99</v>
      </c>
      <c r="D184">
        <v>20220916</v>
      </c>
      <c r="E184">
        <v>250</v>
      </c>
      <c r="F184" t="s">
        <v>107</v>
      </c>
      <c r="G184" t="s">
        <v>100</v>
      </c>
      <c r="H184" t="s">
        <v>18</v>
      </c>
      <c r="I184">
        <v>6</v>
      </c>
      <c r="J184">
        <v>6.1</v>
      </c>
      <c r="K184" s="1">
        <v>0.49625000000000002</v>
      </c>
      <c r="L184">
        <v>20220913</v>
      </c>
      <c r="M184" t="s">
        <v>136</v>
      </c>
      <c r="N184" t="s">
        <v>113</v>
      </c>
      <c r="O184" t="s">
        <v>326</v>
      </c>
      <c r="R184" t="s">
        <v>68</v>
      </c>
      <c r="S184" s="7" t="str">
        <f xml:space="preserve"> TEXT(Table13[[#This Row],[BuyStopTime]],"0000") &amp;"_"&amp;Table13[[#This Row],[Build]] &amp; "_" &amp;Table13[[#This Row],[Trading Class]]</f>
        <v>0000_217796_MSFT</v>
      </c>
      <c r="T184" s="7" t="str">
        <f>Table13[[#This Row],[Trade Idea]]&amp;"_"&amp;Table13[[#This Row],[Build]]</f>
        <v>0000_217796_MSFT_217796</v>
      </c>
      <c r="U184" s="7" t="b">
        <f>ISNUMBER(FIND("_b_",Table13[[#This Row],[Order Ref.]]))</f>
        <v>1</v>
      </c>
      <c r="V184" s="7" t="str">
        <f>LEFT(Table13[[#This Row],[Order Ref.]],6)</f>
        <v>217796</v>
      </c>
      <c r="W184" s="18" t="str">
        <f>HYPERLINK("http://money.worker.ydns.eu/job/update_entities_fidelity_MIM_BUYSTOP/" &amp; Table13[[#This Row],[Build]], "click me")</f>
        <v>click me</v>
      </c>
      <c r="X184" s="8">
        <f>Table13[[#This Row],[Quantity]]*100*Table13[[#This Row],[Price]]*IF(Table13[[#This Row],[Bought]],-1,1)</f>
        <v>-3660</v>
      </c>
      <c r="Y184" s="9" t="e">
        <f>TIMEVALUE(LEFT(Table13[[#This Row],[BuyStopTime]],1) &amp; ":" &amp; RIGHT(Table13[[#This Row],[BuyStopTime]],2) &amp; " AM")</f>
        <v>#VALUE!</v>
      </c>
      <c r="Z18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0000|11:54|BUY|MSFT|Call|</v>
      </c>
      <c r="AA184" s="10" t="e" cm="1">
        <f t="array" ref="AA184">MAX((Table13[Trade Idea and Build]=Table13[[#This Row],[Trade Idea and Build]])*Table13[Column5])</f>
        <v>#VALUE!</v>
      </c>
      <c r="AB184" s="10" t="e">
        <f>IF(Table13[[#This Row],[SumTrailingAmountByTradePiece]]=0,"Ladder","Trail")</f>
        <v>#VALUE!</v>
      </c>
      <c r="AC184" s="10"/>
      <c r="AD184" s="2"/>
      <c r="AE184" s="2"/>
      <c r="AF184" s="2"/>
      <c r="AG184" s="2"/>
      <c r="AH184" s="2"/>
      <c r="AI184" s="2"/>
      <c r="AJ184" s="2"/>
      <c r="AK184" s="2"/>
      <c r="AL184" s="2"/>
      <c r="AM184" s="2"/>
    </row>
    <row r="185" spans="1:39" x14ac:dyDescent="0.25">
      <c r="A185" t="s">
        <v>327</v>
      </c>
      <c r="B185" t="s">
        <v>328</v>
      </c>
      <c r="C185" t="s">
        <v>99</v>
      </c>
      <c r="D185">
        <v>20220923</v>
      </c>
      <c r="E185">
        <v>247.5</v>
      </c>
      <c r="F185" t="s">
        <v>107</v>
      </c>
      <c r="G185" t="s">
        <v>100</v>
      </c>
      <c r="H185" t="s">
        <v>18</v>
      </c>
      <c r="I185">
        <v>5</v>
      </c>
      <c r="J185">
        <v>10</v>
      </c>
      <c r="K185" s="1">
        <v>0.49625000000000002</v>
      </c>
      <c r="L185">
        <v>20220913</v>
      </c>
      <c r="M185" t="s">
        <v>136</v>
      </c>
      <c r="N185" t="s">
        <v>113</v>
      </c>
      <c r="O185" t="s">
        <v>329</v>
      </c>
      <c r="R185" t="s">
        <v>68</v>
      </c>
      <c r="S185" s="7" t="str">
        <f xml:space="preserve"> TEXT(Table13[[#This Row],[BuyStopTime]],"0000") &amp;"_"&amp;Table13[[#This Row],[Build]] &amp; "_" &amp;Table13[[#This Row],[Trading Class]]</f>
        <v>0000_217796_MSFT</v>
      </c>
      <c r="T185" s="7" t="str">
        <f>Table13[[#This Row],[Trade Idea]]&amp;"_"&amp;Table13[[#This Row],[Build]]</f>
        <v>0000_217796_MSFT_217796</v>
      </c>
      <c r="U185" s="7" t="b">
        <f>ISNUMBER(FIND("_b_",Table13[[#This Row],[Order Ref.]]))</f>
        <v>1</v>
      </c>
      <c r="V185" s="7" t="str">
        <f>LEFT(Table13[[#This Row],[Order Ref.]],6)</f>
        <v>217796</v>
      </c>
      <c r="W185" s="18" t="str">
        <f>HYPERLINK("http://money.worker.ydns.eu/job/update_entities_fidelity_MIM_BUYSTOP/" &amp; Table13[[#This Row],[Build]], "click me")</f>
        <v>click me</v>
      </c>
      <c r="X185" s="8">
        <f>Table13[[#This Row],[Quantity]]*100*Table13[[#This Row],[Price]]*IF(Table13[[#This Row],[Bought]],-1,1)</f>
        <v>-5000</v>
      </c>
      <c r="Y185" s="9" t="e">
        <f>TIMEVALUE(LEFT(Table13[[#This Row],[BuyStopTime]],1) &amp; ":" &amp; RIGHT(Table13[[#This Row],[BuyStopTime]],2) &amp; " AM")</f>
        <v>#VALUE!</v>
      </c>
      <c r="Z18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0000|11:54|BUY|MSFT|Call|</v>
      </c>
      <c r="AA185" s="10" t="e" cm="1">
        <f t="array" ref="AA185">MAX((Table13[Trade Idea and Build]=Table13[[#This Row],[Trade Idea and Build]])*Table13[Column5])</f>
        <v>#VALUE!</v>
      </c>
      <c r="AB185" s="10" t="e">
        <f>IF(Table13[[#This Row],[SumTrailingAmountByTradePiece]]=0,"Ladder","Trail")</f>
        <v>#VALUE!</v>
      </c>
      <c r="AC185" s="10"/>
      <c r="AD185" s="2"/>
      <c r="AE185" s="2"/>
      <c r="AF185" s="2"/>
      <c r="AG185" s="2"/>
      <c r="AH185" s="2"/>
      <c r="AI185" s="2"/>
      <c r="AJ185" s="2"/>
      <c r="AK185" s="2"/>
      <c r="AL185" s="2"/>
      <c r="AM185" s="2"/>
    </row>
    <row r="186" spans="1:39" x14ac:dyDescent="0.25">
      <c r="A186" t="s">
        <v>330</v>
      </c>
      <c r="B186" t="s">
        <v>331</v>
      </c>
      <c r="C186" t="s">
        <v>99</v>
      </c>
      <c r="D186">
        <v>20220916</v>
      </c>
      <c r="E186">
        <v>390</v>
      </c>
      <c r="F186" t="s">
        <v>107</v>
      </c>
      <c r="G186" t="s">
        <v>100</v>
      </c>
      <c r="H186" t="s">
        <v>18</v>
      </c>
      <c r="I186">
        <v>3</v>
      </c>
      <c r="J186">
        <v>7.59</v>
      </c>
      <c r="K186" s="1">
        <v>0.49847222222222221</v>
      </c>
      <c r="L186">
        <v>20220913</v>
      </c>
      <c r="M186" t="s">
        <v>136</v>
      </c>
      <c r="N186" t="s">
        <v>113</v>
      </c>
      <c r="O186" t="s">
        <v>332</v>
      </c>
      <c r="R186" t="s">
        <v>69</v>
      </c>
      <c r="S186" s="7" t="str">
        <f xml:space="preserve"> TEXT(Table13[[#This Row],[BuyStopTime]],"0000") &amp;"_"&amp;Table13[[#This Row],[Build]] &amp; "_" &amp;Table13[[#This Row],[Trading Class]]</f>
        <v>0000_217827_SPY</v>
      </c>
      <c r="T186" s="7" t="str">
        <f>Table13[[#This Row],[Trade Idea]]&amp;"_"&amp;Table13[[#This Row],[Build]]</f>
        <v>0000_217827_SPY_217827</v>
      </c>
      <c r="U186" s="7" t="b">
        <f>ISNUMBER(FIND("_b_",Table13[[#This Row],[Order Ref.]]))</f>
        <v>1</v>
      </c>
      <c r="V186" s="7" t="str">
        <f>LEFT(Table13[[#This Row],[Order Ref.]],6)</f>
        <v>217827</v>
      </c>
      <c r="W186" s="18" t="str">
        <f>HYPERLINK("http://money.worker.ydns.eu/job/update_entities_fidelity_MIM_BUYSTOP/" &amp; Table13[[#This Row],[Build]], "click me")</f>
        <v>click me</v>
      </c>
      <c r="X186" s="8">
        <f>Table13[[#This Row],[Quantity]]*100*Table13[[#This Row],[Price]]*IF(Table13[[#This Row],[Bought]],-1,1)</f>
        <v>-2277</v>
      </c>
      <c r="Y186" s="9" t="e">
        <f>TIMEVALUE(LEFT(Table13[[#This Row],[BuyStopTime]],1) &amp; ":" &amp; RIGHT(Table13[[#This Row],[BuyStopTime]],2) &amp; " AM")</f>
        <v>#VALUE!</v>
      </c>
      <c r="Z18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0000|11:57|BUY|SPY|Call|</v>
      </c>
      <c r="AA186" s="10" t="e" cm="1">
        <f t="array" ref="AA186">MAX((Table13[Trade Idea and Build]=Table13[[#This Row],[Trade Idea and Build]])*Table13[Column5])</f>
        <v>#VALUE!</v>
      </c>
      <c r="AB186" s="10" t="e">
        <f>IF(Table13[[#This Row],[SumTrailingAmountByTradePiece]]=0,"Ladder","Trail")</f>
        <v>#VALUE!</v>
      </c>
      <c r="AC186" s="10"/>
      <c r="AD186" s="2"/>
      <c r="AE186" s="2"/>
      <c r="AF186" s="2"/>
      <c r="AG186" s="2"/>
      <c r="AH186" s="2"/>
      <c r="AI186" s="2"/>
      <c r="AJ186" s="2"/>
      <c r="AK186" s="2"/>
      <c r="AL186" s="2"/>
      <c r="AM186" s="2"/>
    </row>
    <row r="187" spans="1:39" x14ac:dyDescent="0.25">
      <c r="A187" t="s">
        <v>333</v>
      </c>
      <c r="B187" t="s">
        <v>334</v>
      </c>
      <c r="C187" t="s">
        <v>99</v>
      </c>
      <c r="D187">
        <v>20220916</v>
      </c>
      <c r="E187">
        <v>392</v>
      </c>
      <c r="F187" t="s">
        <v>107</v>
      </c>
      <c r="G187" t="s">
        <v>100</v>
      </c>
      <c r="H187" t="s">
        <v>18</v>
      </c>
      <c r="I187">
        <v>6</v>
      </c>
      <c r="J187">
        <v>6.04</v>
      </c>
      <c r="K187" s="1">
        <v>0.50289351851851849</v>
      </c>
      <c r="L187">
        <v>20220913</v>
      </c>
      <c r="M187" t="s">
        <v>106</v>
      </c>
      <c r="N187" t="s">
        <v>113</v>
      </c>
      <c r="O187" t="s">
        <v>335</v>
      </c>
      <c r="R187" t="s">
        <v>69</v>
      </c>
      <c r="S187" s="7" t="str">
        <f xml:space="preserve"> TEXT(Table13[[#This Row],[BuyStopTime]],"0000") &amp;"_"&amp;Table13[[#This Row],[Build]] &amp; "_" &amp;Table13[[#This Row],[Trading Class]]</f>
        <v>0000_217824_SPY</v>
      </c>
      <c r="T187" s="7" t="str">
        <f>Table13[[#This Row],[Trade Idea]]&amp;"_"&amp;Table13[[#This Row],[Build]]</f>
        <v>0000_217824_SPY_217824</v>
      </c>
      <c r="U187" s="7" t="b">
        <f>ISNUMBER(FIND("_b_",Table13[[#This Row],[Order Ref.]]))</f>
        <v>1</v>
      </c>
      <c r="V187" s="7" t="str">
        <f>LEFT(Table13[[#This Row],[Order Ref.]],6)</f>
        <v>217824</v>
      </c>
      <c r="W187" s="18" t="str">
        <f>HYPERLINK("http://money.worker.ydns.eu/job/update_entities_fidelity_MIM_BUYSTOP/" &amp; Table13[[#This Row],[Build]], "click me")</f>
        <v>click me</v>
      </c>
      <c r="X187" s="8">
        <f>Table13[[#This Row],[Quantity]]*100*Table13[[#This Row],[Price]]*IF(Table13[[#This Row],[Bought]],-1,1)</f>
        <v>-3624</v>
      </c>
      <c r="Y187" s="9" t="e">
        <f>TIMEVALUE(LEFT(Table13[[#This Row],[BuyStopTime]],1) &amp; ":" &amp; RIGHT(Table13[[#This Row],[BuyStopTime]],2) &amp; " AM")</f>
        <v>#VALUE!</v>
      </c>
      <c r="Z18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0000|12:04|BUY|SPY|Call|</v>
      </c>
      <c r="AA187" s="10" t="e" cm="1">
        <f t="array" ref="AA187">MAX((Table13[Trade Idea and Build]=Table13[[#This Row],[Trade Idea and Build]])*Table13[Column5])</f>
        <v>#VALUE!</v>
      </c>
      <c r="AB187" s="10" t="e">
        <f>IF(Table13[[#This Row],[SumTrailingAmountByTradePiece]]=0,"Ladder","Trail")</f>
        <v>#VALUE!</v>
      </c>
      <c r="AC187" s="10"/>
      <c r="AD187" s="2"/>
      <c r="AE187" s="2"/>
      <c r="AF187" s="2"/>
      <c r="AG187" s="2"/>
      <c r="AH187" s="2"/>
      <c r="AI187" s="2"/>
      <c r="AJ187" s="2"/>
      <c r="AK187" s="2"/>
      <c r="AL187" s="2"/>
      <c r="AM187" s="2"/>
    </row>
    <row r="188" spans="1:39" x14ac:dyDescent="0.25">
      <c r="A188" t="s">
        <v>336</v>
      </c>
      <c r="B188" t="s">
        <v>337</v>
      </c>
      <c r="C188" t="s">
        <v>99</v>
      </c>
      <c r="D188">
        <v>20220916</v>
      </c>
      <c r="E188">
        <v>384</v>
      </c>
      <c r="F188" t="s">
        <v>107</v>
      </c>
      <c r="G188" t="s">
        <v>100</v>
      </c>
      <c r="H188" t="s">
        <v>18</v>
      </c>
      <c r="I188">
        <v>1</v>
      </c>
      <c r="J188">
        <v>12.56</v>
      </c>
      <c r="K188" s="1">
        <v>0.5044791666666667</v>
      </c>
      <c r="L188">
        <v>20220913</v>
      </c>
      <c r="M188" t="s">
        <v>103</v>
      </c>
      <c r="N188" t="s">
        <v>113</v>
      </c>
      <c r="O188" t="s">
        <v>338</v>
      </c>
      <c r="R188" t="s">
        <v>69</v>
      </c>
      <c r="S188" s="7" t="str">
        <f xml:space="preserve"> TEXT(Table13[[#This Row],[BuyStopTime]],"0000") &amp;"_"&amp;Table13[[#This Row],[Build]] &amp; "_" &amp;Table13[[#This Row],[Trading Class]]</f>
        <v>0000_217827_SPY</v>
      </c>
      <c r="T188" s="7" t="str">
        <f>Table13[[#This Row],[Trade Idea]]&amp;"_"&amp;Table13[[#This Row],[Build]]</f>
        <v>0000_217827_SPY_217827</v>
      </c>
      <c r="U188" s="7" t="b">
        <f>ISNUMBER(FIND("_b_",Table13[[#This Row],[Order Ref.]]))</f>
        <v>1</v>
      </c>
      <c r="V188" s="7" t="str">
        <f>LEFT(Table13[[#This Row],[Order Ref.]],6)</f>
        <v>217827</v>
      </c>
      <c r="W188" s="18" t="str">
        <f>HYPERLINK("http://money.worker.ydns.eu/job/update_entities_fidelity_MIM_BUYSTOP/" &amp; Table13[[#This Row],[Build]], "click me")</f>
        <v>click me</v>
      </c>
      <c r="X188" s="8">
        <f>Table13[[#This Row],[Quantity]]*100*Table13[[#This Row],[Price]]*IF(Table13[[#This Row],[Bought]],-1,1)</f>
        <v>-1256</v>
      </c>
      <c r="Y188" s="9" t="e">
        <f>TIMEVALUE(LEFT(Table13[[#This Row],[BuyStopTime]],1) &amp; ":" &amp; RIGHT(Table13[[#This Row],[BuyStopTime]],2) &amp; " AM")</f>
        <v>#VALUE!</v>
      </c>
      <c r="Z18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0000|12:06|BUY|SPY|Call|</v>
      </c>
      <c r="AA188" s="10" t="e" cm="1">
        <f t="array" ref="AA188">MAX((Table13[Trade Idea and Build]=Table13[[#This Row],[Trade Idea and Build]])*Table13[Column5])</f>
        <v>#VALUE!</v>
      </c>
      <c r="AB188" s="10" t="e">
        <f>IF(Table13[[#This Row],[SumTrailingAmountByTradePiece]]=0,"Ladder","Trail")</f>
        <v>#VALUE!</v>
      </c>
      <c r="AC188" s="10"/>
      <c r="AD188" s="2"/>
      <c r="AE188" s="2"/>
      <c r="AF188" s="2"/>
      <c r="AG188" s="2"/>
      <c r="AH188" s="2"/>
      <c r="AI188" s="2"/>
      <c r="AJ188" s="2"/>
      <c r="AK188" s="2"/>
      <c r="AL188" s="2"/>
      <c r="AM188" s="2"/>
    </row>
    <row r="189" spans="1:39" x14ac:dyDescent="0.25">
      <c r="A189" t="s">
        <v>336</v>
      </c>
      <c r="B189" t="s">
        <v>337</v>
      </c>
      <c r="C189" t="s">
        <v>99</v>
      </c>
      <c r="D189">
        <v>20220916</v>
      </c>
      <c r="E189">
        <v>384</v>
      </c>
      <c r="F189" t="s">
        <v>107</v>
      </c>
      <c r="G189" t="s">
        <v>100</v>
      </c>
      <c r="H189" t="s">
        <v>18</v>
      </c>
      <c r="I189">
        <v>2</v>
      </c>
      <c r="J189">
        <v>12.56</v>
      </c>
      <c r="K189" s="1">
        <v>0.50449074074074074</v>
      </c>
      <c r="L189">
        <v>20220913</v>
      </c>
      <c r="M189" t="s">
        <v>103</v>
      </c>
      <c r="N189" t="s">
        <v>113</v>
      </c>
      <c r="O189" t="s">
        <v>338</v>
      </c>
      <c r="R189" t="s">
        <v>69</v>
      </c>
      <c r="S189" s="7" t="str">
        <f xml:space="preserve"> TEXT(Table13[[#This Row],[BuyStopTime]],"0000") &amp;"_"&amp;Table13[[#This Row],[Build]] &amp; "_" &amp;Table13[[#This Row],[Trading Class]]</f>
        <v>0000_217827_SPY</v>
      </c>
      <c r="T189" s="7" t="str">
        <f>Table13[[#This Row],[Trade Idea]]&amp;"_"&amp;Table13[[#This Row],[Build]]</f>
        <v>0000_217827_SPY_217827</v>
      </c>
      <c r="U189" s="7" t="b">
        <f>ISNUMBER(FIND("_b_",Table13[[#This Row],[Order Ref.]]))</f>
        <v>1</v>
      </c>
      <c r="V189" s="7" t="str">
        <f>LEFT(Table13[[#This Row],[Order Ref.]],6)</f>
        <v>217827</v>
      </c>
      <c r="W189" s="18" t="str">
        <f>HYPERLINK("http://money.worker.ydns.eu/job/update_entities_fidelity_MIM_BUYSTOP/" &amp; Table13[[#This Row],[Build]], "click me")</f>
        <v>click me</v>
      </c>
      <c r="X189" s="8">
        <f>Table13[[#This Row],[Quantity]]*100*Table13[[#This Row],[Price]]*IF(Table13[[#This Row],[Bought]],-1,1)</f>
        <v>-2512</v>
      </c>
      <c r="Y189" s="9" t="e">
        <f>TIMEVALUE(LEFT(Table13[[#This Row],[BuyStopTime]],1) &amp; ":" &amp; RIGHT(Table13[[#This Row],[BuyStopTime]],2) &amp; " AM")</f>
        <v>#VALUE!</v>
      </c>
      <c r="Z18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0000|12:06|BUY|SPY|Call|</v>
      </c>
      <c r="AA189" s="10" t="e" cm="1">
        <f t="array" ref="AA189">MAX((Table13[Trade Idea and Build]=Table13[[#This Row],[Trade Idea and Build]])*Table13[Column5])</f>
        <v>#VALUE!</v>
      </c>
      <c r="AB189" s="10" t="e">
        <f>IF(Table13[[#This Row],[SumTrailingAmountByTradePiece]]=0,"Ladder","Trail")</f>
        <v>#VALUE!</v>
      </c>
      <c r="AC189" s="10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spans="1:39" x14ac:dyDescent="0.25">
      <c r="A190" t="s">
        <v>339</v>
      </c>
      <c r="B190" t="s">
        <v>340</v>
      </c>
      <c r="C190" t="s">
        <v>99</v>
      </c>
      <c r="D190">
        <v>20220916</v>
      </c>
      <c r="E190">
        <v>395</v>
      </c>
      <c r="F190" t="s">
        <v>107</v>
      </c>
      <c r="G190" t="s">
        <v>100</v>
      </c>
      <c r="H190" t="s">
        <v>18</v>
      </c>
      <c r="I190">
        <v>1</v>
      </c>
      <c r="J190">
        <v>3.86</v>
      </c>
      <c r="K190" s="1">
        <v>0.50537037037037036</v>
      </c>
      <c r="L190">
        <v>20220913</v>
      </c>
      <c r="M190" t="s">
        <v>104</v>
      </c>
      <c r="N190" t="s">
        <v>113</v>
      </c>
      <c r="O190" t="s">
        <v>341</v>
      </c>
      <c r="R190" t="s">
        <v>69</v>
      </c>
      <c r="S190" s="7" t="str">
        <f xml:space="preserve"> TEXT(Table13[[#This Row],[BuyStopTime]],"0000") &amp;"_"&amp;Table13[[#This Row],[Build]] &amp; "_" &amp;Table13[[#This Row],[Trading Class]]</f>
        <v>0000_217825_SPY</v>
      </c>
      <c r="T190" s="7" t="str">
        <f>Table13[[#This Row],[Trade Idea]]&amp;"_"&amp;Table13[[#This Row],[Build]]</f>
        <v>0000_217825_SPY_217825</v>
      </c>
      <c r="U190" s="7" t="b">
        <f>ISNUMBER(FIND("_b_",Table13[[#This Row],[Order Ref.]]))</f>
        <v>1</v>
      </c>
      <c r="V190" s="7" t="str">
        <f>LEFT(Table13[[#This Row],[Order Ref.]],6)</f>
        <v>217825</v>
      </c>
      <c r="W190" s="18" t="str">
        <f>HYPERLINK("http://money.worker.ydns.eu/job/update_entities_fidelity_MIM_BUYSTOP/" &amp; Table13[[#This Row],[Build]], "click me")</f>
        <v>click me</v>
      </c>
      <c r="X190" s="8">
        <f>Table13[[#This Row],[Quantity]]*100*Table13[[#This Row],[Price]]*IF(Table13[[#This Row],[Bought]],-1,1)</f>
        <v>-386</v>
      </c>
      <c r="Y190" s="9" t="e">
        <f>TIMEVALUE(LEFT(Table13[[#This Row],[BuyStopTime]],1) &amp; ":" &amp; RIGHT(Table13[[#This Row],[BuyStopTime]],2) &amp; " AM")</f>
        <v>#VALUE!</v>
      </c>
      <c r="Z19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0000|12:07|BUY|SPY|Call|</v>
      </c>
      <c r="AA190" s="10" t="e" cm="1">
        <f t="array" ref="AA190">MAX((Table13[Trade Idea and Build]=Table13[[#This Row],[Trade Idea and Build]])*Table13[Column5])</f>
        <v>#VALUE!</v>
      </c>
      <c r="AB190" s="10" t="e">
        <f>IF(Table13[[#This Row],[SumTrailingAmountByTradePiece]]=0,"Ladder","Trail")</f>
        <v>#VALUE!</v>
      </c>
      <c r="AC190" s="10"/>
      <c r="AD190" s="2"/>
      <c r="AE190" s="2"/>
      <c r="AF190" s="2"/>
      <c r="AG190" s="2"/>
      <c r="AH190" s="2"/>
      <c r="AI190" s="2"/>
      <c r="AJ190" s="2"/>
      <c r="AK190" s="2"/>
      <c r="AL190" s="2"/>
      <c r="AM190" s="2"/>
    </row>
    <row r="191" spans="1:39" x14ac:dyDescent="0.25">
      <c r="A191" t="s">
        <v>339</v>
      </c>
      <c r="B191" t="s">
        <v>340</v>
      </c>
      <c r="C191" t="s">
        <v>99</v>
      </c>
      <c r="D191">
        <v>20220916</v>
      </c>
      <c r="E191">
        <v>395</v>
      </c>
      <c r="F191" t="s">
        <v>107</v>
      </c>
      <c r="G191" t="s">
        <v>100</v>
      </c>
      <c r="H191" t="s">
        <v>18</v>
      </c>
      <c r="I191">
        <v>7</v>
      </c>
      <c r="J191">
        <v>3.87</v>
      </c>
      <c r="K191" s="1">
        <v>0.5053819444444444</v>
      </c>
      <c r="L191">
        <v>20220913</v>
      </c>
      <c r="M191" t="s">
        <v>108</v>
      </c>
      <c r="N191" t="s">
        <v>113</v>
      </c>
      <c r="O191" t="s">
        <v>341</v>
      </c>
      <c r="R191" t="s">
        <v>69</v>
      </c>
      <c r="S191" s="7" t="str">
        <f xml:space="preserve"> TEXT(Table13[[#This Row],[BuyStopTime]],"0000") &amp;"_"&amp;Table13[[#This Row],[Build]] &amp; "_" &amp;Table13[[#This Row],[Trading Class]]</f>
        <v>0000_217825_SPY</v>
      </c>
      <c r="T191" s="7" t="str">
        <f>Table13[[#This Row],[Trade Idea]]&amp;"_"&amp;Table13[[#This Row],[Build]]</f>
        <v>0000_217825_SPY_217825</v>
      </c>
      <c r="U191" s="7" t="b">
        <f>ISNUMBER(FIND("_b_",Table13[[#This Row],[Order Ref.]]))</f>
        <v>1</v>
      </c>
      <c r="V191" s="7" t="str">
        <f>LEFT(Table13[[#This Row],[Order Ref.]],6)</f>
        <v>217825</v>
      </c>
      <c r="W191" s="18" t="str">
        <f>HYPERLINK("http://money.worker.ydns.eu/job/update_entities_fidelity_MIM_BUYSTOP/" &amp; Table13[[#This Row],[Build]], "click me")</f>
        <v>click me</v>
      </c>
      <c r="X191" s="8">
        <f>Table13[[#This Row],[Quantity]]*100*Table13[[#This Row],[Price]]*IF(Table13[[#This Row],[Bought]],-1,1)</f>
        <v>-2709</v>
      </c>
      <c r="Y191" s="9" t="e">
        <f>TIMEVALUE(LEFT(Table13[[#This Row],[BuyStopTime]],1) &amp; ":" &amp; RIGHT(Table13[[#This Row],[BuyStopTime]],2) &amp; " AM")</f>
        <v>#VALUE!</v>
      </c>
      <c r="Z19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0000|12:07|BUY|SPY|Call|</v>
      </c>
      <c r="AA191" s="10" t="e" cm="1">
        <f t="array" ref="AA191">MAX((Table13[Trade Idea and Build]=Table13[[#This Row],[Trade Idea and Build]])*Table13[Column5])</f>
        <v>#VALUE!</v>
      </c>
      <c r="AB191" s="10" t="e">
        <f>IF(Table13[[#This Row],[SumTrailingAmountByTradePiece]]=0,"Ladder","Trail")</f>
        <v>#VALUE!</v>
      </c>
      <c r="AC191" s="10"/>
      <c r="AD191" s="2"/>
      <c r="AE191" s="2"/>
      <c r="AF191" s="2"/>
      <c r="AG191" s="2"/>
      <c r="AH191" s="2"/>
      <c r="AI191" s="2"/>
      <c r="AJ191" s="2"/>
      <c r="AK191" s="2"/>
      <c r="AL191" s="2"/>
      <c r="AM191" s="2"/>
    </row>
    <row r="192" spans="1:39" x14ac:dyDescent="0.25">
      <c r="A192" t="s">
        <v>342</v>
      </c>
      <c r="B192" t="s">
        <v>343</v>
      </c>
      <c r="C192" t="s">
        <v>99</v>
      </c>
      <c r="D192">
        <v>20220916</v>
      </c>
      <c r="E192">
        <v>379</v>
      </c>
      <c r="F192" t="s">
        <v>107</v>
      </c>
      <c r="G192" t="s">
        <v>100</v>
      </c>
      <c r="H192" t="s">
        <v>18</v>
      </c>
      <c r="I192">
        <v>1</v>
      </c>
      <c r="J192">
        <v>16.93</v>
      </c>
      <c r="K192" s="1">
        <v>0.50648148148148142</v>
      </c>
      <c r="L192">
        <v>20220913</v>
      </c>
      <c r="M192" t="s">
        <v>108</v>
      </c>
      <c r="N192" t="s">
        <v>113</v>
      </c>
      <c r="O192" t="s">
        <v>344</v>
      </c>
      <c r="R192" t="s">
        <v>69</v>
      </c>
      <c r="S192" s="7" t="str">
        <f xml:space="preserve"> TEXT(Table13[[#This Row],[BuyStopTime]],"0000") &amp;"_"&amp;Table13[[#This Row],[Build]] &amp; "_" &amp;Table13[[#This Row],[Trading Class]]</f>
        <v>0000_217823_SPY</v>
      </c>
      <c r="T192" s="7" t="str">
        <f>Table13[[#This Row],[Trade Idea]]&amp;"_"&amp;Table13[[#This Row],[Build]]</f>
        <v>0000_217823_SPY_217823</v>
      </c>
      <c r="U192" s="7" t="b">
        <f>ISNUMBER(FIND("_b_",Table13[[#This Row],[Order Ref.]]))</f>
        <v>1</v>
      </c>
      <c r="V192" s="7" t="str">
        <f>LEFT(Table13[[#This Row],[Order Ref.]],6)</f>
        <v>217823</v>
      </c>
      <c r="W192" s="18" t="str">
        <f>HYPERLINK("http://money.worker.ydns.eu/job/update_entities_fidelity_MIM_BUYSTOP/" &amp; Table13[[#This Row],[Build]], "click me")</f>
        <v>click me</v>
      </c>
      <c r="X192" s="8">
        <f>Table13[[#This Row],[Quantity]]*100*Table13[[#This Row],[Price]]*IF(Table13[[#This Row],[Bought]],-1,1)</f>
        <v>-1693</v>
      </c>
      <c r="Y192" s="9" t="e">
        <f>TIMEVALUE(LEFT(Table13[[#This Row],[BuyStopTime]],1) &amp; ":" &amp; RIGHT(Table13[[#This Row],[BuyStopTime]],2) &amp; " AM")</f>
        <v>#VALUE!</v>
      </c>
      <c r="Z19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0000|12:09|BUY|SPY|Call|</v>
      </c>
      <c r="AA192" s="10" t="e" cm="1">
        <f t="array" ref="AA192">MAX((Table13[Trade Idea and Build]=Table13[[#This Row],[Trade Idea and Build]])*Table13[Column5])</f>
        <v>#VALUE!</v>
      </c>
      <c r="AB192" s="10" t="e">
        <f>IF(Table13[[#This Row],[SumTrailingAmountByTradePiece]]=0,"Ladder","Trail")</f>
        <v>#VALUE!</v>
      </c>
      <c r="AC192" s="10"/>
      <c r="AD192" s="2"/>
      <c r="AE192" s="2"/>
      <c r="AF192" s="2"/>
      <c r="AG192" s="2"/>
      <c r="AH192" s="2"/>
      <c r="AI192" s="2"/>
      <c r="AJ192" s="2"/>
      <c r="AK192" s="2"/>
      <c r="AL192" s="2"/>
      <c r="AM192" s="2"/>
    </row>
    <row r="193" spans="1:39" x14ac:dyDescent="0.25">
      <c r="A193" t="s">
        <v>342</v>
      </c>
      <c r="B193" t="s">
        <v>343</v>
      </c>
      <c r="C193" t="s">
        <v>99</v>
      </c>
      <c r="D193">
        <v>20220916</v>
      </c>
      <c r="E193">
        <v>379</v>
      </c>
      <c r="F193" t="s">
        <v>107</v>
      </c>
      <c r="G193" t="s">
        <v>100</v>
      </c>
      <c r="H193" t="s">
        <v>18</v>
      </c>
      <c r="I193">
        <v>1</v>
      </c>
      <c r="J193">
        <v>16.93</v>
      </c>
      <c r="K193" s="1">
        <v>0.50648148148148142</v>
      </c>
      <c r="L193">
        <v>20220913</v>
      </c>
      <c r="M193" t="s">
        <v>114</v>
      </c>
      <c r="N193" t="s">
        <v>113</v>
      </c>
      <c r="O193" t="s">
        <v>344</v>
      </c>
      <c r="R193" t="s">
        <v>69</v>
      </c>
      <c r="S193" s="7" t="str">
        <f xml:space="preserve"> TEXT(Table13[[#This Row],[BuyStopTime]],"0000") &amp;"_"&amp;Table13[[#This Row],[Build]] &amp; "_" &amp;Table13[[#This Row],[Trading Class]]</f>
        <v>0000_217823_SPY</v>
      </c>
      <c r="T193" s="7" t="str">
        <f>Table13[[#This Row],[Trade Idea]]&amp;"_"&amp;Table13[[#This Row],[Build]]</f>
        <v>0000_217823_SPY_217823</v>
      </c>
      <c r="U193" s="7" t="b">
        <f>ISNUMBER(FIND("_b_",Table13[[#This Row],[Order Ref.]]))</f>
        <v>1</v>
      </c>
      <c r="V193" s="7" t="str">
        <f>LEFT(Table13[[#This Row],[Order Ref.]],6)</f>
        <v>217823</v>
      </c>
      <c r="W193" s="18" t="str">
        <f>HYPERLINK("http://money.worker.ydns.eu/job/update_entities_fidelity_MIM_BUYSTOP/" &amp; Table13[[#This Row],[Build]], "click me")</f>
        <v>click me</v>
      </c>
      <c r="X193" s="8">
        <f>Table13[[#This Row],[Quantity]]*100*Table13[[#This Row],[Price]]*IF(Table13[[#This Row],[Bought]],-1,1)</f>
        <v>-1693</v>
      </c>
      <c r="Y193" s="9" t="e">
        <f>TIMEVALUE(LEFT(Table13[[#This Row],[BuyStopTime]],1) &amp; ":" &amp; RIGHT(Table13[[#This Row],[BuyStopTime]],2) &amp; " AM")</f>
        <v>#VALUE!</v>
      </c>
      <c r="Z19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0000|12:09|BUY|SPY|Call|</v>
      </c>
      <c r="AA193" s="10" t="e" cm="1">
        <f t="array" ref="AA193">MAX((Table13[Trade Idea and Build]=Table13[[#This Row],[Trade Idea and Build]])*Table13[Column5])</f>
        <v>#VALUE!</v>
      </c>
      <c r="AB193" s="10" t="e">
        <f>IF(Table13[[#This Row],[SumTrailingAmountByTradePiece]]=0,"Ladder","Trail")</f>
        <v>#VALUE!</v>
      </c>
      <c r="AC193" s="10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spans="1:39" x14ac:dyDescent="0.25">
      <c r="A194" t="s">
        <v>345</v>
      </c>
      <c r="B194" t="s">
        <v>346</v>
      </c>
      <c r="C194" t="s">
        <v>99</v>
      </c>
      <c r="D194">
        <v>20220916</v>
      </c>
      <c r="E194">
        <v>387</v>
      </c>
      <c r="F194" t="s">
        <v>107</v>
      </c>
      <c r="G194" t="s">
        <v>100</v>
      </c>
      <c r="H194" t="s">
        <v>18</v>
      </c>
      <c r="I194">
        <v>4</v>
      </c>
      <c r="J194">
        <v>9.42</v>
      </c>
      <c r="K194" s="1">
        <v>0.50755787037037037</v>
      </c>
      <c r="L194">
        <v>20220913</v>
      </c>
      <c r="M194" t="s">
        <v>136</v>
      </c>
      <c r="N194" t="s">
        <v>113</v>
      </c>
      <c r="O194" t="s">
        <v>347</v>
      </c>
      <c r="R194" t="s">
        <v>69</v>
      </c>
      <c r="S194" s="7" t="str">
        <f xml:space="preserve"> TEXT(Table13[[#This Row],[BuyStopTime]],"0000") &amp;"_"&amp;Table13[[#This Row],[Build]] &amp; "_" &amp;Table13[[#This Row],[Trading Class]]</f>
        <v>0000_217825_SPY</v>
      </c>
      <c r="T194" s="7" t="str">
        <f>Table13[[#This Row],[Trade Idea]]&amp;"_"&amp;Table13[[#This Row],[Build]]</f>
        <v>0000_217825_SPY_217825</v>
      </c>
      <c r="U194" s="7" t="b">
        <f>ISNUMBER(FIND("_b_",Table13[[#This Row],[Order Ref.]]))</f>
        <v>1</v>
      </c>
      <c r="V194" s="7" t="str">
        <f>LEFT(Table13[[#This Row],[Order Ref.]],6)</f>
        <v>217825</v>
      </c>
      <c r="W194" s="18" t="str">
        <f>HYPERLINK("http://money.worker.ydns.eu/job/update_entities_fidelity_MIM_BUYSTOP/" &amp; Table13[[#This Row],[Build]], "click me")</f>
        <v>click me</v>
      </c>
      <c r="X194" s="8">
        <f>Table13[[#This Row],[Quantity]]*100*Table13[[#This Row],[Price]]*IF(Table13[[#This Row],[Bought]],-1,1)</f>
        <v>-3768</v>
      </c>
      <c r="Y194" s="9" t="e">
        <f>TIMEVALUE(LEFT(Table13[[#This Row],[BuyStopTime]],1) &amp; ":" &amp; RIGHT(Table13[[#This Row],[BuyStopTime]],2) &amp; " AM")</f>
        <v>#VALUE!</v>
      </c>
      <c r="Z19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0000|12:10|BUY|SPY|Call|</v>
      </c>
      <c r="AA194" s="10" t="e" cm="1">
        <f t="array" ref="AA194">MAX((Table13[Trade Idea and Build]=Table13[[#This Row],[Trade Idea and Build]])*Table13[Column5])</f>
        <v>#VALUE!</v>
      </c>
      <c r="AB194" s="10" t="e">
        <f>IF(Table13[[#This Row],[SumTrailingAmountByTradePiece]]=0,"Ladder","Trail")</f>
        <v>#VALUE!</v>
      </c>
      <c r="AC194" s="10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spans="1:39" x14ac:dyDescent="0.25">
      <c r="A195" t="s">
        <v>348</v>
      </c>
      <c r="B195" t="s">
        <v>349</v>
      </c>
      <c r="C195" t="s">
        <v>99</v>
      </c>
      <c r="D195">
        <v>20220916</v>
      </c>
      <c r="E195">
        <v>388</v>
      </c>
      <c r="F195" t="s">
        <v>107</v>
      </c>
      <c r="G195" t="s">
        <v>100</v>
      </c>
      <c r="H195" t="s">
        <v>18</v>
      </c>
      <c r="I195">
        <v>3</v>
      </c>
      <c r="J195">
        <v>8.59</v>
      </c>
      <c r="K195" s="1">
        <v>0.50766203703703705</v>
      </c>
      <c r="L195">
        <v>20220913</v>
      </c>
      <c r="M195" t="s">
        <v>108</v>
      </c>
      <c r="N195" t="s">
        <v>113</v>
      </c>
      <c r="O195" t="s">
        <v>350</v>
      </c>
      <c r="R195" t="s">
        <v>69</v>
      </c>
      <c r="S195" s="7" t="str">
        <f xml:space="preserve"> TEXT(Table13[[#This Row],[BuyStopTime]],"0000") &amp;"_"&amp;Table13[[#This Row],[Build]] &amp; "_" &amp;Table13[[#This Row],[Trading Class]]</f>
        <v>0000_217829_SPY</v>
      </c>
      <c r="T195" s="7" t="str">
        <f>Table13[[#This Row],[Trade Idea]]&amp;"_"&amp;Table13[[#This Row],[Build]]</f>
        <v>0000_217829_SPY_217829</v>
      </c>
      <c r="U195" s="7" t="b">
        <f>ISNUMBER(FIND("_b_",Table13[[#This Row],[Order Ref.]]))</f>
        <v>1</v>
      </c>
      <c r="V195" s="7" t="str">
        <f>LEFT(Table13[[#This Row],[Order Ref.]],6)</f>
        <v>217829</v>
      </c>
      <c r="W195" s="18" t="str">
        <f>HYPERLINK("http://money.worker.ydns.eu/job/update_entities_fidelity_MIM_BUYSTOP/" &amp; Table13[[#This Row],[Build]], "click me")</f>
        <v>click me</v>
      </c>
      <c r="X195" s="8">
        <f>Table13[[#This Row],[Quantity]]*100*Table13[[#This Row],[Price]]*IF(Table13[[#This Row],[Bought]],-1,1)</f>
        <v>-2577</v>
      </c>
      <c r="Y195" s="9" t="e">
        <f>TIMEVALUE(LEFT(Table13[[#This Row],[BuyStopTime]],1) &amp; ":" &amp; RIGHT(Table13[[#This Row],[BuyStopTime]],2) &amp; " AM")</f>
        <v>#VALUE!</v>
      </c>
      <c r="Z19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0000|12:11|BUY|SPY|Call|</v>
      </c>
      <c r="AA195" s="10" t="e" cm="1">
        <f t="array" ref="AA195">MAX((Table13[Trade Idea and Build]=Table13[[#This Row],[Trade Idea and Build]])*Table13[Column5])</f>
        <v>#VALUE!</v>
      </c>
      <c r="AB195" s="10" t="e">
        <f>IF(Table13[[#This Row],[SumTrailingAmountByTradePiece]]=0,"Ladder","Trail")</f>
        <v>#VALUE!</v>
      </c>
      <c r="AC195" s="10"/>
      <c r="AD195" s="2"/>
      <c r="AE195" s="2"/>
      <c r="AF195" s="2"/>
      <c r="AG195" s="2"/>
      <c r="AH195" s="2"/>
      <c r="AI195" s="2"/>
      <c r="AJ195" s="2"/>
      <c r="AK195" s="2"/>
      <c r="AL195" s="2"/>
      <c r="AM195" s="2"/>
    </row>
    <row r="196" spans="1:39" x14ac:dyDescent="0.25">
      <c r="A196" t="s">
        <v>339</v>
      </c>
      <c r="B196" t="s">
        <v>340</v>
      </c>
      <c r="C196" t="s">
        <v>99</v>
      </c>
      <c r="D196">
        <v>20220916</v>
      </c>
      <c r="E196">
        <v>395</v>
      </c>
      <c r="F196" t="s">
        <v>107</v>
      </c>
      <c r="G196" t="s">
        <v>100</v>
      </c>
      <c r="H196" t="s">
        <v>38</v>
      </c>
      <c r="I196">
        <v>1</v>
      </c>
      <c r="J196">
        <v>3.7</v>
      </c>
      <c r="K196" s="1">
        <v>0.50802083333333337</v>
      </c>
      <c r="L196">
        <v>20220913</v>
      </c>
      <c r="M196" t="s">
        <v>110</v>
      </c>
      <c r="N196" t="s">
        <v>113</v>
      </c>
      <c r="O196" t="s">
        <v>351</v>
      </c>
      <c r="R196" t="s">
        <v>69</v>
      </c>
      <c r="S196" s="7" t="str">
        <f xml:space="preserve"> TEXT(Table13[[#This Row],[BuyStopTime]],"0000") &amp;"_"&amp;Table13[[#This Row],[Build]] &amp; "_" &amp;Table13[[#This Row],[Trading Class]]</f>
        <v>0000_217825_SPY</v>
      </c>
      <c r="T196" s="7" t="str">
        <f>Table13[[#This Row],[Trade Idea]]&amp;"_"&amp;Table13[[#This Row],[Build]]</f>
        <v>0000_217825_SPY_217825</v>
      </c>
      <c r="U196" s="7" t="b">
        <f>ISNUMBER(FIND("_b_",Table13[[#This Row],[Order Ref.]]))</f>
        <v>0</v>
      </c>
      <c r="V196" s="7" t="str">
        <f>LEFT(Table13[[#This Row],[Order Ref.]],6)</f>
        <v>217825</v>
      </c>
      <c r="W196" s="18" t="str">
        <f>HYPERLINK("http://money.worker.ydns.eu/job/update_entities_fidelity_MIM_BUYSTOP/" &amp; Table13[[#This Row],[Build]], "click me")</f>
        <v>click me</v>
      </c>
      <c r="X196" s="8">
        <f>Table13[[#This Row],[Quantity]]*100*Table13[[#This Row],[Price]]*IF(Table13[[#This Row],[Bought]],-1,1)</f>
        <v>370</v>
      </c>
      <c r="Y196" s="9" t="e">
        <f>TIMEVALUE(LEFT(Table13[[#This Row],[BuyStopTime]],1) &amp; ":" &amp; RIGHT(Table13[[#This Row],[BuyStopTime]],2) &amp; " AM")</f>
        <v>#VALUE!</v>
      </c>
      <c r="Z19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0000|12:11|SELL|SPY|Call|</v>
      </c>
      <c r="AA196" s="10" t="e" cm="1">
        <f t="array" ref="AA196">MAX((Table13[Trade Idea and Build]=Table13[[#This Row],[Trade Idea and Build]])*Table13[Column5])</f>
        <v>#VALUE!</v>
      </c>
      <c r="AB196" s="10" t="e">
        <f>IF(Table13[[#This Row],[SumTrailingAmountByTradePiece]]=0,"Ladder","Trail")</f>
        <v>#VALUE!</v>
      </c>
      <c r="AC196" s="10"/>
      <c r="AD196" s="2"/>
      <c r="AE196" s="2"/>
      <c r="AF196" s="2"/>
      <c r="AG196" s="2"/>
      <c r="AH196" s="2"/>
      <c r="AI196" s="2"/>
      <c r="AJ196" s="2"/>
      <c r="AK196" s="2"/>
      <c r="AL196" s="2"/>
      <c r="AM196" s="2"/>
    </row>
    <row r="197" spans="1:39" x14ac:dyDescent="0.25">
      <c r="A197" t="s">
        <v>339</v>
      </c>
      <c r="B197" t="s">
        <v>340</v>
      </c>
      <c r="C197" t="s">
        <v>99</v>
      </c>
      <c r="D197">
        <v>20220916</v>
      </c>
      <c r="E197">
        <v>395</v>
      </c>
      <c r="F197" t="s">
        <v>107</v>
      </c>
      <c r="G197" t="s">
        <v>100</v>
      </c>
      <c r="H197" t="s">
        <v>38</v>
      </c>
      <c r="I197">
        <v>7</v>
      </c>
      <c r="J197">
        <v>3.7</v>
      </c>
      <c r="K197" s="1">
        <v>0.5080324074074074</v>
      </c>
      <c r="L197">
        <v>20220913</v>
      </c>
      <c r="M197" t="s">
        <v>104</v>
      </c>
      <c r="N197" t="s">
        <v>113</v>
      </c>
      <c r="O197" t="s">
        <v>351</v>
      </c>
      <c r="R197" t="s">
        <v>69</v>
      </c>
      <c r="S197" s="7" t="str">
        <f xml:space="preserve"> TEXT(Table13[[#This Row],[BuyStopTime]],"0000") &amp;"_"&amp;Table13[[#This Row],[Build]] &amp; "_" &amp;Table13[[#This Row],[Trading Class]]</f>
        <v>0000_217825_SPY</v>
      </c>
      <c r="T197" s="7" t="str">
        <f>Table13[[#This Row],[Trade Idea]]&amp;"_"&amp;Table13[[#This Row],[Build]]</f>
        <v>0000_217825_SPY_217825</v>
      </c>
      <c r="U197" s="7" t="b">
        <f>ISNUMBER(FIND("_b_",Table13[[#This Row],[Order Ref.]]))</f>
        <v>0</v>
      </c>
      <c r="V197" s="7" t="str">
        <f>LEFT(Table13[[#This Row],[Order Ref.]],6)</f>
        <v>217825</v>
      </c>
      <c r="W197" s="18" t="str">
        <f>HYPERLINK("http://money.worker.ydns.eu/job/update_entities_fidelity_MIM_BUYSTOP/" &amp; Table13[[#This Row],[Build]], "click me")</f>
        <v>click me</v>
      </c>
      <c r="X197" s="8">
        <f>Table13[[#This Row],[Quantity]]*100*Table13[[#This Row],[Price]]*IF(Table13[[#This Row],[Bought]],-1,1)</f>
        <v>2590</v>
      </c>
      <c r="Y197" s="9" t="e">
        <f>TIMEVALUE(LEFT(Table13[[#This Row],[BuyStopTime]],1) &amp; ":" &amp; RIGHT(Table13[[#This Row],[BuyStopTime]],2) &amp; " AM")</f>
        <v>#VALUE!</v>
      </c>
      <c r="Z19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0000|12:11|SELL|SPY|Call|</v>
      </c>
      <c r="AA197" s="10" t="e" cm="1">
        <f t="array" ref="AA197">MAX((Table13[Trade Idea and Build]=Table13[[#This Row],[Trade Idea and Build]])*Table13[Column5])</f>
        <v>#VALUE!</v>
      </c>
      <c r="AB197" s="10" t="e">
        <f>IF(Table13[[#This Row],[SumTrailingAmountByTradePiece]]=0,"Ladder","Trail")</f>
        <v>#VALUE!</v>
      </c>
      <c r="AC197" s="10"/>
      <c r="AD197" s="2"/>
      <c r="AE197" s="2"/>
      <c r="AF197" s="2"/>
      <c r="AG197" s="2"/>
      <c r="AH197" s="2"/>
      <c r="AI197" s="2"/>
      <c r="AJ197" s="2"/>
      <c r="AK197" s="2"/>
      <c r="AL197" s="2"/>
      <c r="AM197" s="2"/>
    </row>
    <row r="198" spans="1:39" x14ac:dyDescent="0.25">
      <c r="A198" t="s">
        <v>309</v>
      </c>
      <c r="B198" t="s">
        <v>310</v>
      </c>
      <c r="C198" t="s">
        <v>99</v>
      </c>
      <c r="D198">
        <v>20220916</v>
      </c>
      <c r="E198">
        <v>396</v>
      </c>
      <c r="F198" t="s">
        <v>107</v>
      </c>
      <c r="G198" t="s">
        <v>100</v>
      </c>
      <c r="H198" t="s">
        <v>38</v>
      </c>
      <c r="I198">
        <v>4</v>
      </c>
      <c r="J198">
        <v>3.2</v>
      </c>
      <c r="K198" s="1">
        <v>0.5080324074074074</v>
      </c>
      <c r="L198">
        <v>20220913</v>
      </c>
      <c r="M198" t="s">
        <v>106</v>
      </c>
      <c r="N198" t="s">
        <v>113</v>
      </c>
      <c r="O198" t="s">
        <v>352</v>
      </c>
      <c r="R198" t="s">
        <v>69</v>
      </c>
      <c r="S198" s="7" t="str">
        <f xml:space="preserve"> TEXT(Table13[[#This Row],[BuyStopTime]],"0000") &amp;"_"&amp;Table13[[#This Row],[Build]] &amp; "_" &amp;Table13[[#This Row],[Trading Class]]</f>
        <v>0000_217821_SPY</v>
      </c>
      <c r="T198" s="7" t="str">
        <f>Table13[[#This Row],[Trade Idea]]&amp;"_"&amp;Table13[[#This Row],[Build]]</f>
        <v>0000_217821_SPY_217821</v>
      </c>
      <c r="U198" s="7" t="b">
        <f>ISNUMBER(FIND("_b_",Table13[[#This Row],[Order Ref.]]))</f>
        <v>0</v>
      </c>
      <c r="V198" s="7" t="str">
        <f>LEFT(Table13[[#This Row],[Order Ref.]],6)</f>
        <v>217821</v>
      </c>
      <c r="W198" s="18" t="str">
        <f>HYPERLINK("http://money.worker.ydns.eu/job/update_entities_fidelity_MIM_BUYSTOP/" &amp; Table13[[#This Row],[Build]], "click me")</f>
        <v>click me</v>
      </c>
      <c r="X198" s="8">
        <f>Table13[[#This Row],[Quantity]]*100*Table13[[#This Row],[Price]]*IF(Table13[[#This Row],[Bought]],-1,1)</f>
        <v>1280</v>
      </c>
      <c r="Y198" s="9" t="e">
        <f>TIMEVALUE(LEFT(Table13[[#This Row],[BuyStopTime]],1) &amp; ":" &amp; RIGHT(Table13[[#This Row],[BuyStopTime]],2) &amp; " AM")</f>
        <v>#VALUE!</v>
      </c>
      <c r="Z19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0000|12:11|SELL|SPY|Call|</v>
      </c>
      <c r="AA198" s="10" t="e" cm="1">
        <f t="array" ref="AA198">MAX((Table13[Trade Idea and Build]=Table13[[#This Row],[Trade Idea and Build]])*Table13[Column5])</f>
        <v>#VALUE!</v>
      </c>
      <c r="AB198" s="10" t="e">
        <f>IF(Table13[[#This Row],[SumTrailingAmountByTradePiece]]=0,"Ladder","Trail")</f>
        <v>#VALUE!</v>
      </c>
      <c r="AC198" s="10"/>
      <c r="AD198" s="2"/>
      <c r="AE198" s="2"/>
      <c r="AF198" s="2"/>
      <c r="AG198" s="2"/>
      <c r="AH198" s="2"/>
      <c r="AI198" s="2"/>
      <c r="AJ198" s="2"/>
      <c r="AK198" s="2"/>
      <c r="AL198" s="2"/>
      <c r="AM198" s="2"/>
    </row>
    <row r="199" spans="1:39" x14ac:dyDescent="0.25">
      <c r="A199" t="s">
        <v>348</v>
      </c>
      <c r="B199" t="s">
        <v>349</v>
      </c>
      <c r="C199" t="s">
        <v>99</v>
      </c>
      <c r="D199">
        <v>20220916</v>
      </c>
      <c r="E199">
        <v>388</v>
      </c>
      <c r="F199" t="s">
        <v>107</v>
      </c>
      <c r="G199" t="s">
        <v>100</v>
      </c>
      <c r="H199" t="s">
        <v>18</v>
      </c>
      <c r="I199">
        <v>1</v>
      </c>
      <c r="J199">
        <v>8.33</v>
      </c>
      <c r="K199" s="1">
        <v>0.50824074074074077</v>
      </c>
      <c r="L199">
        <v>20220913</v>
      </c>
      <c r="M199" t="s">
        <v>106</v>
      </c>
      <c r="N199" t="s">
        <v>113</v>
      </c>
      <c r="O199" t="s">
        <v>350</v>
      </c>
      <c r="R199" t="s">
        <v>69</v>
      </c>
      <c r="S199" s="7" t="str">
        <f xml:space="preserve"> TEXT(Table13[[#This Row],[BuyStopTime]],"0000") &amp;"_"&amp;Table13[[#This Row],[Build]] &amp; "_" &amp;Table13[[#This Row],[Trading Class]]</f>
        <v>0000_217829_SPY</v>
      </c>
      <c r="T199" s="7" t="str">
        <f>Table13[[#This Row],[Trade Idea]]&amp;"_"&amp;Table13[[#This Row],[Build]]</f>
        <v>0000_217829_SPY_217829</v>
      </c>
      <c r="U199" s="7" t="b">
        <f>ISNUMBER(FIND("_b_",Table13[[#This Row],[Order Ref.]]))</f>
        <v>1</v>
      </c>
      <c r="V199" s="7" t="str">
        <f>LEFT(Table13[[#This Row],[Order Ref.]],6)</f>
        <v>217829</v>
      </c>
      <c r="W199" s="18" t="str">
        <f>HYPERLINK("http://money.worker.ydns.eu/job/update_entities_fidelity_MIM_BUYSTOP/" &amp; Table13[[#This Row],[Build]], "click me")</f>
        <v>click me</v>
      </c>
      <c r="X199" s="8">
        <f>Table13[[#This Row],[Quantity]]*100*Table13[[#This Row],[Price]]*IF(Table13[[#This Row],[Bought]],-1,1)</f>
        <v>-833</v>
      </c>
      <c r="Y199" s="9" t="e">
        <f>TIMEVALUE(LEFT(Table13[[#This Row],[BuyStopTime]],1) &amp; ":" &amp; RIGHT(Table13[[#This Row],[BuyStopTime]],2) &amp; " AM")</f>
        <v>#VALUE!</v>
      </c>
      <c r="Z19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0000|12:11|BUY|SPY|Call|</v>
      </c>
      <c r="AA199" s="10" t="e" cm="1">
        <f t="array" ref="AA199">MAX((Table13[Trade Idea and Build]=Table13[[#This Row],[Trade Idea and Build]])*Table13[Column5])</f>
        <v>#VALUE!</v>
      </c>
      <c r="AB199" s="10" t="e">
        <f>IF(Table13[[#This Row],[SumTrailingAmountByTradePiece]]=0,"Ladder","Trail")</f>
        <v>#VALUE!</v>
      </c>
      <c r="AC199" s="10"/>
      <c r="AD199" s="2"/>
      <c r="AE199" s="2"/>
      <c r="AF199" s="2"/>
      <c r="AG199" s="2"/>
      <c r="AH199" s="2"/>
      <c r="AI199" s="2"/>
      <c r="AJ199" s="2"/>
      <c r="AK199" s="2"/>
      <c r="AL199" s="2"/>
      <c r="AM199" s="2"/>
    </row>
    <row r="200" spans="1:39" x14ac:dyDescent="0.25">
      <c r="A200" t="s">
        <v>324</v>
      </c>
      <c r="B200" t="s">
        <v>325</v>
      </c>
      <c r="C200" t="s">
        <v>99</v>
      </c>
      <c r="D200">
        <v>20220916</v>
      </c>
      <c r="E200">
        <v>250</v>
      </c>
      <c r="F200" t="s">
        <v>107</v>
      </c>
      <c r="G200" t="s">
        <v>100</v>
      </c>
      <c r="H200" t="s">
        <v>38</v>
      </c>
      <c r="I200">
        <v>2</v>
      </c>
      <c r="J200">
        <v>5.8</v>
      </c>
      <c r="K200" s="1">
        <v>0.50837962962962957</v>
      </c>
      <c r="L200">
        <v>20220913</v>
      </c>
      <c r="M200" t="s">
        <v>103</v>
      </c>
      <c r="N200" t="s">
        <v>113</v>
      </c>
      <c r="O200" t="s">
        <v>353</v>
      </c>
      <c r="R200" t="s">
        <v>68</v>
      </c>
      <c r="S200" s="7" t="str">
        <f xml:space="preserve"> TEXT(Table13[[#This Row],[BuyStopTime]],"0000") &amp;"_"&amp;Table13[[#This Row],[Build]] &amp; "_" &amp;Table13[[#This Row],[Trading Class]]</f>
        <v>0000_217796_MSFT</v>
      </c>
      <c r="T200" s="7" t="str">
        <f>Table13[[#This Row],[Trade Idea]]&amp;"_"&amp;Table13[[#This Row],[Build]]</f>
        <v>0000_217796_MSFT_217796</v>
      </c>
      <c r="U200" s="7" t="b">
        <f>ISNUMBER(FIND("_b_",Table13[[#This Row],[Order Ref.]]))</f>
        <v>0</v>
      </c>
      <c r="V200" s="7" t="str">
        <f>LEFT(Table13[[#This Row],[Order Ref.]],6)</f>
        <v>217796</v>
      </c>
      <c r="W200" s="18" t="str">
        <f>HYPERLINK("http://money.worker.ydns.eu/job/update_entities_fidelity_MIM_BUYSTOP/" &amp; Table13[[#This Row],[Build]], "click me")</f>
        <v>click me</v>
      </c>
      <c r="X200" s="8">
        <f>Table13[[#This Row],[Quantity]]*100*Table13[[#This Row],[Price]]*IF(Table13[[#This Row],[Bought]],-1,1)</f>
        <v>1160</v>
      </c>
      <c r="Y200" s="9" t="e">
        <f>TIMEVALUE(LEFT(Table13[[#This Row],[BuyStopTime]],1) &amp; ":" &amp; RIGHT(Table13[[#This Row],[BuyStopTime]],2) &amp; " AM")</f>
        <v>#VALUE!</v>
      </c>
      <c r="Z20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0000|12:12|SELL|MSFT|Call|</v>
      </c>
      <c r="AA200" s="10" t="e" cm="1">
        <f t="array" ref="AA200">MAX((Table13[Trade Idea and Build]=Table13[[#This Row],[Trade Idea and Build]])*Table13[Column5])</f>
        <v>#VALUE!</v>
      </c>
      <c r="AB200" s="10" t="e">
        <f>IF(Table13[[#This Row],[SumTrailingAmountByTradePiece]]=0,"Ladder","Trail")</f>
        <v>#VALUE!</v>
      </c>
      <c r="AC200" s="10"/>
      <c r="AD200" s="2"/>
      <c r="AE200" s="2"/>
      <c r="AF200" s="2"/>
      <c r="AG200" s="2"/>
      <c r="AH200" s="2"/>
      <c r="AI200" s="2"/>
      <c r="AJ200" s="2"/>
      <c r="AK200" s="2"/>
      <c r="AL200" s="2"/>
      <c r="AM200" s="2"/>
    </row>
    <row r="201" spans="1:39" x14ac:dyDescent="0.25">
      <c r="A201" t="s">
        <v>324</v>
      </c>
      <c r="B201" t="s">
        <v>325</v>
      </c>
      <c r="C201" t="s">
        <v>99</v>
      </c>
      <c r="D201">
        <v>20220916</v>
      </c>
      <c r="E201">
        <v>250</v>
      </c>
      <c r="F201" t="s">
        <v>107</v>
      </c>
      <c r="G201" t="s">
        <v>100</v>
      </c>
      <c r="H201" t="s">
        <v>38</v>
      </c>
      <c r="I201">
        <v>1</v>
      </c>
      <c r="J201">
        <v>5.8</v>
      </c>
      <c r="K201" s="1">
        <v>0.50837962962962957</v>
      </c>
      <c r="L201">
        <v>20220913</v>
      </c>
      <c r="M201" t="s">
        <v>104</v>
      </c>
      <c r="N201" t="s">
        <v>113</v>
      </c>
      <c r="O201" t="s">
        <v>353</v>
      </c>
      <c r="R201" t="s">
        <v>68</v>
      </c>
      <c r="S201" s="7" t="str">
        <f xml:space="preserve"> TEXT(Table13[[#This Row],[BuyStopTime]],"0000") &amp;"_"&amp;Table13[[#This Row],[Build]] &amp; "_" &amp;Table13[[#This Row],[Trading Class]]</f>
        <v>0000_217796_MSFT</v>
      </c>
      <c r="T201" s="7" t="str">
        <f>Table13[[#This Row],[Trade Idea]]&amp;"_"&amp;Table13[[#This Row],[Build]]</f>
        <v>0000_217796_MSFT_217796</v>
      </c>
      <c r="U201" s="7" t="b">
        <f>ISNUMBER(FIND("_b_",Table13[[#This Row],[Order Ref.]]))</f>
        <v>0</v>
      </c>
      <c r="V201" s="7" t="str">
        <f>LEFT(Table13[[#This Row],[Order Ref.]],6)</f>
        <v>217796</v>
      </c>
      <c r="W201" s="18" t="str">
        <f>HYPERLINK("http://money.worker.ydns.eu/job/update_entities_fidelity_MIM_BUYSTOP/" &amp; Table13[[#This Row],[Build]], "click me")</f>
        <v>click me</v>
      </c>
      <c r="X201" s="8">
        <f>Table13[[#This Row],[Quantity]]*100*Table13[[#This Row],[Price]]*IF(Table13[[#This Row],[Bought]],-1,1)</f>
        <v>580</v>
      </c>
      <c r="Y201" s="9" t="e">
        <f>TIMEVALUE(LEFT(Table13[[#This Row],[BuyStopTime]],1) &amp; ":" &amp; RIGHT(Table13[[#This Row],[BuyStopTime]],2) &amp; " AM")</f>
        <v>#VALUE!</v>
      </c>
      <c r="Z20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0000|12:12|SELL|MSFT|Call|</v>
      </c>
      <c r="AA201" s="10" t="e" cm="1">
        <f t="array" ref="AA201">MAX((Table13[Trade Idea and Build]=Table13[[#This Row],[Trade Idea and Build]])*Table13[Column5])</f>
        <v>#VALUE!</v>
      </c>
      <c r="AB201" s="10" t="e">
        <f>IF(Table13[[#This Row],[SumTrailingAmountByTradePiece]]=0,"Ladder","Trail")</f>
        <v>#VALUE!</v>
      </c>
      <c r="AC201" s="10"/>
      <c r="AD201" s="2"/>
      <c r="AE201" s="2"/>
      <c r="AF201" s="2"/>
      <c r="AG201" s="2"/>
      <c r="AH201" s="2"/>
      <c r="AI201" s="2"/>
      <c r="AJ201" s="2"/>
      <c r="AK201" s="2"/>
      <c r="AL201" s="2"/>
      <c r="AM201" s="2"/>
    </row>
    <row r="202" spans="1:39" x14ac:dyDescent="0.25">
      <c r="A202" t="s">
        <v>324</v>
      </c>
      <c r="B202" t="s">
        <v>325</v>
      </c>
      <c r="C202" t="s">
        <v>99</v>
      </c>
      <c r="D202">
        <v>20220916</v>
      </c>
      <c r="E202">
        <v>250</v>
      </c>
      <c r="F202" t="s">
        <v>107</v>
      </c>
      <c r="G202" t="s">
        <v>100</v>
      </c>
      <c r="H202" t="s">
        <v>38</v>
      </c>
      <c r="I202">
        <v>1</v>
      </c>
      <c r="J202">
        <v>5.8</v>
      </c>
      <c r="K202" s="1">
        <v>0.50837962962962957</v>
      </c>
      <c r="L202">
        <v>20220913</v>
      </c>
      <c r="M202" t="s">
        <v>105</v>
      </c>
      <c r="N202" t="s">
        <v>113</v>
      </c>
      <c r="O202" t="s">
        <v>353</v>
      </c>
      <c r="R202" t="s">
        <v>68</v>
      </c>
      <c r="S202" s="7" t="str">
        <f xml:space="preserve"> TEXT(Table13[[#This Row],[BuyStopTime]],"0000") &amp;"_"&amp;Table13[[#This Row],[Build]] &amp; "_" &amp;Table13[[#This Row],[Trading Class]]</f>
        <v>0000_217796_MSFT</v>
      </c>
      <c r="T202" s="7" t="str">
        <f>Table13[[#This Row],[Trade Idea]]&amp;"_"&amp;Table13[[#This Row],[Build]]</f>
        <v>0000_217796_MSFT_217796</v>
      </c>
      <c r="U202" s="7" t="b">
        <f>ISNUMBER(FIND("_b_",Table13[[#This Row],[Order Ref.]]))</f>
        <v>0</v>
      </c>
      <c r="V202" s="7" t="str">
        <f>LEFT(Table13[[#This Row],[Order Ref.]],6)</f>
        <v>217796</v>
      </c>
      <c r="W202" s="18" t="str">
        <f>HYPERLINK("http://money.worker.ydns.eu/job/update_entities_fidelity_MIM_BUYSTOP/" &amp; Table13[[#This Row],[Build]], "click me")</f>
        <v>click me</v>
      </c>
      <c r="X202" s="8">
        <f>Table13[[#This Row],[Quantity]]*100*Table13[[#This Row],[Price]]*IF(Table13[[#This Row],[Bought]],-1,1)</f>
        <v>580</v>
      </c>
      <c r="Y202" s="9" t="e">
        <f>TIMEVALUE(LEFT(Table13[[#This Row],[BuyStopTime]],1) &amp; ":" &amp; RIGHT(Table13[[#This Row],[BuyStopTime]],2) &amp; " AM")</f>
        <v>#VALUE!</v>
      </c>
      <c r="Z20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0000|12:12|SELL|MSFT|Call|</v>
      </c>
      <c r="AA202" s="10" t="e" cm="1">
        <f t="array" ref="AA202">MAX((Table13[Trade Idea and Build]=Table13[[#This Row],[Trade Idea and Build]])*Table13[Column5])</f>
        <v>#VALUE!</v>
      </c>
      <c r="AB202" s="10" t="e">
        <f>IF(Table13[[#This Row],[SumTrailingAmountByTradePiece]]=0,"Ladder","Trail")</f>
        <v>#VALUE!</v>
      </c>
      <c r="AC202" s="10"/>
      <c r="AD202" s="2"/>
      <c r="AE202" s="2"/>
      <c r="AF202" s="2"/>
      <c r="AG202" s="2"/>
      <c r="AH202" s="2"/>
      <c r="AI202" s="2"/>
      <c r="AJ202" s="2"/>
      <c r="AK202" s="2"/>
      <c r="AL202" s="2"/>
      <c r="AM202" s="2"/>
    </row>
    <row r="203" spans="1:39" x14ac:dyDescent="0.25">
      <c r="A203" t="s">
        <v>324</v>
      </c>
      <c r="B203" t="s">
        <v>325</v>
      </c>
      <c r="C203" t="s">
        <v>99</v>
      </c>
      <c r="D203">
        <v>20220916</v>
      </c>
      <c r="E203">
        <v>250</v>
      </c>
      <c r="F203" t="s">
        <v>107</v>
      </c>
      <c r="G203" t="s">
        <v>100</v>
      </c>
      <c r="H203" t="s">
        <v>38</v>
      </c>
      <c r="I203">
        <v>2</v>
      </c>
      <c r="J203">
        <v>5.8</v>
      </c>
      <c r="K203" s="1">
        <v>0.50837962962962957</v>
      </c>
      <c r="L203">
        <v>20220913</v>
      </c>
      <c r="M203" t="s">
        <v>110</v>
      </c>
      <c r="N203" t="s">
        <v>113</v>
      </c>
      <c r="O203" t="s">
        <v>353</v>
      </c>
      <c r="R203" t="s">
        <v>68</v>
      </c>
      <c r="S203" s="7" t="str">
        <f xml:space="preserve"> TEXT(Table13[[#This Row],[BuyStopTime]],"0000") &amp;"_"&amp;Table13[[#This Row],[Build]] &amp; "_" &amp;Table13[[#This Row],[Trading Class]]</f>
        <v>0000_217796_MSFT</v>
      </c>
      <c r="T203" s="7" t="str">
        <f>Table13[[#This Row],[Trade Idea]]&amp;"_"&amp;Table13[[#This Row],[Build]]</f>
        <v>0000_217796_MSFT_217796</v>
      </c>
      <c r="U203" s="7" t="b">
        <f>ISNUMBER(FIND("_b_",Table13[[#This Row],[Order Ref.]]))</f>
        <v>0</v>
      </c>
      <c r="V203" s="7" t="str">
        <f>LEFT(Table13[[#This Row],[Order Ref.]],6)</f>
        <v>217796</v>
      </c>
      <c r="W203" s="18" t="str">
        <f>HYPERLINK("http://money.worker.ydns.eu/job/update_entities_fidelity_MIM_BUYSTOP/" &amp; Table13[[#This Row],[Build]], "click me")</f>
        <v>click me</v>
      </c>
      <c r="X203" s="8">
        <f>Table13[[#This Row],[Quantity]]*100*Table13[[#This Row],[Price]]*IF(Table13[[#This Row],[Bought]],-1,1)</f>
        <v>1160</v>
      </c>
      <c r="Y203" s="9" t="e">
        <f>TIMEVALUE(LEFT(Table13[[#This Row],[BuyStopTime]],1) &amp; ":" &amp; RIGHT(Table13[[#This Row],[BuyStopTime]],2) &amp; " AM")</f>
        <v>#VALUE!</v>
      </c>
      <c r="Z20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0000|12:12|SELL|MSFT|Call|</v>
      </c>
      <c r="AA203" s="10" t="e" cm="1">
        <f t="array" ref="AA203">MAX((Table13[Trade Idea and Build]=Table13[[#This Row],[Trade Idea and Build]])*Table13[Column5])</f>
        <v>#VALUE!</v>
      </c>
      <c r="AB203" s="10" t="e">
        <f>IF(Table13[[#This Row],[SumTrailingAmountByTradePiece]]=0,"Ladder","Trail")</f>
        <v>#VALUE!</v>
      </c>
      <c r="AC203" s="10"/>
      <c r="AD203" s="2"/>
      <c r="AE203" s="2"/>
      <c r="AF203" s="2"/>
      <c r="AG203" s="2"/>
      <c r="AH203" s="2"/>
      <c r="AI203" s="2"/>
      <c r="AJ203" s="2"/>
      <c r="AK203" s="2"/>
      <c r="AL203" s="2"/>
      <c r="AM203" s="2"/>
    </row>
    <row r="204" spans="1:39" x14ac:dyDescent="0.25">
      <c r="A204" t="s">
        <v>321</v>
      </c>
      <c r="B204" t="s">
        <v>322</v>
      </c>
      <c r="C204" t="s">
        <v>99</v>
      </c>
      <c r="D204">
        <v>20220916</v>
      </c>
      <c r="E204">
        <v>383</v>
      </c>
      <c r="F204" t="s">
        <v>107</v>
      </c>
      <c r="G204" t="s">
        <v>100</v>
      </c>
      <c r="H204" t="s">
        <v>38</v>
      </c>
      <c r="I204">
        <v>4</v>
      </c>
      <c r="J204">
        <v>12.41</v>
      </c>
      <c r="K204" s="1">
        <v>0.50864583333333335</v>
      </c>
      <c r="L204">
        <v>20220913</v>
      </c>
      <c r="M204" t="s">
        <v>136</v>
      </c>
      <c r="N204" t="s">
        <v>113</v>
      </c>
      <c r="O204" t="s">
        <v>354</v>
      </c>
      <c r="R204" t="s">
        <v>69</v>
      </c>
      <c r="S204" s="7" t="str">
        <f xml:space="preserve"> TEXT(Table13[[#This Row],[BuyStopTime]],"0000") &amp;"_"&amp;Table13[[#This Row],[Build]] &amp; "_" &amp;Table13[[#This Row],[Trading Class]]</f>
        <v>0000_217823_SPY</v>
      </c>
      <c r="T204" s="7" t="str">
        <f>Table13[[#This Row],[Trade Idea]]&amp;"_"&amp;Table13[[#This Row],[Build]]</f>
        <v>0000_217823_SPY_217823</v>
      </c>
      <c r="U204" s="7" t="b">
        <f>ISNUMBER(FIND("_b_",Table13[[#This Row],[Order Ref.]]))</f>
        <v>0</v>
      </c>
      <c r="V204" s="7" t="str">
        <f>LEFT(Table13[[#This Row],[Order Ref.]],6)</f>
        <v>217823</v>
      </c>
      <c r="W204" s="18" t="str">
        <f>HYPERLINK("http://money.worker.ydns.eu/job/update_entities_fidelity_MIM_BUYSTOP/" &amp; Table13[[#This Row],[Build]], "click me")</f>
        <v>click me</v>
      </c>
      <c r="X204" s="8">
        <f>Table13[[#This Row],[Quantity]]*100*Table13[[#This Row],[Price]]*IF(Table13[[#This Row],[Bought]],-1,1)</f>
        <v>4964</v>
      </c>
      <c r="Y204" s="9" t="e">
        <f>TIMEVALUE(LEFT(Table13[[#This Row],[BuyStopTime]],1) &amp; ":" &amp; RIGHT(Table13[[#This Row],[BuyStopTime]],2) &amp; " AM")</f>
        <v>#VALUE!</v>
      </c>
      <c r="Z20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0000|12:12|SELL|SPY|Call|</v>
      </c>
      <c r="AA204" s="10" t="e" cm="1">
        <f t="array" ref="AA204">MAX((Table13[Trade Idea and Build]=Table13[[#This Row],[Trade Idea and Build]])*Table13[Column5])</f>
        <v>#VALUE!</v>
      </c>
      <c r="AB204" s="10" t="e">
        <f>IF(Table13[[#This Row],[SumTrailingAmountByTradePiece]]=0,"Ladder","Trail")</f>
        <v>#VALUE!</v>
      </c>
      <c r="AC204" s="10"/>
      <c r="AD204" s="2"/>
      <c r="AE204" s="2"/>
      <c r="AF204" s="2"/>
      <c r="AG204" s="2"/>
      <c r="AH204" s="2"/>
      <c r="AI204" s="2"/>
      <c r="AJ204" s="2"/>
      <c r="AK204" s="2"/>
      <c r="AL204" s="2"/>
      <c r="AM204" s="2"/>
    </row>
    <row r="205" spans="1:39" x14ac:dyDescent="0.25">
      <c r="A205" t="s">
        <v>333</v>
      </c>
      <c r="B205" t="s">
        <v>334</v>
      </c>
      <c r="C205" t="s">
        <v>99</v>
      </c>
      <c r="D205">
        <v>20220916</v>
      </c>
      <c r="E205">
        <v>392</v>
      </c>
      <c r="F205" t="s">
        <v>107</v>
      </c>
      <c r="G205" t="s">
        <v>100</v>
      </c>
      <c r="H205" t="s">
        <v>38</v>
      </c>
      <c r="I205">
        <v>6</v>
      </c>
      <c r="J205">
        <v>5.28</v>
      </c>
      <c r="K205" s="1">
        <v>0.50868055555555558</v>
      </c>
      <c r="L205">
        <v>20220913</v>
      </c>
      <c r="M205" t="s">
        <v>106</v>
      </c>
      <c r="N205" t="s">
        <v>113</v>
      </c>
      <c r="O205" t="s">
        <v>355</v>
      </c>
      <c r="R205" t="s">
        <v>69</v>
      </c>
      <c r="S205" s="7" t="str">
        <f xml:space="preserve"> TEXT(Table13[[#This Row],[BuyStopTime]],"0000") &amp;"_"&amp;Table13[[#This Row],[Build]] &amp; "_" &amp;Table13[[#This Row],[Trading Class]]</f>
        <v>0000_217824_SPY</v>
      </c>
      <c r="T205" s="7" t="str">
        <f>Table13[[#This Row],[Trade Idea]]&amp;"_"&amp;Table13[[#This Row],[Build]]</f>
        <v>0000_217824_SPY_217824</v>
      </c>
      <c r="U205" s="7" t="b">
        <f>ISNUMBER(FIND("_b_",Table13[[#This Row],[Order Ref.]]))</f>
        <v>0</v>
      </c>
      <c r="V205" s="7" t="str">
        <f>LEFT(Table13[[#This Row],[Order Ref.]],6)</f>
        <v>217824</v>
      </c>
      <c r="W205" s="18" t="str">
        <f>HYPERLINK("http://money.worker.ydns.eu/job/update_entities_fidelity_MIM_BUYSTOP/" &amp; Table13[[#This Row],[Build]], "click me")</f>
        <v>click me</v>
      </c>
      <c r="X205" s="8">
        <f>Table13[[#This Row],[Quantity]]*100*Table13[[#This Row],[Price]]*IF(Table13[[#This Row],[Bought]],-1,1)</f>
        <v>3168</v>
      </c>
      <c r="Y205" s="9" t="e">
        <f>TIMEVALUE(LEFT(Table13[[#This Row],[BuyStopTime]],1) &amp; ":" &amp; RIGHT(Table13[[#This Row],[BuyStopTime]],2) &amp; " AM")</f>
        <v>#VALUE!</v>
      </c>
      <c r="Z20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0000|12:12|SELL|SPY|Call|</v>
      </c>
      <c r="AA205" s="10" t="e" cm="1">
        <f t="array" ref="AA205">MAX((Table13[Trade Idea and Build]=Table13[[#This Row],[Trade Idea and Build]])*Table13[Column5])</f>
        <v>#VALUE!</v>
      </c>
      <c r="AB205" s="10" t="e">
        <f>IF(Table13[[#This Row],[SumTrailingAmountByTradePiece]]=0,"Ladder","Trail")</f>
        <v>#VALUE!</v>
      </c>
      <c r="AC205" s="10"/>
      <c r="AD205" s="2"/>
      <c r="AE205" s="2"/>
      <c r="AF205" s="2"/>
      <c r="AG205" s="2"/>
      <c r="AH205" s="2"/>
      <c r="AI205" s="2"/>
      <c r="AJ205" s="2"/>
      <c r="AK205" s="2"/>
      <c r="AL205" s="2"/>
      <c r="AM205" s="2"/>
    </row>
    <row r="206" spans="1:39" x14ac:dyDescent="0.25">
      <c r="A206" t="s">
        <v>327</v>
      </c>
      <c r="B206" t="s">
        <v>328</v>
      </c>
      <c r="C206" t="s">
        <v>99</v>
      </c>
      <c r="D206">
        <v>20220923</v>
      </c>
      <c r="E206">
        <v>247.5</v>
      </c>
      <c r="F206" t="s">
        <v>107</v>
      </c>
      <c r="G206" t="s">
        <v>100</v>
      </c>
      <c r="H206" t="s">
        <v>38</v>
      </c>
      <c r="I206">
        <v>5</v>
      </c>
      <c r="J206">
        <v>9.6999999999999993</v>
      </c>
      <c r="K206" s="1">
        <v>0.50868055555555558</v>
      </c>
      <c r="L206">
        <v>20220913</v>
      </c>
      <c r="M206" t="s">
        <v>136</v>
      </c>
      <c r="N206" t="s">
        <v>113</v>
      </c>
      <c r="O206" t="s">
        <v>356</v>
      </c>
      <c r="R206" t="s">
        <v>68</v>
      </c>
      <c r="S206" s="7" t="str">
        <f xml:space="preserve"> TEXT(Table13[[#This Row],[BuyStopTime]],"0000") &amp;"_"&amp;Table13[[#This Row],[Build]] &amp; "_" &amp;Table13[[#This Row],[Trading Class]]</f>
        <v>0000_217796_MSFT</v>
      </c>
      <c r="T206" s="7" t="str">
        <f>Table13[[#This Row],[Trade Idea]]&amp;"_"&amp;Table13[[#This Row],[Build]]</f>
        <v>0000_217796_MSFT_217796</v>
      </c>
      <c r="U206" s="7" t="b">
        <f>ISNUMBER(FIND("_b_",Table13[[#This Row],[Order Ref.]]))</f>
        <v>0</v>
      </c>
      <c r="V206" s="7" t="str">
        <f>LEFT(Table13[[#This Row],[Order Ref.]],6)</f>
        <v>217796</v>
      </c>
      <c r="W206" s="18" t="str">
        <f>HYPERLINK("http://money.worker.ydns.eu/job/update_entities_fidelity_MIM_BUYSTOP/" &amp; Table13[[#This Row],[Build]], "click me")</f>
        <v>click me</v>
      </c>
      <c r="X206" s="8">
        <f>Table13[[#This Row],[Quantity]]*100*Table13[[#This Row],[Price]]*IF(Table13[[#This Row],[Bought]],-1,1)</f>
        <v>4850</v>
      </c>
      <c r="Y206" s="9" t="e">
        <f>TIMEVALUE(LEFT(Table13[[#This Row],[BuyStopTime]],1) &amp; ":" &amp; RIGHT(Table13[[#This Row],[BuyStopTime]],2) &amp; " AM")</f>
        <v>#VALUE!</v>
      </c>
      <c r="Z20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0000|12:12|SELL|MSFT|Call|</v>
      </c>
      <c r="AA206" s="10" t="e" cm="1">
        <f t="array" ref="AA206">MAX((Table13[Trade Idea and Build]=Table13[[#This Row],[Trade Idea and Build]])*Table13[Column5])</f>
        <v>#VALUE!</v>
      </c>
      <c r="AB206" s="10" t="e">
        <f>IF(Table13[[#This Row],[SumTrailingAmountByTradePiece]]=0,"Ladder","Trail")</f>
        <v>#VALUE!</v>
      </c>
      <c r="AC206" s="10"/>
      <c r="AD206" s="2"/>
      <c r="AE206" s="2"/>
      <c r="AF206" s="2"/>
      <c r="AG206" s="2"/>
      <c r="AH206" s="2"/>
      <c r="AI206" s="2"/>
      <c r="AJ206" s="2"/>
      <c r="AK206" s="2"/>
      <c r="AL206" s="2"/>
      <c r="AM206" s="2"/>
    </row>
    <row r="207" spans="1:39" x14ac:dyDescent="0.25">
      <c r="A207" t="s">
        <v>318</v>
      </c>
      <c r="B207" t="s">
        <v>319</v>
      </c>
      <c r="C207" t="s">
        <v>99</v>
      </c>
      <c r="D207">
        <v>20220916</v>
      </c>
      <c r="E207">
        <v>391</v>
      </c>
      <c r="F207" t="s">
        <v>107</v>
      </c>
      <c r="G207" t="s">
        <v>100</v>
      </c>
      <c r="H207" t="s">
        <v>38</v>
      </c>
      <c r="I207">
        <v>4</v>
      </c>
      <c r="J207">
        <v>5.97</v>
      </c>
      <c r="K207" s="1">
        <v>0.50873842592592589</v>
      </c>
      <c r="L207">
        <v>20220913</v>
      </c>
      <c r="M207" t="s">
        <v>106</v>
      </c>
      <c r="N207" t="s">
        <v>113</v>
      </c>
      <c r="O207" t="s">
        <v>357</v>
      </c>
      <c r="R207" t="s">
        <v>69</v>
      </c>
      <c r="S207" s="7" t="str">
        <f xml:space="preserve"> TEXT(Table13[[#This Row],[BuyStopTime]],"0000") &amp;"_"&amp;Table13[[#This Row],[Build]] &amp; "_" &amp;Table13[[#This Row],[Trading Class]]</f>
        <v>0000_217821_SPY</v>
      </c>
      <c r="T207" s="7" t="str">
        <f>Table13[[#This Row],[Trade Idea]]&amp;"_"&amp;Table13[[#This Row],[Build]]</f>
        <v>0000_217821_SPY_217821</v>
      </c>
      <c r="U207" s="7" t="b">
        <f>ISNUMBER(FIND("_b_",Table13[[#This Row],[Order Ref.]]))</f>
        <v>0</v>
      </c>
      <c r="V207" s="7" t="str">
        <f>LEFT(Table13[[#This Row],[Order Ref.]],6)</f>
        <v>217821</v>
      </c>
      <c r="W207" s="18" t="str">
        <f>HYPERLINK("http://money.worker.ydns.eu/job/update_entities_fidelity_MIM_BUYSTOP/" &amp; Table13[[#This Row],[Build]], "click me")</f>
        <v>click me</v>
      </c>
      <c r="X207" s="8">
        <f>Table13[[#This Row],[Quantity]]*100*Table13[[#This Row],[Price]]*IF(Table13[[#This Row],[Bought]],-1,1)</f>
        <v>2388</v>
      </c>
      <c r="Y207" s="9" t="e">
        <f>TIMEVALUE(LEFT(Table13[[#This Row],[BuyStopTime]],1) &amp; ":" &amp; RIGHT(Table13[[#This Row],[BuyStopTime]],2) &amp; " AM")</f>
        <v>#VALUE!</v>
      </c>
      <c r="Z20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0000|12:12|SELL|SPY|Call|</v>
      </c>
      <c r="AA207" s="10" t="e" cm="1">
        <f t="array" ref="AA207">MAX((Table13[Trade Idea and Build]=Table13[[#This Row],[Trade Idea and Build]])*Table13[Column5])</f>
        <v>#VALUE!</v>
      </c>
      <c r="AB207" s="10" t="e">
        <f>IF(Table13[[#This Row],[SumTrailingAmountByTradePiece]]=0,"Ladder","Trail")</f>
        <v>#VALUE!</v>
      </c>
      <c r="AC207" s="10"/>
      <c r="AD207" s="2"/>
      <c r="AE207" s="2"/>
      <c r="AF207" s="2"/>
      <c r="AG207" s="2"/>
      <c r="AH207" s="2"/>
      <c r="AI207" s="2"/>
      <c r="AJ207" s="2"/>
      <c r="AK207" s="2"/>
      <c r="AL207" s="2"/>
      <c r="AM207" s="2"/>
    </row>
    <row r="208" spans="1:39" x14ac:dyDescent="0.25">
      <c r="A208" t="s">
        <v>345</v>
      </c>
      <c r="B208" t="s">
        <v>346</v>
      </c>
      <c r="C208" t="s">
        <v>99</v>
      </c>
      <c r="D208">
        <v>20220916</v>
      </c>
      <c r="E208">
        <v>387</v>
      </c>
      <c r="F208" t="s">
        <v>107</v>
      </c>
      <c r="G208" t="s">
        <v>100</v>
      </c>
      <c r="H208" t="s">
        <v>38</v>
      </c>
      <c r="I208">
        <v>4</v>
      </c>
      <c r="J208">
        <v>8.9499999999999993</v>
      </c>
      <c r="K208" s="1">
        <v>0.50876157407407407</v>
      </c>
      <c r="L208">
        <v>20220913</v>
      </c>
      <c r="M208" t="s">
        <v>136</v>
      </c>
      <c r="N208" t="s">
        <v>113</v>
      </c>
      <c r="O208" t="s">
        <v>358</v>
      </c>
      <c r="R208" t="s">
        <v>69</v>
      </c>
      <c r="S208" s="7" t="str">
        <f xml:space="preserve"> TEXT(Table13[[#This Row],[BuyStopTime]],"0000") &amp;"_"&amp;Table13[[#This Row],[Build]] &amp; "_" &amp;Table13[[#This Row],[Trading Class]]</f>
        <v>0000_217825_SPY</v>
      </c>
      <c r="T208" s="7" t="str">
        <f>Table13[[#This Row],[Trade Idea]]&amp;"_"&amp;Table13[[#This Row],[Build]]</f>
        <v>0000_217825_SPY_217825</v>
      </c>
      <c r="U208" s="7" t="b">
        <f>ISNUMBER(FIND("_b_",Table13[[#This Row],[Order Ref.]]))</f>
        <v>0</v>
      </c>
      <c r="V208" s="7" t="str">
        <f>LEFT(Table13[[#This Row],[Order Ref.]],6)</f>
        <v>217825</v>
      </c>
      <c r="W208" s="18" t="str">
        <f>HYPERLINK("http://money.worker.ydns.eu/job/update_entities_fidelity_MIM_BUYSTOP/" &amp; Table13[[#This Row],[Build]], "click me")</f>
        <v>click me</v>
      </c>
      <c r="X208" s="8">
        <f>Table13[[#This Row],[Quantity]]*100*Table13[[#This Row],[Price]]*IF(Table13[[#This Row],[Bought]],-1,1)</f>
        <v>3579.9999999999995</v>
      </c>
      <c r="Y208" s="9" t="e">
        <f>TIMEVALUE(LEFT(Table13[[#This Row],[BuyStopTime]],1) &amp; ":" &amp; RIGHT(Table13[[#This Row],[BuyStopTime]],2) &amp; " AM")</f>
        <v>#VALUE!</v>
      </c>
      <c r="Z20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0000|12:12|SELL|SPY|Call|</v>
      </c>
      <c r="AA208" s="10" t="e" cm="1">
        <f t="array" ref="AA208">MAX((Table13[Trade Idea and Build]=Table13[[#This Row],[Trade Idea and Build]])*Table13[Column5])</f>
        <v>#VALUE!</v>
      </c>
      <c r="AB208" s="10" t="e">
        <f>IF(Table13[[#This Row],[SumTrailingAmountByTradePiece]]=0,"Ladder","Trail")</f>
        <v>#VALUE!</v>
      </c>
      <c r="AC208" s="10"/>
      <c r="AD208" s="2"/>
      <c r="AE208" s="2"/>
      <c r="AF208" s="2"/>
      <c r="AG208" s="2"/>
      <c r="AH208" s="2"/>
      <c r="AI208" s="2"/>
      <c r="AJ208" s="2"/>
      <c r="AK208" s="2"/>
      <c r="AL208" s="2"/>
      <c r="AM208" s="2"/>
    </row>
    <row r="209" spans="1:39" x14ac:dyDescent="0.25">
      <c r="A209" t="s">
        <v>315</v>
      </c>
      <c r="B209" t="s">
        <v>316</v>
      </c>
      <c r="C209" t="s">
        <v>99</v>
      </c>
      <c r="D209">
        <v>20220916</v>
      </c>
      <c r="E209">
        <v>386</v>
      </c>
      <c r="F209" t="s">
        <v>107</v>
      </c>
      <c r="G209" t="s">
        <v>100</v>
      </c>
      <c r="H209" t="s">
        <v>38</v>
      </c>
      <c r="I209">
        <v>3</v>
      </c>
      <c r="J209">
        <v>9.74</v>
      </c>
      <c r="K209" s="1">
        <v>0.51020833333333326</v>
      </c>
      <c r="L209">
        <v>20220913</v>
      </c>
      <c r="M209" t="s">
        <v>108</v>
      </c>
      <c r="N209" t="s">
        <v>113</v>
      </c>
      <c r="O209" t="s">
        <v>359</v>
      </c>
      <c r="R209" t="s">
        <v>69</v>
      </c>
      <c r="S209" s="7" t="str">
        <f xml:space="preserve"> TEXT(Table13[[#This Row],[BuyStopTime]],"0000") &amp;"_"&amp;Table13[[#This Row],[Build]] &amp; "_" &amp;Table13[[#This Row],[Trading Class]]</f>
        <v>0000_217822_SPY</v>
      </c>
      <c r="T209" s="7" t="str">
        <f>Table13[[#This Row],[Trade Idea]]&amp;"_"&amp;Table13[[#This Row],[Build]]</f>
        <v>0000_217822_SPY_217822</v>
      </c>
      <c r="U209" s="7" t="b">
        <f>ISNUMBER(FIND("_b_",Table13[[#This Row],[Order Ref.]]))</f>
        <v>0</v>
      </c>
      <c r="V209" s="7" t="str">
        <f>LEFT(Table13[[#This Row],[Order Ref.]],6)</f>
        <v>217822</v>
      </c>
      <c r="W209" s="18" t="str">
        <f>HYPERLINK("http://money.worker.ydns.eu/job/update_entities_fidelity_MIM_BUYSTOP/" &amp; Table13[[#This Row],[Build]], "click me")</f>
        <v>click me</v>
      </c>
      <c r="X209" s="8">
        <f>Table13[[#This Row],[Quantity]]*100*Table13[[#This Row],[Price]]*IF(Table13[[#This Row],[Bought]],-1,1)</f>
        <v>2922</v>
      </c>
      <c r="Y209" s="9" t="e">
        <f>TIMEVALUE(LEFT(Table13[[#This Row],[BuyStopTime]],1) &amp; ":" &amp; RIGHT(Table13[[#This Row],[BuyStopTime]],2) &amp; " AM")</f>
        <v>#VALUE!</v>
      </c>
      <c r="Z20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0000|12:14|SELL|SPY|Call|</v>
      </c>
      <c r="AA209" s="10" t="e" cm="1">
        <f t="array" ref="AA209">MAX((Table13[Trade Idea and Build]=Table13[[#This Row],[Trade Idea and Build]])*Table13[Column5])</f>
        <v>#VALUE!</v>
      </c>
      <c r="AB209" s="10" t="e">
        <f>IF(Table13[[#This Row],[SumTrailingAmountByTradePiece]]=0,"Ladder","Trail")</f>
        <v>#VALUE!</v>
      </c>
      <c r="AC209" s="10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spans="1:39" x14ac:dyDescent="0.25">
      <c r="A210" t="s">
        <v>312</v>
      </c>
      <c r="B210" t="s">
        <v>313</v>
      </c>
      <c r="C210" t="s">
        <v>99</v>
      </c>
      <c r="D210">
        <v>20220916</v>
      </c>
      <c r="E210">
        <v>380</v>
      </c>
      <c r="F210" t="s">
        <v>107</v>
      </c>
      <c r="G210" t="s">
        <v>100</v>
      </c>
      <c r="H210" t="s">
        <v>38</v>
      </c>
      <c r="I210">
        <v>2</v>
      </c>
      <c r="J210">
        <v>15.2</v>
      </c>
      <c r="K210" s="1">
        <v>0.51045138888888886</v>
      </c>
      <c r="L210">
        <v>20220913</v>
      </c>
      <c r="M210" t="s">
        <v>111</v>
      </c>
      <c r="N210" t="s">
        <v>113</v>
      </c>
      <c r="O210" t="s">
        <v>360</v>
      </c>
      <c r="R210" t="s">
        <v>69</v>
      </c>
      <c r="S210" s="7" t="str">
        <f xml:space="preserve"> TEXT(Table13[[#This Row],[BuyStopTime]],"0000") &amp;"_"&amp;Table13[[#This Row],[Build]] &amp; "_" &amp;Table13[[#This Row],[Trading Class]]</f>
        <v>0000_217822_SPY</v>
      </c>
      <c r="T210" s="7" t="str">
        <f>Table13[[#This Row],[Trade Idea]]&amp;"_"&amp;Table13[[#This Row],[Build]]</f>
        <v>0000_217822_SPY_217822</v>
      </c>
      <c r="U210" s="7" t="b">
        <f>ISNUMBER(FIND("_b_",Table13[[#This Row],[Order Ref.]]))</f>
        <v>0</v>
      </c>
      <c r="V210" s="7" t="str">
        <f>LEFT(Table13[[#This Row],[Order Ref.]],6)</f>
        <v>217822</v>
      </c>
      <c r="W210" s="18" t="str">
        <f>HYPERLINK("http://money.worker.ydns.eu/job/update_entities_fidelity_MIM_BUYSTOP/" &amp; Table13[[#This Row],[Build]], "click me")</f>
        <v>click me</v>
      </c>
      <c r="X210" s="8">
        <f>Table13[[#This Row],[Quantity]]*100*Table13[[#This Row],[Price]]*IF(Table13[[#This Row],[Bought]],-1,1)</f>
        <v>3040</v>
      </c>
      <c r="Y210" s="9" t="e">
        <f>TIMEVALUE(LEFT(Table13[[#This Row],[BuyStopTime]],1) &amp; ":" &amp; RIGHT(Table13[[#This Row],[BuyStopTime]],2) &amp; " AM")</f>
        <v>#VALUE!</v>
      </c>
      <c r="Z21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0000|12:15|SELL|SPY|Call|</v>
      </c>
      <c r="AA210" s="10" t="e" cm="1">
        <f t="array" ref="AA210">MAX((Table13[Trade Idea and Build]=Table13[[#This Row],[Trade Idea and Build]])*Table13[Column5])</f>
        <v>#VALUE!</v>
      </c>
      <c r="AB210" s="10" t="e">
        <f>IF(Table13[[#This Row],[SumTrailingAmountByTradePiece]]=0,"Ladder","Trail")</f>
        <v>#VALUE!</v>
      </c>
      <c r="AC210" s="10"/>
      <c r="AD210" s="2"/>
      <c r="AE210" s="2"/>
      <c r="AF210" s="2"/>
      <c r="AG210" s="2"/>
      <c r="AH210" s="2"/>
      <c r="AI210" s="2"/>
      <c r="AJ210" s="2"/>
      <c r="AK210" s="2"/>
      <c r="AL210" s="2"/>
      <c r="AM210" s="2"/>
    </row>
    <row r="211" spans="1:39" x14ac:dyDescent="0.25">
      <c r="A211" t="s">
        <v>312</v>
      </c>
      <c r="B211" t="s">
        <v>313</v>
      </c>
      <c r="C211" t="s">
        <v>99</v>
      </c>
      <c r="D211">
        <v>20220916</v>
      </c>
      <c r="E211">
        <v>380</v>
      </c>
      <c r="F211" t="s">
        <v>107</v>
      </c>
      <c r="G211" t="s">
        <v>100</v>
      </c>
      <c r="H211" t="s">
        <v>38</v>
      </c>
      <c r="I211">
        <v>1</v>
      </c>
      <c r="J211">
        <v>15.2</v>
      </c>
      <c r="K211" s="1">
        <v>0.51045138888888886</v>
      </c>
      <c r="L211">
        <v>20220913</v>
      </c>
      <c r="M211" t="s">
        <v>114</v>
      </c>
      <c r="N211" t="s">
        <v>113</v>
      </c>
      <c r="O211" t="s">
        <v>360</v>
      </c>
      <c r="R211" t="s">
        <v>69</v>
      </c>
      <c r="S211" s="7" t="str">
        <f xml:space="preserve"> TEXT(Table13[[#This Row],[BuyStopTime]],"0000") &amp;"_"&amp;Table13[[#This Row],[Build]] &amp; "_" &amp;Table13[[#This Row],[Trading Class]]</f>
        <v>0000_217822_SPY</v>
      </c>
      <c r="T211" s="7" t="str">
        <f>Table13[[#This Row],[Trade Idea]]&amp;"_"&amp;Table13[[#This Row],[Build]]</f>
        <v>0000_217822_SPY_217822</v>
      </c>
      <c r="U211" s="7" t="b">
        <f>ISNUMBER(FIND("_b_",Table13[[#This Row],[Order Ref.]]))</f>
        <v>0</v>
      </c>
      <c r="V211" s="7" t="str">
        <f>LEFT(Table13[[#This Row],[Order Ref.]],6)</f>
        <v>217822</v>
      </c>
      <c r="W211" s="18" t="str">
        <f>HYPERLINK("http://money.worker.ydns.eu/job/update_entities_fidelity_MIM_BUYSTOP/" &amp; Table13[[#This Row],[Build]], "click me")</f>
        <v>click me</v>
      </c>
      <c r="X211" s="8">
        <f>Table13[[#This Row],[Quantity]]*100*Table13[[#This Row],[Price]]*IF(Table13[[#This Row],[Bought]],-1,1)</f>
        <v>1520</v>
      </c>
      <c r="Y211" s="9" t="e">
        <f>TIMEVALUE(LEFT(Table13[[#This Row],[BuyStopTime]],1) &amp; ":" &amp; RIGHT(Table13[[#This Row],[BuyStopTime]],2) &amp; " AM")</f>
        <v>#VALUE!</v>
      </c>
      <c r="Z21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0000|12:15|SELL|SPY|Call|</v>
      </c>
      <c r="AA211" s="10" t="e" cm="1">
        <f t="array" ref="AA211">MAX((Table13[Trade Idea and Build]=Table13[[#This Row],[Trade Idea and Build]])*Table13[Column5])</f>
        <v>#VALUE!</v>
      </c>
      <c r="AB211" s="10" t="e">
        <f>IF(Table13[[#This Row],[SumTrailingAmountByTradePiece]]=0,"Ladder","Trail")</f>
        <v>#VALUE!</v>
      </c>
      <c r="AC211" s="10"/>
      <c r="AD211" s="2"/>
      <c r="AE211" s="2"/>
      <c r="AF211" s="2"/>
      <c r="AG211" s="2"/>
      <c r="AH211" s="2"/>
      <c r="AI211" s="2"/>
      <c r="AJ211" s="2"/>
      <c r="AK211" s="2"/>
      <c r="AL211" s="2"/>
      <c r="AM211" s="2"/>
    </row>
    <row r="212" spans="1:39" x14ac:dyDescent="0.25">
      <c r="A212" t="s">
        <v>342</v>
      </c>
      <c r="B212" t="s">
        <v>343</v>
      </c>
      <c r="C212" t="s">
        <v>99</v>
      </c>
      <c r="D212">
        <v>20220916</v>
      </c>
      <c r="E212">
        <v>379</v>
      </c>
      <c r="F212" t="s">
        <v>107</v>
      </c>
      <c r="G212" t="s">
        <v>100</v>
      </c>
      <c r="H212" t="s">
        <v>18</v>
      </c>
      <c r="I212">
        <v>1</v>
      </c>
      <c r="J212">
        <v>16.59</v>
      </c>
      <c r="K212" s="1">
        <v>0.51421296296296293</v>
      </c>
      <c r="L212">
        <v>20220913</v>
      </c>
      <c r="M212" t="s">
        <v>108</v>
      </c>
      <c r="N212" t="s">
        <v>113</v>
      </c>
      <c r="O212" t="s">
        <v>344</v>
      </c>
      <c r="R212" t="s">
        <v>69</v>
      </c>
      <c r="S212" s="7" t="str">
        <f xml:space="preserve"> TEXT(Table13[[#This Row],[BuyStopTime]],"0000") &amp;"_"&amp;Table13[[#This Row],[Build]] &amp; "_" &amp;Table13[[#This Row],[Trading Class]]</f>
        <v>0000_217823_SPY</v>
      </c>
      <c r="T212" s="7" t="str">
        <f>Table13[[#This Row],[Trade Idea]]&amp;"_"&amp;Table13[[#This Row],[Build]]</f>
        <v>0000_217823_SPY_217823</v>
      </c>
      <c r="U212" s="7" t="b">
        <f>ISNUMBER(FIND("_b_",Table13[[#This Row],[Order Ref.]]))</f>
        <v>1</v>
      </c>
      <c r="V212" s="7" t="str">
        <f>LEFT(Table13[[#This Row],[Order Ref.]],6)</f>
        <v>217823</v>
      </c>
      <c r="W212" s="18" t="str">
        <f>HYPERLINK("http://money.worker.ydns.eu/job/update_entities_fidelity_MIM_BUYSTOP/" &amp; Table13[[#This Row],[Build]], "click me")</f>
        <v>click me</v>
      </c>
      <c r="X212" s="8">
        <f>Table13[[#This Row],[Quantity]]*100*Table13[[#This Row],[Price]]*IF(Table13[[#This Row],[Bought]],-1,1)</f>
        <v>-1659</v>
      </c>
      <c r="Y212" s="9" t="e">
        <f>TIMEVALUE(LEFT(Table13[[#This Row],[BuyStopTime]],1) &amp; ":" &amp; RIGHT(Table13[[#This Row],[BuyStopTime]],2) &amp; " AM")</f>
        <v>#VALUE!</v>
      </c>
      <c r="Z21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0000|12:20|BUY|SPY|Call|</v>
      </c>
      <c r="AA212" s="10" t="e" cm="1">
        <f t="array" ref="AA212">MAX((Table13[Trade Idea and Build]=Table13[[#This Row],[Trade Idea and Build]])*Table13[Column5])</f>
        <v>#VALUE!</v>
      </c>
      <c r="AB212" s="10" t="e">
        <f>IF(Table13[[#This Row],[SumTrailingAmountByTradePiece]]=0,"Ladder","Trail")</f>
        <v>#VALUE!</v>
      </c>
      <c r="AC212" s="10"/>
      <c r="AD212" s="2"/>
      <c r="AE212" s="2"/>
      <c r="AF212" s="2"/>
      <c r="AG212" s="2"/>
      <c r="AH212" s="2"/>
      <c r="AI212" s="2"/>
      <c r="AJ212" s="2"/>
      <c r="AK212" s="2"/>
      <c r="AL212" s="2"/>
      <c r="AM212" s="2"/>
    </row>
    <row r="213" spans="1:39" x14ac:dyDescent="0.25">
      <c r="A213" t="s">
        <v>361</v>
      </c>
      <c r="B213" t="s">
        <v>362</v>
      </c>
      <c r="C213" t="s">
        <v>99</v>
      </c>
      <c r="D213">
        <v>20220916</v>
      </c>
      <c r="E213">
        <v>382</v>
      </c>
      <c r="F213" t="s">
        <v>107</v>
      </c>
      <c r="G213" t="s">
        <v>100</v>
      </c>
      <c r="H213" t="s">
        <v>18</v>
      </c>
      <c r="I213">
        <v>1</v>
      </c>
      <c r="J213">
        <v>13.56</v>
      </c>
      <c r="K213" s="1">
        <v>0.51495370370370364</v>
      </c>
      <c r="L213">
        <v>20220913</v>
      </c>
      <c r="M213" t="s">
        <v>108</v>
      </c>
      <c r="N213" t="s">
        <v>113</v>
      </c>
      <c r="O213" t="s">
        <v>363</v>
      </c>
      <c r="R213" t="s">
        <v>69</v>
      </c>
      <c r="S213" s="7" t="str">
        <f xml:space="preserve"> TEXT(Table13[[#This Row],[BuyStopTime]],"0000") &amp;"_"&amp;Table13[[#This Row],[Build]] &amp; "_" &amp;Table13[[#This Row],[Trading Class]]</f>
        <v>0000_217829_SPY</v>
      </c>
      <c r="T213" s="7" t="str">
        <f>Table13[[#This Row],[Trade Idea]]&amp;"_"&amp;Table13[[#This Row],[Build]]</f>
        <v>0000_217829_SPY_217829</v>
      </c>
      <c r="U213" s="7" t="b">
        <f>ISNUMBER(FIND("_b_",Table13[[#This Row],[Order Ref.]]))</f>
        <v>1</v>
      </c>
      <c r="V213" s="7" t="str">
        <f>LEFT(Table13[[#This Row],[Order Ref.]],6)</f>
        <v>217829</v>
      </c>
      <c r="W213" s="18" t="str">
        <f>HYPERLINK("http://money.worker.ydns.eu/job/update_entities_fidelity_MIM_BUYSTOP/" &amp; Table13[[#This Row],[Build]], "click me")</f>
        <v>click me</v>
      </c>
      <c r="X213" s="8">
        <f>Table13[[#This Row],[Quantity]]*100*Table13[[#This Row],[Price]]*IF(Table13[[#This Row],[Bought]],-1,1)</f>
        <v>-1356</v>
      </c>
      <c r="Y213" s="9" t="e">
        <f>TIMEVALUE(LEFT(Table13[[#This Row],[BuyStopTime]],1) &amp; ":" &amp; RIGHT(Table13[[#This Row],[BuyStopTime]],2) &amp; " AM")</f>
        <v>#VALUE!</v>
      </c>
      <c r="Z21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0000|12:21|BUY|SPY|Call|</v>
      </c>
      <c r="AA213" s="10" t="e" cm="1">
        <f t="array" ref="AA213">MAX((Table13[Trade Idea and Build]=Table13[[#This Row],[Trade Idea and Build]])*Table13[Column5])</f>
        <v>#VALUE!</v>
      </c>
      <c r="AB213" s="10" t="e">
        <f>IF(Table13[[#This Row],[SumTrailingAmountByTradePiece]]=0,"Ladder","Trail")</f>
        <v>#VALUE!</v>
      </c>
      <c r="AC213" s="10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spans="1:39" x14ac:dyDescent="0.25">
      <c r="A214" t="s">
        <v>342</v>
      </c>
      <c r="B214" t="s">
        <v>343</v>
      </c>
      <c r="C214" t="s">
        <v>99</v>
      </c>
      <c r="D214">
        <v>20220916</v>
      </c>
      <c r="E214">
        <v>379</v>
      </c>
      <c r="F214" t="s">
        <v>107</v>
      </c>
      <c r="G214" t="s">
        <v>100</v>
      </c>
      <c r="H214" t="s">
        <v>38</v>
      </c>
      <c r="I214">
        <v>3</v>
      </c>
      <c r="J214">
        <v>16.079999999999998</v>
      </c>
      <c r="K214" s="1">
        <v>0.51666666666666672</v>
      </c>
      <c r="L214">
        <v>20220913</v>
      </c>
      <c r="M214" t="s">
        <v>136</v>
      </c>
      <c r="N214" t="s">
        <v>113</v>
      </c>
      <c r="O214" t="s">
        <v>364</v>
      </c>
      <c r="R214" t="s">
        <v>69</v>
      </c>
      <c r="S214" s="7" t="str">
        <f xml:space="preserve"> TEXT(Table13[[#This Row],[BuyStopTime]],"0000") &amp;"_"&amp;Table13[[#This Row],[Build]] &amp; "_" &amp;Table13[[#This Row],[Trading Class]]</f>
        <v>0000_217823_SPY</v>
      </c>
      <c r="T214" s="7" t="str">
        <f>Table13[[#This Row],[Trade Idea]]&amp;"_"&amp;Table13[[#This Row],[Build]]</f>
        <v>0000_217823_SPY_217823</v>
      </c>
      <c r="U214" s="7" t="b">
        <f>ISNUMBER(FIND("_b_",Table13[[#This Row],[Order Ref.]]))</f>
        <v>0</v>
      </c>
      <c r="V214" s="7" t="str">
        <f>LEFT(Table13[[#This Row],[Order Ref.]],6)</f>
        <v>217823</v>
      </c>
      <c r="W214" s="18" t="str">
        <f>HYPERLINK("http://money.worker.ydns.eu/job/update_entities_fidelity_MIM_BUYSTOP/" &amp; Table13[[#This Row],[Build]], "click me")</f>
        <v>click me</v>
      </c>
      <c r="X214" s="8">
        <f>Table13[[#This Row],[Quantity]]*100*Table13[[#This Row],[Price]]*IF(Table13[[#This Row],[Bought]],-1,1)</f>
        <v>4823.9999999999991</v>
      </c>
      <c r="Y214" s="9" t="e">
        <f>TIMEVALUE(LEFT(Table13[[#This Row],[BuyStopTime]],1) &amp; ":" &amp; RIGHT(Table13[[#This Row],[BuyStopTime]],2) &amp; " AM")</f>
        <v>#VALUE!</v>
      </c>
      <c r="Z21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0000|12:24|SELL|SPY|Call|</v>
      </c>
      <c r="AA214" s="10" t="e" cm="1">
        <f t="array" ref="AA214">MAX((Table13[Trade Idea and Build]=Table13[[#This Row],[Trade Idea and Build]])*Table13[Column5])</f>
        <v>#VALUE!</v>
      </c>
      <c r="AB214" s="10" t="e">
        <f>IF(Table13[[#This Row],[SumTrailingAmountByTradePiece]]=0,"Ladder","Trail")</f>
        <v>#VALUE!</v>
      </c>
      <c r="AC214" s="10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spans="1:39" x14ac:dyDescent="0.25">
      <c r="A215" t="s">
        <v>361</v>
      </c>
      <c r="B215" t="s">
        <v>362</v>
      </c>
      <c r="C215" t="s">
        <v>99</v>
      </c>
      <c r="D215">
        <v>20220916</v>
      </c>
      <c r="E215">
        <v>382</v>
      </c>
      <c r="F215" t="s">
        <v>107</v>
      </c>
      <c r="G215" t="s">
        <v>100</v>
      </c>
      <c r="H215" t="s">
        <v>18</v>
      </c>
      <c r="I215">
        <v>2</v>
      </c>
      <c r="J215">
        <v>13.18</v>
      </c>
      <c r="K215" s="1">
        <v>0.51984953703703707</v>
      </c>
      <c r="L215">
        <v>20220913</v>
      </c>
      <c r="M215" t="s">
        <v>108</v>
      </c>
      <c r="N215" t="s">
        <v>113</v>
      </c>
      <c r="O215" t="s">
        <v>363</v>
      </c>
      <c r="R215" t="s">
        <v>69</v>
      </c>
      <c r="S215" s="7" t="str">
        <f xml:space="preserve"> TEXT(Table13[[#This Row],[BuyStopTime]],"0000") &amp;"_"&amp;Table13[[#This Row],[Build]] &amp; "_" &amp;Table13[[#This Row],[Trading Class]]</f>
        <v>0000_217829_SPY</v>
      </c>
      <c r="T215" s="7" t="str">
        <f>Table13[[#This Row],[Trade Idea]]&amp;"_"&amp;Table13[[#This Row],[Build]]</f>
        <v>0000_217829_SPY_217829</v>
      </c>
      <c r="U215" s="7" t="b">
        <f>ISNUMBER(FIND("_b_",Table13[[#This Row],[Order Ref.]]))</f>
        <v>1</v>
      </c>
      <c r="V215" s="7" t="str">
        <f>LEFT(Table13[[#This Row],[Order Ref.]],6)</f>
        <v>217829</v>
      </c>
      <c r="W215" s="18" t="str">
        <f>HYPERLINK("http://money.worker.ydns.eu/job/update_entities_fidelity_MIM_BUYSTOP/" &amp; Table13[[#This Row],[Build]], "click me")</f>
        <v>click me</v>
      </c>
      <c r="X215" s="8">
        <f>Table13[[#This Row],[Quantity]]*100*Table13[[#This Row],[Price]]*IF(Table13[[#This Row],[Bought]],-1,1)</f>
        <v>-2636</v>
      </c>
      <c r="Y215" s="9" t="e">
        <f>TIMEVALUE(LEFT(Table13[[#This Row],[BuyStopTime]],1) &amp; ":" &amp; RIGHT(Table13[[#This Row],[BuyStopTime]],2) &amp; " AM")</f>
        <v>#VALUE!</v>
      </c>
      <c r="Z215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0000|12:28|BUY|SPY|Call|</v>
      </c>
      <c r="AA215" s="10" t="e" cm="1">
        <f t="array" ref="AA215">MAX((Table13[Trade Idea and Build]=Table13[[#This Row],[Trade Idea and Build]])*Table13[Column5])</f>
        <v>#VALUE!</v>
      </c>
      <c r="AB215" s="10" t="e">
        <f>IF(Table13[[#This Row],[SumTrailingAmountByTradePiece]]=0,"Ladder","Trail")</f>
        <v>#VALUE!</v>
      </c>
      <c r="AC215" s="10"/>
      <c r="AD215" s="2"/>
      <c r="AE215" s="2"/>
      <c r="AF215" s="2"/>
      <c r="AG215" s="2"/>
      <c r="AH215" s="2"/>
      <c r="AI215" s="2"/>
      <c r="AJ215" s="2"/>
      <c r="AK215" s="2"/>
      <c r="AL215" s="2"/>
      <c r="AM215" s="2"/>
    </row>
    <row r="216" spans="1:39" x14ac:dyDescent="0.25">
      <c r="A216" t="s">
        <v>330</v>
      </c>
      <c r="B216" t="s">
        <v>331</v>
      </c>
      <c r="C216" t="s">
        <v>99</v>
      </c>
      <c r="D216">
        <v>20220916</v>
      </c>
      <c r="E216">
        <v>390</v>
      </c>
      <c r="F216" t="s">
        <v>107</v>
      </c>
      <c r="G216" t="s">
        <v>100</v>
      </c>
      <c r="H216" t="s">
        <v>38</v>
      </c>
      <c r="I216">
        <v>3</v>
      </c>
      <c r="J216">
        <v>6.29</v>
      </c>
      <c r="K216" s="1">
        <v>0.52113425925925927</v>
      </c>
      <c r="L216">
        <v>20220913</v>
      </c>
      <c r="M216" t="s">
        <v>106</v>
      </c>
      <c r="N216" t="s">
        <v>113</v>
      </c>
      <c r="O216" t="s">
        <v>365</v>
      </c>
      <c r="R216" t="s">
        <v>69</v>
      </c>
      <c r="S216" s="7" t="str">
        <f xml:space="preserve"> TEXT(Table13[[#This Row],[BuyStopTime]],"0000") &amp;"_"&amp;Table13[[#This Row],[Build]] &amp; "_" &amp;Table13[[#This Row],[Trading Class]]</f>
        <v>0000_217827_SPY</v>
      </c>
      <c r="T216" s="7" t="str">
        <f>Table13[[#This Row],[Trade Idea]]&amp;"_"&amp;Table13[[#This Row],[Build]]</f>
        <v>0000_217827_SPY_217827</v>
      </c>
      <c r="U216" s="7" t="b">
        <f>ISNUMBER(FIND("_b_",Table13[[#This Row],[Order Ref.]]))</f>
        <v>0</v>
      </c>
      <c r="V216" s="7" t="str">
        <f>LEFT(Table13[[#This Row],[Order Ref.]],6)</f>
        <v>217827</v>
      </c>
      <c r="W216" s="18" t="str">
        <f>HYPERLINK("http://money.worker.ydns.eu/job/update_entities_fidelity_MIM_BUYSTOP/" &amp; Table13[[#This Row],[Build]], "click me")</f>
        <v>click me</v>
      </c>
      <c r="X216" s="8">
        <f>Table13[[#This Row],[Quantity]]*100*Table13[[#This Row],[Price]]*IF(Table13[[#This Row],[Bought]],-1,1)</f>
        <v>1887</v>
      </c>
      <c r="Y216" s="9" t="e">
        <f>TIMEVALUE(LEFT(Table13[[#This Row],[BuyStopTime]],1) &amp; ":" &amp; RIGHT(Table13[[#This Row],[BuyStopTime]],2) &amp; " AM")</f>
        <v>#VALUE!</v>
      </c>
      <c r="Z216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0000|12:30|SELL|SPY|Call|</v>
      </c>
      <c r="AA216" s="10" t="e" cm="1">
        <f t="array" ref="AA216">MAX((Table13[Trade Idea and Build]=Table13[[#This Row],[Trade Idea and Build]])*Table13[Column5])</f>
        <v>#VALUE!</v>
      </c>
      <c r="AB216" s="10" t="e">
        <f>IF(Table13[[#This Row],[SumTrailingAmountByTradePiece]]=0,"Ladder","Trail")</f>
        <v>#VALUE!</v>
      </c>
      <c r="AC216" s="10"/>
      <c r="AD216" s="2"/>
      <c r="AE216" s="2"/>
      <c r="AF216" s="2"/>
      <c r="AG216" s="2"/>
      <c r="AH216" s="2"/>
      <c r="AI216" s="2"/>
      <c r="AJ216" s="2"/>
      <c r="AK216" s="2"/>
      <c r="AL216" s="2"/>
      <c r="AM216" s="2"/>
    </row>
    <row r="217" spans="1:39" x14ac:dyDescent="0.25">
      <c r="A217" t="s">
        <v>336</v>
      </c>
      <c r="B217" t="s">
        <v>337</v>
      </c>
      <c r="C217" t="s">
        <v>99</v>
      </c>
      <c r="D217">
        <v>20220916</v>
      </c>
      <c r="E217">
        <v>384</v>
      </c>
      <c r="F217" t="s">
        <v>107</v>
      </c>
      <c r="G217" t="s">
        <v>100</v>
      </c>
      <c r="H217" t="s">
        <v>38</v>
      </c>
      <c r="I217">
        <v>3</v>
      </c>
      <c r="J217">
        <v>10.7</v>
      </c>
      <c r="K217" s="1">
        <v>0.52247685185185189</v>
      </c>
      <c r="L217">
        <v>20220913</v>
      </c>
      <c r="M217" t="s">
        <v>136</v>
      </c>
      <c r="N217" t="s">
        <v>113</v>
      </c>
      <c r="O217" t="s">
        <v>366</v>
      </c>
      <c r="R217" t="s">
        <v>69</v>
      </c>
      <c r="S217" s="7" t="str">
        <f xml:space="preserve"> TEXT(Table13[[#This Row],[BuyStopTime]],"0000") &amp;"_"&amp;Table13[[#This Row],[Build]] &amp; "_" &amp;Table13[[#This Row],[Trading Class]]</f>
        <v>0000_217827_SPY</v>
      </c>
      <c r="T217" s="7" t="str">
        <f>Table13[[#This Row],[Trade Idea]]&amp;"_"&amp;Table13[[#This Row],[Build]]</f>
        <v>0000_217827_SPY_217827</v>
      </c>
      <c r="U217" s="7" t="b">
        <f>ISNUMBER(FIND("_b_",Table13[[#This Row],[Order Ref.]]))</f>
        <v>0</v>
      </c>
      <c r="V217" s="7" t="str">
        <f>LEFT(Table13[[#This Row],[Order Ref.]],6)</f>
        <v>217827</v>
      </c>
      <c r="W217" s="18" t="str">
        <f>HYPERLINK("http://money.worker.ydns.eu/job/update_entities_fidelity_MIM_BUYSTOP/" &amp; Table13[[#This Row],[Build]], "click me")</f>
        <v>click me</v>
      </c>
      <c r="X217" s="8">
        <f>Table13[[#This Row],[Quantity]]*100*Table13[[#This Row],[Price]]*IF(Table13[[#This Row],[Bought]],-1,1)</f>
        <v>3210</v>
      </c>
      <c r="Y217" s="9" t="e">
        <f>TIMEVALUE(LEFT(Table13[[#This Row],[BuyStopTime]],1) &amp; ":" &amp; RIGHT(Table13[[#This Row],[BuyStopTime]],2) &amp; " AM")</f>
        <v>#VALUE!</v>
      </c>
      <c r="Z217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0000|12:32|SELL|SPY|Call|</v>
      </c>
      <c r="AA217" s="10" t="e" cm="1">
        <f t="array" ref="AA217">MAX((Table13[Trade Idea and Build]=Table13[[#This Row],[Trade Idea and Build]])*Table13[Column5])</f>
        <v>#VALUE!</v>
      </c>
      <c r="AB217" s="10" t="e">
        <f>IF(Table13[[#This Row],[SumTrailingAmountByTradePiece]]=0,"Ladder","Trail")</f>
        <v>#VALUE!</v>
      </c>
      <c r="AC217" s="10"/>
      <c r="AD217" s="2"/>
      <c r="AE217" s="2"/>
      <c r="AF217" s="2"/>
      <c r="AG217" s="2"/>
      <c r="AH217" s="2"/>
      <c r="AI217" s="2"/>
      <c r="AJ217" s="2"/>
      <c r="AK217" s="2"/>
      <c r="AL217" s="2"/>
      <c r="AM217" s="2"/>
    </row>
    <row r="218" spans="1:39" x14ac:dyDescent="0.25">
      <c r="A218" t="s">
        <v>348</v>
      </c>
      <c r="B218" t="s">
        <v>349</v>
      </c>
      <c r="C218" t="s">
        <v>99</v>
      </c>
      <c r="D218">
        <v>20220916</v>
      </c>
      <c r="E218">
        <v>388</v>
      </c>
      <c r="F218" t="s">
        <v>107</v>
      </c>
      <c r="G218" t="s">
        <v>100</v>
      </c>
      <c r="H218" t="s">
        <v>38</v>
      </c>
      <c r="I218">
        <v>4</v>
      </c>
      <c r="J218">
        <v>7.2</v>
      </c>
      <c r="K218" s="1">
        <v>0.52340277777777777</v>
      </c>
      <c r="L218">
        <v>20220913</v>
      </c>
      <c r="M218" t="s">
        <v>111</v>
      </c>
      <c r="N218" t="s">
        <v>113</v>
      </c>
      <c r="O218" t="s">
        <v>367</v>
      </c>
      <c r="R218" t="s">
        <v>69</v>
      </c>
      <c r="S218" s="7" t="str">
        <f xml:space="preserve"> TEXT(Table13[[#This Row],[BuyStopTime]],"0000") &amp;"_"&amp;Table13[[#This Row],[Build]] &amp; "_" &amp;Table13[[#This Row],[Trading Class]]</f>
        <v>0000_217829_SPY</v>
      </c>
      <c r="T218" s="7" t="str">
        <f>Table13[[#This Row],[Trade Idea]]&amp;"_"&amp;Table13[[#This Row],[Build]]</f>
        <v>0000_217829_SPY_217829</v>
      </c>
      <c r="U218" s="7" t="b">
        <f>ISNUMBER(FIND("_b_",Table13[[#This Row],[Order Ref.]]))</f>
        <v>0</v>
      </c>
      <c r="V218" s="7" t="str">
        <f>LEFT(Table13[[#This Row],[Order Ref.]],6)</f>
        <v>217829</v>
      </c>
      <c r="W218" s="18" t="str">
        <f>HYPERLINK("http://money.worker.ydns.eu/job/update_entities_fidelity_MIM_BUYSTOP/" &amp; Table13[[#This Row],[Build]], "click me")</f>
        <v>click me</v>
      </c>
      <c r="X218" s="8">
        <f>Table13[[#This Row],[Quantity]]*100*Table13[[#This Row],[Price]]*IF(Table13[[#This Row],[Bought]],-1,1)</f>
        <v>2880</v>
      </c>
      <c r="Y218" s="9" t="e">
        <f>TIMEVALUE(LEFT(Table13[[#This Row],[BuyStopTime]],1) &amp; ":" &amp; RIGHT(Table13[[#This Row],[BuyStopTime]],2) &amp; " AM")</f>
        <v>#VALUE!</v>
      </c>
      <c r="Z218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0000|12:33|SELL|SPY|Call|</v>
      </c>
      <c r="AA218" s="10" t="e" cm="1">
        <f t="array" ref="AA218">MAX((Table13[Trade Idea and Build]=Table13[[#This Row],[Trade Idea and Build]])*Table13[Column5])</f>
        <v>#VALUE!</v>
      </c>
      <c r="AB218" s="10" t="e">
        <f>IF(Table13[[#This Row],[SumTrailingAmountByTradePiece]]=0,"Ladder","Trail")</f>
        <v>#VALUE!</v>
      </c>
      <c r="AC218" s="10"/>
      <c r="AD218" s="2"/>
      <c r="AE218" s="2"/>
      <c r="AF218" s="2"/>
      <c r="AG218" s="2"/>
      <c r="AH218" s="2"/>
      <c r="AI218" s="2"/>
      <c r="AJ218" s="2"/>
      <c r="AK218" s="2"/>
      <c r="AL218" s="2"/>
      <c r="AM218" s="2"/>
    </row>
    <row r="219" spans="1:39" x14ac:dyDescent="0.25">
      <c r="A219" t="s">
        <v>361</v>
      </c>
      <c r="B219" t="s">
        <v>362</v>
      </c>
      <c r="C219" t="s">
        <v>99</v>
      </c>
      <c r="D219">
        <v>20220916</v>
      </c>
      <c r="E219">
        <v>382</v>
      </c>
      <c r="F219" t="s">
        <v>107</v>
      </c>
      <c r="G219" t="s">
        <v>100</v>
      </c>
      <c r="H219" t="s">
        <v>38</v>
      </c>
      <c r="I219">
        <v>3</v>
      </c>
      <c r="J219">
        <v>12.04</v>
      </c>
      <c r="K219" s="1">
        <v>0.52340277777777777</v>
      </c>
      <c r="L219">
        <v>20220913</v>
      </c>
      <c r="M219" t="s">
        <v>111</v>
      </c>
      <c r="N219" t="s">
        <v>113</v>
      </c>
      <c r="O219" t="s">
        <v>368</v>
      </c>
      <c r="R219" t="s">
        <v>69</v>
      </c>
      <c r="S219" s="7" t="str">
        <f xml:space="preserve"> TEXT(Table13[[#This Row],[BuyStopTime]],"0000") &amp;"_"&amp;Table13[[#This Row],[Build]] &amp; "_" &amp;Table13[[#This Row],[Trading Class]]</f>
        <v>0000_217829_SPY</v>
      </c>
      <c r="T219" s="7" t="str">
        <f>Table13[[#This Row],[Trade Idea]]&amp;"_"&amp;Table13[[#This Row],[Build]]</f>
        <v>0000_217829_SPY_217829</v>
      </c>
      <c r="U219" s="7" t="b">
        <f>ISNUMBER(FIND("_b_",Table13[[#This Row],[Order Ref.]]))</f>
        <v>0</v>
      </c>
      <c r="V219" s="7" t="str">
        <f>LEFT(Table13[[#This Row],[Order Ref.]],6)</f>
        <v>217829</v>
      </c>
      <c r="W219" s="18" t="str">
        <f>HYPERLINK("http://money.worker.ydns.eu/job/update_entities_fidelity_MIM_BUYSTOP/" &amp; Table13[[#This Row],[Build]], "click me")</f>
        <v>click me</v>
      </c>
      <c r="X219" s="8">
        <f>Table13[[#This Row],[Quantity]]*100*Table13[[#This Row],[Price]]*IF(Table13[[#This Row],[Bought]],-1,1)</f>
        <v>3611.9999999999995</v>
      </c>
      <c r="Y219" s="9" t="e">
        <f>TIMEVALUE(LEFT(Table13[[#This Row],[BuyStopTime]],1) &amp; ":" &amp; RIGHT(Table13[[#This Row],[BuyStopTime]],2) &amp; " AM")</f>
        <v>#VALUE!</v>
      </c>
      <c r="Z219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0000|12:33|SELL|SPY|Call|</v>
      </c>
      <c r="AA219" s="10" t="e" cm="1">
        <f t="array" ref="AA219">MAX((Table13[Trade Idea and Build]=Table13[[#This Row],[Trade Idea and Build]])*Table13[Column5])</f>
        <v>#VALUE!</v>
      </c>
      <c r="AB219" s="10" t="e">
        <f>IF(Table13[[#This Row],[SumTrailingAmountByTradePiece]]=0,"Ladder","Trail")</f>
        <v>#VALUE!</v>
      </c>
      <c r="AC219" s="10"/>
      <c r="AD219" s="2"/>
      <c r="AE219" s="2"/>
      <c r="AF219" s="2"/>
      <c r="AG219" s="2"/>
      <c r="AH219" s="2"/>
      <c r="AI219" s="2"/>
      <c r="AJ219" s="2"/>
      <c r="AK219" s="2"/>
      <c r="AL219" s="2"/>
      <c r="AM219" s="2"/>
    </row>
    <row r="220" spans="1:39" x14ac:dyDescent="0.25">
      <c r="A220" s="11" t="s">
        <v>178</v>
      </c>
      <c r="B220" s="15" t="s">
        <v>179</v>
      </c>
      <c r="C220" s="11" t="s">
        <v>99</v>
      </c>
      <c r="D220" s="11">
        <v>20220916</v>
      </c>
      <c r="E220" s="11">
        <v>135</v>
      </c>
      <c r="F220" s="11" t="s">
        <v>107</v>
      </c>
      <c r="G220" s="11" t="s">
        <v>100</v>
      </c>
      <c r="H220" s="11" t="s">
        <v>38</v>
      </c>
      <c r="I220" s="11">
        <v>9</v>
      </c>
      <c r="J220" s="11">
        <v>3.8</v>
      </c>
      <c r="K220" s="12">
        <v>0.53194444444444444</v>
      </c>
      <c r="L220" s="11">
        <v>20220913</v>
      </c>
      <c r="M220" s="11" t="s">
        <v>108</v>
      </c>
      <c r="N220" s="11" t="s">
        <v>113</v>
      </c>
      <c r="O220" s="15" t="s">
        <v>186</v>
      </c>
      <c r="P220" s="11"/>
      <c r="Q220" s="11"/>
      <c r="R220" s="11" t="s">
        <v>63</v>
      </c>
      <c r="S220" s="7" t="str">
        <f xml:space="preserve"> TEXT(Table13[[#This Row],[BuyStopTime]],"0000") &amp;"_"&amp;Table13[[#This Row],[Build]] &amp; "_" &amp;Table13[[#This Row],[Trading Class]]</f>
        <v>0000_217785_NVDA</v>
      </c>
      <c r="T220" s="7" t="str">
        <f>Table13[[#This Row],[Trade Idea]]&amp;"_"&amp;Table13[[#This Row],[Build]]</f>
        <v>0000_217785_NVDA_217785</v>
      </c>
      <c r="U220" s="7" t="b">
        <f>ISNUMBER(FIND("_b_",Table13[[#This Row],[Order Ref.]]))</f>
        <v>0</v>
      </c>
      <c r="V220" s="7" t="str">
        <f>LEFT(Table13[[#This Row],[Order Ref.]],6)</f>
        <v>217785</v>
      </c>
      <c r="W220" s="18" t="str">
        <f>HYPERLINK("http://money.worker.ydns.eu/job/update_entities_fidelity_MIM_BUYSTOP/" &amp; Table13[[#This Row],[Build]], "click me")</f>
        <v>click me</v>
      </c>
      <c r="X220" s="8">
        <f>Table13[[#This Row],[Quantity]]*100*Table13[[#This Row],[Price]]*IF(Table13[[#This Row],[Bought]],-1,1)</f>
        <v>3420</v>
      </c>
      <c r="Y220" s="9" t="e">
        <f>TIMEVALUE(LEFT(Table13[[#This Row],[BuyStopTime]],1) &amp; ":" &amp; RIGHT(Table13[[#This Row],[BuyStopTime]],2) &amp; " AM")</f>
        <v>#VALUE!</v>
      </c>
      <c r="Z220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0000|12:46|SELL|NVDA|Call|</v>
      </c>
      <c r="AA220" s="10" t="e" cm="1">
        <f t="array" ref="AA220">MAX((Table13[Trade Idea and Build]=Table13[[#This Row],[Trade Idea and Build]])*Table13[Column5])</f>
        <v>#VALUE!</v>
      </c>
      <c r="AB220" s="10" t="e">
        <f>IF(Table13[[#This Row],[SumTrailingAmountByTradePiece]]=0,"Ladder","Trail")</f>
        <v>#VALUE!</v>
      </c>
      <c r="AC220" s="10"/>
      <c r="AD220" s="2"/>
      <c r="AE220" s="2"/>
      <c r="AF220" s="2"/>
      <c r="AG220" s="2"/>
      <c r="AH220" s="2"/>
      <c r="AI220" s="2"/>
      <c r="AJ220" s="2"/>
      <c r="AK220" s="2"/>
      <c r="AL220" s="2"/>
      <c r="AM220" s="2"/>
    </row>
    <row r="221" spans="1:39" x14ac:dyDescent="0.25">
      <c r="A221" s="11" t="s">
        <v>299</v>
      </c>
      <c r="B221" s="15" t="s">
        <v>300</v>
      </c>
      <c r="C221" s="11" t="s">
        <v>99</v>
      </c>
      <c r="D221" s="11">
        <v>20220930</v>
      </c>
      <c r="E221" s="11">
        <v>255</v>
      </c>
      <c r="F221" s="11" t="s">
        <v>107</v>
      </c>
      <c r="G221" s="11" t="s">
        <v>100</v>
      </c>
      <c r="H221" s="11" t="s">
        <v>38</v>
      </c>
      <c r="I221" s="11">
        <v>8</v>
      </c>
      <c r="J221" s="11">
        <v>5.8</v>
      </c>
      <c r="K221" s="12">
        <v>0.53194444444444444</v>
      </c>
      <c r="L221" s="11">
        <v>20220913</v>
      </c>
      <c r="M221" s="11" t="s">
        <v>105</v>
      </c>
      <c r="N221" s="11" t="s">
        <v>113</v>
      </c>
      <c r="O221" s="15" t="s">
        <v>369</v>
      </c>
      <c r="P221" s="11"/>
      <c r="Q221" s="11"/>
      <c r="R221" s="11" t="s">
        <v>68</v>
      </c>
      <c r="S221" s="7" t="str">
        <f xml:space="preserve"> TEXT(Table13[[#This Row],[BuyStopTime]],"0000") &amp;"_"&amp;Table13[[#This Row],[Build]] &amp; "_" &amp;Table13[[#This Row],[Trading Class]]</f>
        <v>0000_217795_MSFT</v>
      </c>
      <c r="T221" s="7" t="str">
        <f>Table13[[#This Row],[Trade Idea]]&amp;"_"&amp;Table13[[#This Row],[Build]]</f>
        <v>0000_217795_MSFT_217795</v>
      </c>
      <c r="U221" s="7" t="b">
        <f>ISNUMBER(FIND("_b_",Table13[[#This Row],[Order Ref.]]))</f>
        <v>0</v>
      </c>
      <c r="V221" s="7" t="str">
        <f>LEFT(Table13[[#This Row],[Order Ref.]],6)</f>
        <v>217795</v>
      </c>
      <c r="W221" s="18" t="str">
        <f>HYPERLINK("http://money.worker.ydns.eu/job/update_entities_fidelity_MIM_BUYSTOP/" &amp; Table13[[#This Row],[Build]], "click me")</f>
        <v>click me</v>
      </c>
      <c r="X221" s="8">
        <f>Table13[[#This Row],[Quantity]]*100*Table13[[#This Row],[Price]]*IF(Table13[[#This Row],[Bought]],-1,1)</f>
        <v>4640</v>
      </c>
      <c r="Y221" s="9" t="e">
        <f>TIMEVALUE(LEFT(Table13[[#This Row],[BuyStopTime]],1) &amp; ":" &amp; RIGHT(Table13[[#This Row],[BuyStopTime]],2) &amp; " AM")</f>
        <v>#VALUE!</v>
      </c>
      <c r="Z221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0000|12:46|SELL|MSFT|Call|</v>
      </c>
      <c r="AA221" s="10" t="e" cm="1">
        <f t="array" ref="AA221">MAX((Table13[Trade Idea and Build]=Table13[[#This Row],[Trade Idea and Build]])*Table13[Column5])</f>
        <v>#VALUE!</v>
      </c>
      <c r="AB221" s="10" t="e">
        <f>IF(Table13[[#This Row],[SumTrailingAmountByTradePiece]]=0,"Ladder","Trail")</f>
        <v>#VALUE!</v>
      </c>
      <c r="AC221" s="10"/>
      <c r="AD221" s="2"/>
      <c r="AE221" s="2"/>
      <c r="AF221" s="2"/>
      <c r="AG221" s="2"/>
      <c r="AH221" s="2"/>
      <c r="AI221" s="2"/>
      <c r="AJ221" s="2"/>
      <c r="AK221" s="2"/>
      <c r="AL221" s="2"/>
      <c r="AM221" s="2"/>
    </row>
    <row r="222" spans="1:39" x14ac:dyDescent="0.25">
      <c r="A222" s="11" t="s">
        <v>123</v>
      </c>
      <c r="B222" s="15" t="s">
        <v>143</v>
      </c>
      <c r="C222" s="11" t="s">
        <v>99</v>
      </c>
      <c r="D222" s="11">
        <v>20220916</v>
      </c>
      <c r="E222" s="11">
        <v>222.5</v>
      </c>
      <c r="F222" s="11" t="s">
        <v>107</v>
      </c>
      <c r="G222" s="11" t="s">
        <v>100</v>
      </c>
      <c r="H222" s="11" t="s">
        <v>38</v>
      </c>
      <c r="I222" s="11">
        <v>5</v>
      </c>
      <c r="J222" s="11">
        <v>2.79</v>
      </c>
      <c r="K222" s="12">
        <v>0.53194444444444444</v>
      </c>
      <c r="L222" s="11">
        <v>20220913</v>
      </c>
      <c r="M222" s="11" t="s">
        <v>108</v>
      </c>
      <c r="N222" s="11" t="s">
        <v>113</v>
      </c>
      <c r="O222" s="15" t="s">
        <v>370</v>
      </c>
      <c r="P222" s="11"/>
      <c r="Q222" s="11"/>
      <c r="R222" s="11" t="s">
        <v>67</v>
      </c>
      <c r="S222" s="7" t="str">
        <f xml:space="preserve"> TEXT(Table13[[#This Row],[BuyStopTime]],"0000") &amp;"_"&amp;Table13[[#This Row],[Build]] &amp; "_" &amp;Table13[[#This Row],[Trading Class]]</f>
        <v>0000_217774_NFLX</v>
      </c>
      <c r="T222" s="7" t="str">
        <f>Table13[[#This Row],[Trade Idea]]&amp;"_"&amp;Table13[[#This Row],[Build]]</f>
        <v>0000_217774_NFLX_217774</v>
      </c>
      <c r="U222" s="7" t="b">
        <f>ISNUMBER(FIND("_b_",Table13[[#This Row],[Order Ref.]]))</f>
        <v>0</v>
      </c>
      <c r="V222" s="7" t="str">
        <f>LEFT(Table13[[#This Row],[Order Ref.]],6)</f>
        <v>217774</v>
      </c>
      <c r="W222" s="18" t="str">
        <f>HYPERLINK("http://money.worker.ydns.eu/job/update_entities_fidelity_MIM_BUYSTOP/" &amp; Table13[[#This Row],[Build]], "click me")</f>
        <v>click me</v>
      </c>
      <c r="X222" s="8">
        <f>Table13[[#This Row],[Quantity]]*100*Table13[[#This Row],[Price]]*IF(Table13[[#This Row],[Bought]],-1,1)</f>
        <v>1395</v>
      </c>
      <c r="Y222" s="9" t="e">
        <f>TIMEVALUE(LEFT(Table13[[#This Row],[BuyStopTime]],1) &amp; ":" &amp; RIGHT(Table13[[#This Row],[BuyStopTime]],2) &amp; " AM")</f>
        <v>#VALUE!</v>
      </c>
      <c r="Z222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0000|12:46|SELL|NFLX|Call|</v>
      </c>
      <c r="AA222" s="10" t="e" cm="1">
        <f t="array" ref="AA222">MAX((Table13[Trade Idea and Build]=Table13[[#This Row],[Trade Idea and Build]])*Table13[Column5])</f>
        <v>#VALUE!</v>
      </c>
      <c r="AB222" s="10" t="e">
        <f>IF(Table13[[#This Row],[SumTrailingAmountByTradePiece]]=0,"Ladder","Trail")</f>
        <v>#VALUE!</v>
      </c>
      <c r="AC222" s="10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spans="1:39" x14ac:dyDescent="0.25">
      <c r="A223" s="11" t="s">
        <v>212</v>
      </c>
      <c r="B223" s="15" t="s">
        <v>213</v>
      </c>
      <c r="C223" s="11" t="s">
        <v>99</v>
      </c>
      <c r="D223" s="11">
        <v>20220916</v>
      </c>
      <c r="E223" s="11">
        <v>145</v>
      </c>
      <c r="F223" s="11" t="s">
        <v>107</v>
      </c>
      <c r="G223" s="11" t="s">
        <v>100</v>
      </c>
      <c r="H223" s="11" t="s">
        <v>38</v>
      </c>
      <c r="I223" s="11">
        <v>5</v>
      </c>
      <c r="J223" s="11">
        <v>8.85</v>
      </c>
      <c r="K223" s="12">
        <v>0.53194444444444444</v>
      </c>
      <c r="L223" s="11">
        <v>20220913</v>
      </c>
      <c r="M223" s="11" t="s">
        <v>106</v>
      </c>
      <c r="N223" s="11" t="s">
        <v>113</v>
      </c>
      <c r="O223" s="15" t="s">
        <v>372</v>
      </c>
      <c r="P223" s="11"/>
      <c r="Q223" s="11"/>
      <c r="R223" s="11" t="s">
        <v>86</v>
      </c>
      <c r="S223" s="7" t="str">
        <f xml:space="preserve"> TEXT(Table13[[#This Row],[BuyStopTime]],"0000") &amp;"_"&amp;Table13[[#This Row],[Build]] &amp; "_" &amp;Table13[[#This Row],[Trading Class]]</f>
        <v>0000_217782_META</v>
      </c>
      <c r="T223" s="7" t="str">
        <f>Table13[[#This Row],[Trade Idea]]&amp;"_"&amp;Table13[[#This Row],[Build]]</f>
        <v>0000_217782_META_217782</v>
      </c>
      <c r="U223" s="7" t="b">
        <f>ISNUMBER(FIND("_b_",Table13[[#This Row],[Order Ref.]]))</f>
        <v>0</v>
      </c>
      <c r="V223" s="7" t="str">
        <f>LEFT(Table13[[#This Row],[Order Ref.]],6)</f>
        <v>217782</v>
      </c>
      <c r="W223" s="18" t="str">
        <f>HYPERLINK("http://money.worker.ydns.eu/job/update_entities_fidelity_MIM_BUYSTOP/" &amp; Table13[[#This Row],[Build]], "click me")</f>
        <v>click me</v>
      </c>
      <c r="X223" s="8">
        <f>Table13[[#This Row],[Quantity]]*100*Table13[[#This Row],[Price]]*IF(Table13[[#This Row],[Bought]],-1,1)</f>
        <v>4425</v>
      </c>
      <c r="Y223" s="9" t="e">
        <f>TIMEVALUE(LEFT(Table13[[#This Row],[BuyStopTime]],1) &amp; ":" &amp; RIGHT(Table13[[#This Row],[BuyStopTime]],2) &amp; " AM")</f>
        <v>#VALUE!</v>
      </c>
      <c r="Z223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0000|12:46|SELL|META|Call|</v>
      </c>
      <c r="AA223" s="10" t="e" cm="1">
        <f t="array" ref="AA223">MAX((Table13[Trade Idea and Build]=Table13[[#This Row],[Trade Idea and Build]])*Table13[Column5])</f>
        <v>#VALUE!</v>
      </c>
      <c r="AB223" s="10" t="e">
        <f>IF(Table13[[#This Row],[SumTrailingAmountByTradePiece]]=0,"Ladder","Trail")</f>
        <v>#VALUE!</v>
      </c>
      <c r="AC223" s="10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spans="1:39" x14ac:dyDescent="0.25">
      <c r="A224" s="11" t="s">
        <v>240</v>
      </c>
      <c r="B224" s="15" t="s">
        <v>241</v>
      </c>
      <c r="C224" s="11" t="s">
        <v>99</v>
      </c>
      <c r="D224" s="11">
        <v>20220916</v>
      </c>
      <c r="E224" s="11">
        <v>140</v>
      </c>
      <c r="F224" s="11" t="s">
        <v>107</v>
      </c>
      <c r="G224" s="11" t="s">
        <v>100</v>
      </c>
      <c r="H224" s="11" t="s">
        <v>38</v>
      </c>
      <c r="I224" s="11">
        <v>4</v>
      </c>
      <c r="J224" s="11">
        <v>13.2</v>
      </c>
      <c r="K224" s="12">
        <v>0.53194444444444444</v>
      </c>
      <c r="L224" s="11">
        <v>20220913</v>
      </c>
      <c r="M224" s="11" t="s">
        <v>105</v>
      </c>
      <c r="N224" s="11" t="s">
        <v>113</v>
      </c>
      <c r="O224" s="15" t="s">
        <v>371</v>
      </c>
      <c r="P224" s="11"/>
      <c r="Q224" s="11"/>
      <c r="R224" s="11" t="s">
        <v>86</v>
      </c>
      <c r="S224" s="7" t="str">
        <f xml:space="preserve"> TEXT(Table13[[#This Row],[BuyStopTime]],"0000") &amp;"_"&amp;Table13[[#This Row],[Build]] &amp; "_" &amp;Table13[[#This Row],[Trading Class]]</f>
        <v>0000_217784_META</v>
      </c>
      <c r="T224" s="7" t="str">
        <f>Table13[[#This Row],[Trade Idea]]&amp;"_"&amp;Table13[[#This Row],[Build]]</f>
        <v>0000_217784_META_217784</v>
      </c>
      <c r="U224" s="7" t="b">
        <f>ISNUMBER(FIND("_b_",Table13[[#This Row],[Order Ref.]]))</f>
        <v>0</v>
      </c>
      <c r="V224" s="7" t="str">
        <f>LEFT(Table13[[#This Row],[Order Ref.]],6)</f>
        <v>217784</v>
      </c>
      <c r="W224" s="18" t="str">
        <f>HYPERLINK("http://money.worker.ydns.eu/job/update_entities_fidelity_MIM_BUYSTOP/" &amp; Table13[[#This Row],[Build]], "click me")</f>
        <v>click me</v>
      </c>
      <c r="X224" s="8">
        <f>Table13[[#This Row],[Quantity]]*100*Table13[[#This Row],[Price]]*IF(Table13[[#This Row],[Bought]],-1,1)</f>
        <v>5280</v>
      </c>
      <c r="Y224" s="9" t="e">
        <f>TIMEVALUE(LEFT(Table13[[#This Row],[BuyStopTime]],1) &amp; ":" &amp; RIGHT(Table13[[#This Row],[BuyStopTime]],2) &amp; " AM")</f>
        <v>#VALUE!</v>
      </c>
      <c r="Z224" s="9" t="str">
        <f>TEXT(Table13[[#This Row],[BuyStopTime]],"0000")&amp;"|"&amp;TEXT(Table13[[#This Row],[Time]],"HH:mm")&amp;"|"&amp;IF(Table13[[#This Row],[Bought]],"BUY","SELL")&amp;"|"&amp;Table13[[#This Row],[Trading Class]]&amp;"|"&amp;Table13[[#This Row],[Put/Call]]&amp;"|"&amp;Table13[[#This Row],[Column5]]</f>
        <v>0000|12:46|SELL|META|Call|</v>
      </c>
      <c r="AA224" s="10" t="e" cm="1">
        <f t="array" ref="AA224">MAX((Table13[Trade Idea and Build]=Table13[[#This Row],[Trade Idea and Build]])*Table13[Column5])</f>
        <v>#VALUE!</v>
      </c>
      <c r="AB224" s="10" t="e">
        <f>IF(Table13[[#This Row],[SumTrailingAmountByTradePiece]]=0,"Ladder","Trail")</f>
        <v>#VALUE!</v>
      </c>
      <c r="AC224" s="10"/>
      <c r="AD224" s="2"/>
      <c r="AE224" s="2"/>
      <c r="AF224" s="2"/>
      <c r="AG224" s="2"/>
      <c r="AH224" s="2"/>
      <c r="AI224" s="2"/>
      <c r="AJ224" s="2"/>
      <c r="AK224" s="2"/>
      <c r="AL224" s="2"/>
      <c r="AM224" s="2"/>
    </row>
    <row r="225" spans="9:29" x14ac:dyDescent="0.25">
      <c r="I225">
        <f>SUBTOTAL(109,Table13[Quantity])</f>
        <v>1007</v>
      </c>
      <c r="K225" s="1"/>
      <c r="U225" s="2"/>
      <c r="V225" s="2"/>
      <c r="W225" s="2"/>
      <c r="X225" s="3">
        <f>SUBTOTAL(109,Table13[PnL])</f>
        <v>-22806</v>
      </c>
      <c r="Y225" s="3"/>
      <c r="Z225" s="3"/>
      <c r="AA225" s="3"/>
      <c r="AB225" s="3"/>
      <c r="AC225" s="3">
        <f>SUBTOTAL(109,Table13[Commission])</f>
        <v>17.43</v>
      </c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6"/>
  <sheetViews>
    <sheetView topLeftCell="Q96" workbookViewId="0">
      <selection activeCell="X126" sqref="X126"/>
    </sheetView>
  </sheetViews>
  <sheetFormatPr defaultRowHeight="15" x14ac:dyDescent="0.25"/>
  <cols>
    <col min="1" max="1" width="23.28515625" customWidth="1"/>
    <col min="2" max="2" width="22.140625" customWidth="1"/>
    <col min="3" max="3" width="6.7109375" customWidth="1"/>
    <col min="4" max="4" width="12" customWidth="1"/>
    <col min="5" max="5" width="5.85546875" customWidth="1"/>
    <col min="6" max="6" width="6.42578125" customWidth="1"/>
    <col min="7" max="7" width="11.140625" customWidth="1"/>
    <col min="8" max="8" width="10" customWidth="1"/>
    <col min="9" max="9" width="5.7109375" customWidth="1"/>
    <col min="10" max="10" width="5.5703125" customWidth="1"/>
    <col min="11" max="11" width="8.85546875" customWidth="1"/>
    <col min="12" max="12" width="9" customWidth="1"/>
    <col min="13" max="13" width="9.42578125" customWidth="1"/>
    <col min="14" max="14" width="10.42578125" customWidth="1"/>
    <col min="15" max="15" width="41.42578125" customWidth="1"/>
    <col min="16" max="16" width="84.7109375" customWidth="1"/>
    <col min="17" max="17" width="10.5703125" customWidth="1"/>
    <col min="18" max="18" width="12.140625" customWidth="1"/>
    <col min="19" max="19" width="14.7109375" customWidth="1"/>
    <col min="20" max="20" width="18" customWidth="1"/>
    <col min="21" max="21" width="21.5703125" customWidth="1"/>
    <col min="22" max="22" width="9.5703125" customWidth="1"/>
    <col min="23" max="23" width="7.85546875" customWidth="1"/>
    <col min="24" max="25" width="12.85546875" customWidth="1"/>
    <col min="26" max="26" width="14.140625" customWidth="1"/>
    <col min="27" max="27" width="12.140625" customWidth="1"/>
    <col min="28" max="28" width="9.85546875" customWidth="1"/>
    <col min="29" max="29" width="8" customWidth="1"/>
    <col min="30" max="30" width="16.140625" customWidth="1"/>
    <col min="31" max="32" width="11.140625" bestFit="1" customWidth="1"/>
    <col min="33" max="33" width="18" customWidth="1"/>
    <col min="34" max="34" width="11.140625" bestFit="1" customWidth="1"/>
    <col min="35" max="35" width="11.42578125" customWidth="1"/>
    <col min="37" max="37" width="13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35</v>
      </c>
      <c r="U1" t="s">
        <v>22</v>
      </c>
      <c r="V1" t="s">
        <v>21</v>
      </c>
      <c r="W1" t="s">
        <v>19</v>
      </c>
      <c r="X1" t="s">
        <v>23</v>
      </c>
      <c r="Y1" t="s">
        <v>32</v>
      </c>
      <c r="Z1" t="s">
        <v>54</v>
      </c>
      <c r="AA1" t="s">
        <v>36</v>
      </c>
      <c r="AB1" t="s">
        <v>34</v>
      </c>
      <c r="AC1" t="s">
        <v>44</v>
      </c>
      <c r="AD1" t="s">
        <v>20</v>
      </c>
      <c r="AE1" t="s">
        <v>28</v>
      </c>
      <c r="AF1" t="s">
        <v>29</v>
      </c>
      <c r="AG1" t="s">
        <v>60</v>
      </c>
      <c r="AH1" t="s">
        <v>30</v>
      </c>
      <c r="AI1" t="s">
        <v>42</v>
      </c>
      <c r="AJ1" t="s">
        <v>43</v>
      </c>
      <c r="AK1" t="s">
        <v>57</v>
      </c>
      <c r="AL1" t="s">
        <v>58</v>
      </c>
      <c r="AM1" t="s">
        <v>101</v>
      </c>
    </row>
    <row r="2" spans="1:39" x14ac:dyDescent="0.25">
      <c r="A2" t="s">
        <v>518</v>
      </c>
      <c r="B2" t="s">
        <v>519</v>
      </c>
      <c r="C2" t="s">
        <v>99</v>
      </c>
      <c r="D2">
        <v>20220930</v>
      </c>
      <c r="E2">
        <v>100</v>
      </c>
      <c r="F2" t="s">
        <v>37</v>
      </c>
      <c r="G2" t="s">
        <v>100</v>
      </c>
      <c r="H2" t="s">
        <v>18</v>
      </c>
      <c r="I2">
        <v>1</v>
      </c>
      <c r="J2">
        <v>2.4700000000000002</v>
      </c>
      <c r="K2" s="1">
        <v>0.27175925925925926</v>
      </c>
      <c r="L2">
        <v>20220929</v>
      </c>
      <c r="M2" t="s">
        <v>105</v>
      </c>
      <c r="N2" t="s">
        <v>113</v>
      </c>
      <c r="O2" t="s">
        <v>520</v>
      </c>
      <c r="R2" t="s">
        <v>521</v>
      </c>
      <c r="S2" s="7" t="str">
        <f xml:space="preserve"> TEXT(Table1[[#This Row],[BuyStopTime]],"0000") &amp;"_"&amp;Table1[[#This Row],[Build]] &amp; "_" &amp;Table1[[#This Row],[Trading Class]]</f>
        <v>0630_264300_GOOGL</v>
      </c>
      <c r="T2" s="7" t="str">
        <f>Table1[[#This Row],[Trade Idea]]&amp;"_"&amp;Table1[[#This Row],[Build]]</f>
        <v>0630_264300_GOOGL_264300</v>
      </c>
      <c r="U2" s="7" t="b">
        <f>ISNUMBER(FIND("_b_",Table1[[#This Row],[Order Ref.]]))</f>
        <v>1</v>
      </c>
      <c r="V2" s="7" t="str">
        <f>LEFT(Table1[[#This Row],[Order Ref.]],6)</f>
        <v>264300</v>
      </c>
      <c r="W2" s="18" t="str">
        <f>HYPERLINK("http://money.worker.ydns.eu/job/update_entities_fidelity_MIM_BUYSTOP/" &amp; Table1[[#This Row],[Build]], "click me")</f>
        <v>click me</v>
      </c>
      <c r="X2" s="8">
        <f>Table1[[#This Row],[Quantity]]*100*Table1[[#This Row],[Price]]*IF(Table1[[#This Row],[Bought]],-1,1)</f>
        <v>-247.00000000000003</v>
      </c>
      <c r="Y2" s="9">
        <f>TIMEVALUE(LEFT(Table1[[#This Row],[BuyStopTime]],1) &amp; ":" &amp; RIGHT(Table1[[#This Row],[BuyStopTime]],2) &amp; " AM")</f>
        <v>0.27083333333333331</v>
      </c>
      <c r="Z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2" s="10" t="e" cm="1">
        <f t="array" ref="AA2">MAX((Table1[Trade Idea and Build]=Table1[[#This Row],[Trade Idea and Build]])*Table1[Column5])</f>
        <v>#VALUE!</v>
      </c>
      <c r="AB2" s="10" t="e">
        <f>IF(Table1[[#This Row],[SumTrailingAmountByTradePiece]]=0,"Ladder","Trail")</f>
        <v>#VALUE!</v>
      </c>
      <c r="AC2" s="10">
        <v>1.95</v>
      </c>
      <c r="AD2" s="2">
        <v>264300</v>
      </c>
      <c r="AE2" s="2" t="s">
        <v>115</v>
      </c>
      <c r="AF2" s="2" t="s">
        <v>27</v>
      </c>
      <c r="AG2" s="2">
        <v>630</v>
      </c>
      <c r="AH2" s="2" t="s">
        <v>41</v>
      </c>
      <c r="AI2" s="2">
        <v>555</v>
      </c>
      <c r="AJ2" s="2">
        <v>-13</v>
      </c>
      <c r="AK2" s="2" t="s">
        <v>71</v>
      </c>
      <c r="AL2" s="2"/>
      <c r="AM2" s="2"/>
    </row>
    <row r="3" spans="1:39" x14ac:dyDescent="0.25">
      <c r="A3" t="s">
        <v>518</v>
      </c>
      <c r="B3" t="s">
        <v>519</v>
      </c>
      <c r="C3" t="s">
        <v>99</v>
      </c>
      <c r="D3">
        <v>20220930</v>
      </c>
      <c r="E3">
        <v>100</v>
      </c>
      <c r="F3" t="s">
        <v>37</v>
      </c>
      <c r="G3" t="s">
        <v>100</v>
      </c>
      <c r="H3" t="s">
        <v>18</v>
      </c>
      <c r="I3">
        <v>2</v>
      </c>
      <c r="J3">
        <v>2.4700000000000002</v>
      </c>
      <c r="K3" s="1">
        <v>0.27175925925925926</v>
      </c>
      <c r="L3">
        <v>20220929</v>
      </c>
      <c r="M3" t="s">
        <v>105</v>
      </c>
      <c r="N3" t="s">
        <v>113</v>
      </c>
      <c r="O3" t="s">
        <v>520</v>
      </c>
      <c r="R3" t="s">
        <v>521</v>
      </c>
      <c r="S3" s="7" t="str">
        <f xml:space="preserve"> TEXT(Table1[[#This Row],[BuyStopTime]],"0000") &amp;"_"&amp;Table1[[#This Row],[Build]] &amp; "_" &amp;Table1[[#This Row],[Trading Class]]</f>
        <v>0630_264300_GOOGL</v>
      </c>
      <c r="T3" s="7" t="str">
        <f>Table1[[#This Row],[Trade Idea]]&amp;"_"&amp;Table1[[#This Row],[Build]]</f>
        <v>0630_264300_GOOGL_264300</v>
      </c>
      <c r="U3" s="7" t="b">
        <f>ISNUMBER(FIND("_b_",Table1[[#This Row],[Order Ref.]]))</f>
        <v>1</v>
      </c>
      <c r="V3" s="7" t="str">
        <f>LEFT(Table1[[#This Row],[Order Ref.]],6)</f>
        <v>264300</v>
      </c>
      <c r="W3" s="18" t="str">
        <f>HYPERLINK("http://money.worker.ydns.eu/job/update_entities_fidelity_MIM_BUYSTOP/" &amp; Table1[[#This Row],[Build]], "click me")</f>
        <v>click me</v>
      </c>
      <c r="X3" s="8">
        <f>Table1[[#This Row],[Quantity]]*100*Table1[[#This Row],[Price]]*IF(Table1[[#This Row],[Bought]],-1,1)</f>
        <v>-494.00000000000006</v>
      </c>
      <c r="Y3" s="9">
        <f>TIMEVALUE(LEFT(Table1[[#This Row],[BuyStopTime]],1) &amp; ":" &amp; RIGHT(Table1[[#This Row],[BuyStopTime]],2) &amp; " AM")</f>
        <v>0.27083333333333331</v>
      </c>
      <c r="Z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3" s="10" t="e" cm="1">
        <f t="array" ref="AA3">MAX((Table1[Trade Idea and Build]=Table1[[#This Row],[Trade Idea and Build]])*Table1[Column5])</f>
        <v>#VALUE!</v>
      </c>
      <c r="AB3" s="10" t="e">
        <f>IF(Table1[[#This Row],[SumTrailingAmountByTradePiece]]=0,"Ladder","Trail")</f>
        <v>#VALUE!</v>
      </c>
      <c r="AC3" s="10">
        <v>0.79</v>
      </c>
      <c r="AD3" s="2">
        <v>264300</v>
      </c>
      <c r="AE3" s="2" t="s">
        <v>115</v>
      </c>
      <c r="AF3" s="2" t="s">
        <v>27</v>
      </c>
      <c r="AG3" s="2">
        <v>630</v>
      </c>
      <c r="AH3" s="2" t="s">
        <v>41</v>
      </c>
      <c r="AI3" s="2">
        <v>555</v>
      </c>
      <c r="AJ3" s="2">
        <v>-13</v>
      </c>
      <c r="AK3" s="2" t="s">
        <v>71</v>
      </c>
      <c r="AL3" s="2"/>
      <c r="AM3" s="2"/>
    </row>
    <row r="4" spans="1:39" x14ac:dyDescent="0.25">
      <c r="A4" t="s">
        <v>518</v>
      </c>
      <c r="B4" t="s">
        <v>519</v>
      </c>
      <c r="C4" t="s">
        <v>99</v>
      </c>
      <c r="D4">
        <v>20220930</v>
      </c>
      <c r="E4">
        <v>100</v>
      </c>
      <c r="F4" t="s">
        <v>37</v>
      </c>
      <c r="G4" t="s">
        <v>100</v>
      </c>
      <c r="H4" t="s">
        <v>18</v>
      </c>
      <c r="I4">
        <v>1</v>
      </c>
      <c r="J4">
        <v>2.4700000000000002</v>
      </c>
      <c r="K4" s="1">
        <v>0.27175925925925926</v>
      </c>
      <c r="L4">
        <v>20220929</v>
      </c>
      <c r="M4" t="s">
        <v>105</v>
      </c>
      <c r="N4" t="s">
        <v>113</v>
      </c>
      <c r="O4" t="s">
        <v>520</v>
      </c>
      <c r="R4" t="s">
        <v>521</v>
      </c>
      <c r="S4" s="7" t="str">
        <f xml:space="preserve"> TEXT(Table1[[#This Row],[BuyStopTime]],"0000") &amp;"_"&amp;Table1[[#This Row],[Build]] &amp; "_" &amp;Table1[[#This Row],[Trading Class]]</f>
        <v>0630_264300_GOOGL</v>
      </c>
      <c r="T4" s="7" t="str">
        <f>Table1[[#This Row],[Trade Idea]]&amp;"_"&amp;Table1[[#This Row],[Build]]</f>
        <v>0630_264300_GOOGL_264300</v>
      </c>
      <c r="U4" s="7" t="b">
        <f>ISNUMBER(FIND("_b_",Table1[[#This Row],[Order Ref.]]))</f>
        <v>1</v>
      </c>
      <c r="V4" s="7" t="str">
        <f>LEFT(Table1[[#This Row],[Order Ref.]],6)</f>
        <v>264300</v>
      </c>
      <c r="W4" s="18" t="str">
        <f>HYPERLINK("http://money.worker.ydns.eu/job/update_entities_fidelity_MIM_BUYSTOP/" &amp; Table1[[#This Row],[Build]], "click me")</f>
        <v>click me</v>
      </c>
      <c r="X4" s="8">
        <f>Table1[[#This Row],[Quantity]]*100*Table1[[#This Row],[Price]]*IF(Table1[[#This Row],[Bought]],-1,1)</f>
        <v>-247.00000000000003</v>
      </c>
      <c r="Y4" s="9">
        <f>TIMEVALUE(LEFT(Table1[[#This Row],[BuyStopTime]],1) &amp; ":" &amp; RIGHT(Table1[[#This Row],[BuyStopTime]],2) &amp; " AM")</f>
        <v>0.27083333333333331</v>
      </c>
      <c r="Z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4" s="10" t="e" cm="1">
        <f t="array" ref="AA4">MAX((Table1[Trade Idea and Build]=Table1[[#This Row],[Trade Idea and Build]])*Table1[Column5])</f>
        <v>#VALUE!</v>
      </c>
      <c r="AB4" s="10" t="e">
        <f>IF(Table1[[#This Row],[SumTrailingAmountByTradePiece]]=0,"Ladder","Trail")</f>
        <v>#VALUE!</v>
      </c>
      <c r="AC4" s="10">
        <v>3.91</v>
      </c>
      <c r="AD4" s="2">
        <v>264300</v>
      </c>
      <c r="AE4" s="2" t="s">
        <v>115</v>
      </c>
      <c r="AF4" s="2" t="s">
        <v>27</v>
      </c>
      <c r="AG4" s="2">
        <v>630</v>
      </c>
      <c r="AH4" s="2" t="s">
        <v>41</v>
      </c>
      <c r="AI4" s="2">
        <v>555</v>
      </c>
      <c r="AJ4" s="2">
        <v>-13</v>
      </c>
      <c r="AK4" s="2" t="s">
        <v>71</v>
      </c>
      <c r="AL4" s="2"/>
      <c r="AM4" s="2"/>
    </row>
    <row r="5" spans="1:39" x14ac:dyDescent="0.25">
      <c r="A5" t="s">
        <v>518</v>
      </c>
      <c r="B5" t="s">
        <v>519</v>
      </c>
      <c r="C5" t="s">
        <v>99</v>
      </c>
      <c r="D5">
        <v>20220930</v>
      </c>
      <c r="E5">
        <v>100</v>
      </c>
      <c r="F5" t="s">
        <v>37</v>
      </c>
      <c r="G5" t="s">
        <v>100</v>
      </c>
      <c r="H5" t="s">
        <v>18</v>
      </c>
      <c r="I5">
        <v>2</v>
      </c>
      <c r="J5">
        <v>2.4700000000000002</v>
      </c>
      <c r="K5" s="1">
        <v>0.27177083333333335</v>
      </c>
      <c r="L5">
        <v>20220929</v>
      </c>
      <c r="M5" t="s">
        <v>105</v>
      </c>
      <c r="N5" t="s">
        <v>113</v>
      </c>
      <c r="O5" t="s">
        <v>520</v>
      </c>
      <c r="R5" t="s">
        <v>521</v>
      </c>
      <c r="S5" s="7" t="str">
        <f xml:space="preserve"> TEXT(Table1[[#This Row],[BuyStopTime]],"0000") &amp;"_"&amp;Table1[[#This Row],[Build]] &amp; "_" &amp;Table1[[#This Row],[Trading Class]]</f>
        <v>0630_264300_GOOGL</v>
      </c>
      <c r="T5" s="7" t="str">
        <f>Table1[[#This Row],[Trade Idea]]&amp;"_"&amp;Table1[[#This Row],[Build]]</f>
        <v>0630_264300_GOOGL_264300</v>
      </c>
      <c r="U5" s="7" t="b">
        <f>ISNUMBER(FIND("_b_",Table1[[#This Row],[Order Ref.]]))</f>
        <v>1</v>
      </c>
      <c r="V5" s="7" t="str">
        <f>LEFT(Table1[[#This Row],[Order Ref.]],6)</f>
        <v>264300</v>
      </c>
      <c r="W5" s="18" t="str">
        <f>HYPERLINK("http://money.worker.ydns.eu/job/update_entities_fidelity_MIM_BUYSTOP/" &amp; Table1[[#This Row],[Build]], "click me")</f>
        <v>click me</v>
      </c>
      <c r="X5" s="8">
        <f>Table1[[#This Row],[Quantity]]*100*Table1[[#This Row],[Price]]*IF(Table1[[#This Row],[Bought]],-1,1)</f>
        <v>-494.00000000000006</v>
      </c>
      <c r="Y5" s="9">
        <f>TIMEVALUE(LEFT(Table1[[#This Row],[BuyStopTime]],1) &amp; ":" &amp; RIGHT(Table1[[#This Row],[BuyStopTime]],2) &amp; " AM")</f>
        <v>0.27083333333333331</v>
      </c>
      <c r="Z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5" s="10" t="e" cm="1">
        <f t="array" ref="AA5">MAX((Table1[Trade Idea and Build]=Table1[[#This Row],[Trade Idea and Build]])*Table1[Column5])</f>
        <v>#VALUE!</v>
      </c>
      <c r="AB5" s="10" t="e">
        <f>IF(Table1[[#This Row],[SumTrailingAmountByTradePiece]]=0,"Ladder","Trail")</f>
        <v>#VALUE!</v>
      </c>
      <c r="AC5" s="10">
        <v>2.39</v>
      </c>
      <c r="AD5" s="2">
        <v>264300</v>
      </c>
      <c r="AE5" s="2" t="s">
        <v>115</v>
      </c>
      <c r="AF5" s="2" t="s">
        <v>27</v>
      </c>
      <c r="AG5" s="2">
        <v>630</v>
      </c>
      <c r="AH5" s="2" t="s">
        <v>41</v>
      </c>
      <c r="AI5" s="2">
        <v>555</v>
      </c>
      <c r="AJ5" s="2">
        <v>-13</v>
      </c>
      <c r="AK5" s="2" t="s">
        <v>71</v>
      </c>
      <c r="AL5" s="2"/>
      <c r="AM5" s="2"/>
    </row>
    <row r="6" spans="1:39" x14ac:dyDescent="0.25">
      <c r="A6" t="s">
        <v>518</v>
      </c>
      <c r="B6" t="s">
        <v>519</v>
      </c>
      <c r="C6" t="s">
        <v>99</v>
      </c>
      <c r="D6">
        <v>20220930</v>
      </c>
      <c r="E6">
        <v>100</v>
      </c>
      <c r="F6" t="s">
        <v>37</v>
      </c>
      <c r="G6" t="s">
        <v>100</v>
      </c>
      <c r="H6" t="s">
        <v>18</v>
      </c>
      <c r="I6">
        <v>1</v>
      </c>
      <c r="J6">
        <v>2.4700000000000002</v>
      </c>
      <c r="K6" s="1">
        <v>0.27177083333333335</v>
      </c>
      <c r="L6">
        <v>20220929</v>
      </c>
      <c r="M6" t="s">
        <v>105</v>
      </c>
      <c r="N6" t="s">
        <v>113</v>
      </c>
      <c r="O6" t="s">
        <v>520</v>
      </c>
      <c r="R6" t="s">
        <v>521</v>
      </c>
      <c r="S6" s="7" t="str">
        <f xml:space="preserve"> TEXT(Table1[[#This Row],[BuyStopTime]],"0000") &amp;"_"&amp;Table1[[#This Row],[Build]] &amp; "_" &amp;Table1[[#This Row],[Trading Class]]</f>
        <v>0630_264300_GOOGL</v>
      </c>
      <c r="T6" s="7" t="str">
        <f>Table1[[#This Row],[Trade Idea]]&amp;"_"&amp;Table1[[#This Row],[Build]]</f>
        <v>0630_264300_GOOGL_264300</v>
      </c>
      <c r="U6" s="7" t="b">
        <f>ISNUMBER(FIND("_b_",Table1[[#This Row],[Order Ref.]]))</f>
        <v>1</v>
      </c>
      <c r="V6" s="7" t="str">
        <f>LEFT(Table1[[#This Row],[Order Ref.]],6)</f>
        <v>264300</v>
      </c>
      <c r="W6" s="18" t="str">
        <f>HYPERLINK("http://money.worker.ydns.eu/job/update_entities_fidelity_MIM_BUYSTOP/" &amp; Table1[[#This Row],[Build]], "click me")</f>
        <v>click me</v>
      </c>
      <c r="X6" s="8">
        <f>Table1[[#This Row],[Quantity]]*100*Table1[[#This Row],[Price]]*IF(Table1[[#This Row],[Bought]],-1,1)</f>
        <v>-247.00000000000003</v>
      </c>
      <c r="Y6" s="9">
        <f>TIMEVALUE(LEFT(Table1[[#This Row],[BuyStopTime]],1) &amp; ":" &amp; RIGHT(Table1[[#This Row],[BuyStopTime]],2) &amp; " AM")</f>
        <v>0.27083333333333331</v>
      </c>
      <c r="Z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6" s="10" t="e" cm="1">
        <f t="array" ref="AA6">MAX((Table1[Trade Idea and Build]=Table1[[#This Row],[Trade Idea and Build]])*Table1[Column5])</f>
        <v>#VALUE!</v>
      </c>
      <c r="AB6" s="10" t="e">
        <f>IF(Table1[[#This Row],[SumTrailingAmountByTradePiece]]=0,"Ladder","Trail")</f>
        <v>#VALUE!</v>
      </c>
      <c r="AC6" s="10">
        <v>4.0199999999999996</v>
      </c>
      <c r="AD6" s="2">
        <v>264300</v>
      </c>
      <c r="AE6" s="2" t="s">
        <v>115</v>
      </c>
      <c r="AF6" s="2" t="s">
        <v>27</v>
      </c>
      <c r="AG6" s="2">
        <v>630</v>
      </c>
      <c r="AH6" s="2" t="s">
        <v>41</v>
      </c>
      <c r="AI6" s="2">
        <v>555</v>
      </c>
      <c r="AJ6" s="2">
        <v>-13</v>
      </c>
      <c r="AK6" s="2" t="s">
        <v>71</v>
      </c>
      <c r="AL6" s="2"/>
      <c r="AM6" s="2"/>
    </row>
    <row r="7" spans="1:39" x14ac:dyDescent="0.25">
      <c r="A7" t="s">
        <v>518</v>
      </c>
      <c r="B7" t="s">
        <v>519</v>
      </c>
      <c r="C7" t="s">
        <v>99</v>
      </c>
      <c r="D7">
        <v>20220930</v>
      </c>
      <c r="E7">
        <v>100</v>
      </c>
      <c r="F7" t="s">
        <v>37</v>
      </c>
      <c r="G7" t="s">
        <v>100</v>
      </c>
      <c r="H7" t="s">
        <v>18</v>
      </c>
      <c r="I7">
        <v>2</v>
      </c>
      <c r="J7">
        <v>2.4700000000000002</v>
      </c>
      <c r="K7" s="1">
        <v>0.27177083333333335</v>
      </c>
      <c r="L7">
        <v>20220929</v>
      </c>
      <c r="M7" t="s">
        <v>105</v>
      </c>
      <c r="N7" t="s">
        <v>113</v>
      </c>
      <c r="O7" t="s">
        <v>520</v>
      </c>
      <c r="R7" t="s">
        <v>521</v>
      </c>
      <c r="S7" s="7" t="str">
        <f xml:space="preserve"> TEXT(Table1[[#This Row],[BuyStopTime]],"0000") &amp;"_"&amp;Table1[[#This Row],[Build]] &amp; "_" &amp;Table1[[#This Row],[Trading Class]]</f>
        <v>0630_264300_GOOGL</v>
      </c>
      <c r="T7" s="7" t="str">
        <f>Table1[[#This Row],[Trade Idea]]&amp;"_"&amp;Table1[[#This Row],[Build]]</f>
        <v>0630_264300_GOOGL_264300</v>
      </c>
      <c r="U7" s="7" t="b">
        <f>ISNUMBER(FIND("_b_",Table1[[#This Row],[Order Ref.]]))</f>
        <v>1</v>
      </c>
      <c r="V7" s="7" t="str">
        <f>LEFT(Table1[[#This Row],[Order Ref.]],6)</f>
        <v>264300</v>
      </c>
      <c r="W7" s="18" t="str">
        <f>HYPERLINK("http://money.worker.ydns.eu/job/update_entities_fidelity_MIM_BUYSTOP/" &amp; Table1[[#This Row],[Build]], "click me")</f>
        <v>click me</v>
      </c>
      <c r="X7" s="8">
        <f>Table1[[#This Row],[Quantity]]*100*Table1[[#This Row],[Price]]*IF(Table1[[#This Row],[Bought]],-1,1)</f>
        <v>-494.00000000000006</v>
      </c>
      <c r="Y7" s="9">
        <f>TIMEVALUE(LEFT(Table1[[#This Row],[BuyStopTime]],1) &amp; ":" &amp; RIGHT(Table1[[#This Row],[BuyStopTime]],2) &amp; " AM")</f>
        <v>0.27083333333333331</v>
      </c>
      <c r="Z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7" s="10" t="e" cm="1">
        <f t="array" ref="AA7">MAX((Table1[Trade Idea and Build]=Table1[[#This Row],[Trade Idea and Build]])*Table1[Column5])</f>
        <v>#VALUE!</v>
      </c>
      <c r="AB7" s="10" t="e">
        <f>IF(Table1[[#This Row],[SumTrailingAmountByTradePiece]]=0,"Ladder","Trail")</f>
        <v>#VALUE!</v>
      </c>
      <c r="AC7" s="10">
        <v>0.76</v>
      </c>
      <c r="AD7" s="2">
        <v>264300</v>
      </c>
      <c r="AE7" s="2" t="s">
        <v>115</v>
      </c>
      <c r="AF7" s="2" t="s">
        <v>27</v>
      </c>
      <c r="AG7" s="2">
        <v>630</v>
      </c>
      <c r="AH7" s="2" t="s">
        <v>41</v>
      </c>
      <c r="AI7" s="2">
        <v>555</v>
      </c>
      <c r="AJ7" s="2">
        <v>-13</v>
      </c>
      <c r="AK7" s="2" t="s">
        <v>71</v>
      </c>
      <c r="AL7" s="2"/>
      <c r="AM7" s="2"/>
    </row>
    <row r="8" spans="1:39" x14ac:dyDescent="0.25">
      <c r="A8" t="s">
        <v>518</v>
      </c>
      <c r="B8" t="s">
        <v>519</v>
      </c>
      <c r="C8" t="s">
        <v>99</v>
      </c>
      <c r="D8">
        <v>20220930</v>
      </c>
      <c r="E8">
        <v>100</v>
      </c>
      <c r="F8" t="s">
        <v>37</v>
      </c>
      <c r="G8" t="s">
        <v>100</v>
      </c>
      <c r="H8" t="s">
        <v>18</v>
      </c>
      <c r="I8">
        <v>1</v>
      </c>
      <c r="J8">
        <v>2.4700000000000002</v>
      </c>
      <c r="K8" s="1">
        <v>0.27177083333333335</v>
      </c>
      <c r="L8">
        <v>20220929</v>
      </c>
      <c r="M8" t="s">
        <v>105</v>
      </c>
      <c r="N8" t="s">
        <v>113</v>
      </c>
      <c r="O8" t="s">
        <v>520</v>
      </c>
      <c r="R8" t="s">
        <v>521</v>
      </c>
      <c r="S8" s="7" t="str">
        <f xml:space="preserve"> TEXT(Table1[[#This Row],[BuyStopTime]],"0000") &amp;"_"&amp;Table1[[#This Row],[Build]] &amp; "_" &amp;Table1[[#This Row],[Trading Class]]</f>
        <v>0630_264300_GOOGL</v>
      </c>
      <c r="T8" s="7" t="str">
        <f>Table1[[#This Row],[Trade Idea]]&amp;"_"&amp;Table1[[#This Row],[Build]]</f>
        <v>0630_264300_GOOGL_264300</v>
      </c>
      <c r="U8" s="7" t="b">
        <f>ISNUMBER(FIND("_b_",Table1[[#This Row],[Order Ref.]]))</f>
        <v>1</v>
      </c>
      <c r="V8" s="7" t="str">
        <f>LEFT(Table1[[#This Row],[Order Ref.]],6)</f>
        <v>264300</v>
      </c>
      <c r="W8" s="18" t="str">
        <f>HYPERLINK("http://money.worker.ydns.eu/job/update_entities_fidelity_MIM_BUYSTOP/" &amp; Table1[[#This Row],[Build]], "click me")</f>
        <v>click me</v>
      </c>
      <c r="X8" s="8">
        <f>Table1[[#This Row],[Quantity]]*100*Table1[[#This Row],[Price]]*IF(Table1[[#This Row],[Bought]],-1,1)</f>
        <v>-247.00000000000003</v>
      </c>
      <c r="Y8" s="9">
        <f>TIMEVALUE(LEFT(Table1[[#This Row],[BuyStopTime]],1) &amp; ":" &amp; RIGHT(Table1[[#This Row],[BuyStopTime]],2) &amp; " AM")</f>
        <v>0.27083333333333331</v>
      </c>
      <c r="Z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8" s="10" t="e" cm="1">
        <f t="array" ref="AA8">MAX((Table1[Trade Idea and Build]=Table1[[#This Row],[Trade Idea and Build]])*Table1[Column5])</f>
        <v>#VALUE!</v>
      </c>
      <c r="AB8" s="10" t="e">
        <f>IF(Table1[[#This Row],[SumTrailingAmountByTradePiece]]=0,"Ladder","Trail")</f>
        <v>#VALUE!</v>
      </c>
      <c r="AC8" s="10">
        <v>1.7</v>
      </c>
      <c r="AD8" s="2">
        <v>264300</v>
      </c>
      <c r="AE8" s="2" t="s">
        <v>115</v>
      </c>
      <c r="AF8" s="2" t="s">
        <v>27</v>
      </c>
      <c r="AG8" s="2">
        <v>630</v>
      </c>
      <c r="AH8" s="2" t="s">
        <v>41</v>
      </c>
      <c r="AI8" s="2">
        <v>555</v>
      </c>
      <c r="AJ8" s="2">
        <v>-13</v>
      </c>
      <c r="AK8" s="2" t="s">
        <v>71</v>
      </c>
      <c r="AL8" s="2"/>
      <c r="AM8" s="2"/>
    </row>
    <row r="9" spans="1:39" x14ac:dyDescent="0.25">
      <c r="A9" t="s">
        <v>518</v>
      </c>
      <c r="B9" t="s">
        <v>519</v>
      </c>
      <c r="C9" t="s">
        <v>99</v>
      </c>
      <c r="D9">
        <v>20220930</v>
      </c>
      <c r="E9">
        <v>100</v>
      </c>
      <c r="F9" t="s">
        <v>37</v>
      </c>
      <c r="G9" t="s">
        <v>100</v>
      </c>
      <c r="H9" t="s">
        <v>18</v>
      </c>
      <c r="I9">
        <v>1</v>
      </c>
      <c r="J9">
        <v>2.4700000000000002</v>
      </c>
      <c r="K9" s="1">
        <v>0.27177083333333335</v>
      </c>
      <c r="L9">
        <v>20220929</v>
      </c>
      <c r="M9" t="s">
        <v>105</v>
      </c>
      <c r="N9" t="s">
        <v>113</v>
      </c>
      <c r="O9" t="s">
        <v>520</v>
      </c>
      <c r="R9" t="s">
        <v>521</v>
      </c>
      <c r="S9" s="7" t="str">
        <f xml:space="preserve"> TEXT(Table1[[#This Row],[BuyStopTime]],"0000") &amp;"_"&amp;Table1[[#This Row],[Build]] &amp; "_" &amp;Table1[[#This Row],[Trading Class]]</f>
        <v>0630_264300_GOOGL</v>
      </c>
      <c r="T9" s="7" t="str">
        <f>Table1[[#This Row],[Trade Idea]]&amp;"_"&amp;Table1[[#This Row],[Build]]</f>
        <v>0630_264300_GOOGL_264300</v>
      </c>
      <c r="U9" s="7" t="b">
        <f>ISNUMBER(FIND("_b_",Table1[[#This Row],[Order Ref.]]))</f>
        <v>1</v>
      </c>
      <c r="V9" s="7" t="str">
        <f>LEFT(Table1[[#This Row],[Order Ref.]],6)</f>
        <v>264300</v>
      </c>
      <c r="W9" s="18" t="str">
        <f>HYPERLINK("http://money.worker.ydns.eu/job/update_entities_fidelity_MIM_BUYSTOP/" &amp; Table1[[#This Row],[Build]], "click me")</f>
        <v>click me</v>
      </c>
      <c r="X9" s="8">
        <f>Table1[[#This Row],[Quantity]]*100*Table1[[#This Row],[Price]]*IF(Table1[[#This Row],[Bought]],-1,1)</f>
        <v>-247.00000000000003</v>
      </c>
      <c r="Y9" s="9">
        <f>TIMEVALUE(LEFT(Table1[[#This Row],[BuyStopTime]],1) &amp; ":" &amp; RIGHT(Table1[[#This Row],[BuyStopTime]],2) &amp; " AM")</f>
        <v>0.27083333333333331</v>
      </c>
      <c r="Z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0630|06:31|BUY|GOOGL|Put|reversal</v>
      </c>
      <c r="AA9" s="10" t="e" cm="1">
        <f t="array" ref="AA9">MAX((Table1[Trade Idea and Build]=Table1[[#This Row],[Trade Idea and Build]])*Table1[Column5])</f>
        <v>#VALUE!</v>
      </c>
      <c r="AB9" s="10" t="e">
        <f>IF(Table1[[#This Row],[SumTrailingAmountByTradePiece]]=0,"Ladder","Trail")</f>
        <v>#VALUE!</v>
      </c>
      <c r="AC9" s="10">
        <v>0.64</v>
      </c>
      <c r="AD9" s="2">
        <v>264300</v>
      </c>
      <c r="AE9" s="2" t="s">
        <v>115</v>
      </c>
      <c r="AF9" s="2" t="s">
        <v>27</v>
      </c>
      <c r="AG9" s="2">
        <v>630</v>
      </c>
      <c r="AH9" s="2" t="s">
        <v>41</v>
      </c>
      <c r="AI9" s="2">
        <v>555</v>
      </c>
      <c r="AJ9" s="2">
        <v>-13</v>
      </c>
      <c r="AK9" s="2" t="s">
        <v>71</v>
      </c>
      <c r="AL9" s="2"/>
      <c r="AM9" s="2"/>
    </row>
    <row r="10" spans="1:39" x14ac:dyDescent="0.25">
      <c r="A10" t="s">
        <v>522</v>
      </c>
      <c r="B10" t="s">
        <v>523</v>
      </c>
      <c r="C10" t="s">
        <v>99</v>
      </c>
      <c r="D10">
        <v>20220930</v>
      </c>
      <c r="E10">
        <v>126</v>
      </c>
      <c r="F10" t="s">
        <v>37</v>
      </c>
      <c r="G10" t="s">
        <v>100</v>
      </c>
      <c r="H10" t="s">
        <v>18</v>
      </c>
      <c r="I10">
        <v>1</v>
      </c>
      <c r="J10">
        <v>3.5</v>
      </c>
      <c r="K10" s="1">
        <v>0.27371527777777777</v>
      </c>
      <c r="L10">
        <v>20220929</v>
      </c>
      <c r="M10" t="s">
        <v>106</v>
      </c>
      <c r="N10" t="s">
        <v>113</v>
      </c>
      <c r="O10" t="s">
        <v>524</v>
      </c>
      <c r="R10" t="s">
        <v>63</v>
      </c>
      <c r="S10" s="7" t="str">
        <f xml:space="preserve"> TEXT(Table1[[#This Row],[BuyStopTime]],"0000") &amp;"_"&amp;Table1[[#This Row],[Build]] &amp; "_" &amp;Table1[[#This Row],[Trading Class]]</f>
        <v>0632_264328_NVDA</v>
      </c>
      <c r="T10" s="7" t="str">
        <f>Table1[[#This Row],[Trade Idea]]&amp;"_"&amp;Table1[[#This Row],[Build]]</f>
        <v>0632_264328_NVDA_264328</v>
      </c>
      <c r="U10" s="7" t="b">
        <f>ISNUMBER(FIND("_b_",Table1[[#This Row],[Order Ref.]]))</f>
        <v>1</v>
      </c>
      <c r="V10" s="7" t="str">
        <f>LEFT(Table1[[#This Row],[Order Ref.]],6)</f>
        <v>264328</v>
      </c>
      <c r="W10" s="18" t="str">
        <f>HYPERLINK("http://money.worker.ydns.eu/job/update_entities_fidelity_MIM_BUYSTOP/" &amp; Table1[[#This Row],[Build]], "click me")</f>
        <v>click me</v>
      </c>
      <c r="X10" s="8">
        <f>Table1[[#This Row],[Quantity]]*100*Table1[[#This Row],[Price]]*IF(Table1[[#This Row],[Bought]],-1,1)</f>
        <v>-350</v>
      </c>
      <c r="Y10" s="9">
        <f>TIMEVALUE(LEFT(Table1[[#This Row],[BuyStopTime]],1) &amp; ":" &amp; RIGHT(Table1[[#This Row],[BuyStopTime]],2) &amp; " AM")</f>
        <v>0.2722222222222222</v>
      </c>
      <c r="Z1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0632|06:34|BUY|NVDA|Put|reversal</v>
      </c>
      <c r="AA10" s="10" t="e" cm="1">
        <f t="array" ref="AA10">MAX((Table1[Trade Idea and Build]=Table1[[#This Row],[Trade Idea and Build]])*Table1[Column5])</f>
        <v>#VALUE!</v>
      </c>
      <c r="AB10" s="10" t="e">
        <f>IF(Table1[[#This Row],[SumTrailingAmountByTradePiece]]=0,"Ladder","Trail")</f>
        <v>#VALUE!</v>
      </c>
      <c r="AC10" s="10">
        <v>-0.06</v>
      </c>
      <c r="AD10" s="2">
        <v>264328</v>
      </c>
      <c r="AE10" s="2" t="s">
        <v>115</v>
      </c>
      <c r="AF10" s="2" t="s">
        <v>27</v>
      </c>
      <c r="AG10" s="2">
        <v>632</v>
      </c>
      <c r="AH10" s="2" t="s">
        <v>41</v>
      </c>
      <c r="AI10" s="2">
        <v>555</v>
      </c>
      <c r="AJ10" s="2">
        <v>-50</v>
      </c>
      <c r="AK10" s="2" t="s">
        <v>71</v>
      </c>
      <c r="AL10" s="2"/>
      <c r="AM10" s="2"/>
    </row>
    <row r="11" spans="1:39" x14ac:dyDescent="0.25">
      <c r="A11" t="s">
        <v>522</v>
      </c>
      <c r="B11" t="s">
        <v>523</v>
      </c>
      <c r="C11" t="s">
        <v>99</v>
      </c>
      <c r="D11">
        <v>20220930</v>
      </c>
      <c r="E11">
        <v>126</v>
      </c>
      <c r="F11" t="s">
        <v>37</v>
      </c>
      <c r="G11" t="s">
        <v>100</v>
      </c>
      <c r="H11" t="s">
        <v>18</v>
      </c>
      <c r="I11">
        <v>8</v>
      </c>
      <c r="J11">
        <v>3.5</v>
      </c>
      <c r="K11" s="1">
        <v>0.27371527777777777</v>
      </c>
      <c r="L11">
        <v>20220929</v>
      </c>
      <c r="M11" t="s">
        <v>106</v>
      </c>
      <c r="N11" t="s">
        <v>113</v>
      </c>
      <c r="O11" t="s">
        <v>524</v>
      </c>
      <c r="R11" t="s">
        <v>63</v>
      </c>
      <c r="S11" s="7" t="str">
        <f xml:space="preserve"> TEXT(Table1[[#This Row],[BuyStopTime]],"0000") &amp;"_"&amp;Table1[[#This Row],[Build]] &amp; "_" &amp;Table1[[#This Row],[Trading Class]]</f>
        <v>0632_264328_NVDA</v>
      </c>
      <c r="T11" s="7" t="str">
        <f>Table1[[#This Row],[Trade Idea]]&amp;"_"&amp;Table1[[#This Row],[Build]]</f>
        <v>0632_264328_NVDA_264328</v>
      </c>
      <c r="U11" s="7" t="b">
        <f>ISNUMBER(FIND("_b_",Table1[[#This Row],[Order Ref.]]))</f>
        <v>1</v>
      </c>
      <c r="V11" s="7" t="str">
        <f>LEFT(Table1[[#This Row],[Order Ref.]],6)</f>
        <v>264328</v>
      </c>
      <c r="W11" s="18" t="str">
        <f>HYPERLINK("http://money.worker.ydns.eu/job/update_entities_fidelity_MIM_BUYSTOP/" &amp; Table1[[#This Row],[Build]], "click me")</f>
        <v>click me</v>
      </c>
      <c r="X11" s="8">
        <f>Table1[[#This Row],[Quantity]]*100*Table1[[#This Row],[Price]]*IF(Table1[[#This Row],[Bought]],-1,1)</f>
        <v>-2800</v>
      </c>
      <c r="Y11" s="9">
        <f>TIMEVALUE(LEFT(Table1[[#This Row],[BuyStopTime]],1) &amp; ":" &amp; RIGHT(Table1[[#This Row],[BuyStopTime]],2) &amp; " AM")</f>
        <v>0.2722222222222222</v>
      </c>
      <c r="Z1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0632|06:34|BUY|NVDA|Put|reversal</v>
      </c>
      <c r="AA11" s="10" t="e" cm="1">
        <f t="array" ref="AA11">MAX((Table1[Trade Idea and Build]=Table1[[#This Row],[Trade Idea and Build]])*Table1[Column5])</f>
        <v>#VALUE!</v>
      </c>
      <c r="AB11" s="10" t="e">
        <f>IF(Table1[[#This Row],[SumTrailingAmountByTradePiece]]=0,"Ladder","Trail")</f>
        <v>#VALUE!</v>
      </c>
      <c r="AC11" s="10">
        <v>0.28999999999999998</v>
      </c>
      <c r="AD11" s="2">
        <v>264328</v>
      </c>
      <c r="AE11" s="2" t="s">
        <v>115</v>
      </c>
      <c r="AF11" s="2" t="s">
        <v>27</v>
      </c>
      <c r="AG11" s="2">
        <v>632</v>
      </c>
      <c r="AH11" s="2" t="s">
        <v>41</v>
      </c>
      <c r="AI11" s="2">
        <v>555</v>
      </c>
      <c r="AJ11" s="2">
        <v>-50</v>
      </c>
      <c r="AK11" s="2" t="s">
        <v>71</v>
      </c>
      <c r="AL11" s="2"/>
      <c r="AM11" s="2"/>
    </row>
    <row r="12" spans="1:39" x14ac:dyDescent="0.25">
      <c r="A12" t="s">
        <v>522</v>
      </c>
      <c r="B12" t="s">
        <v>523</v>
      </c>
      <c r="C12" t="s">
        <v>99</v>
      </c>
      <c r="D12">
        <v>20220930</v>
      </c>
      <c r="E12">
        <v>126</v>
      </c>
      <c r="F12" t="s">
        <v>37</v>
      </c>
      <c r="G12" t="s">
        <v>100</v>
      </c>
      <c r="H12" t="s">
        <v>18</v>
      </c>
      <c r="I12">
        <v>3</v>
      </c>
      <c r="J12">
        <v>3.5</v>
      </c>
      <c r="K12" s="1">
        <v>0.27371527777777777</v>
      </c>
      <c r="L12">
        <v>20220929</v>
      </c>
      <c r="M12" t="s">
        <v>106</v>
      </c>
      <c r="N12" t="s">
        <v>113</v>
      </c>
      <c r="O12" t="s">
        <v>524</v>
      </c>
      <c r="R12" t="s">
        <v>63</v>
      </c>
      <c r="S12" s="7" t="str">
        <f xml:space="preserve"> TEXT(Table1[[#This Row],[BuyStopTime]],"0000") &amp;"_"&amp;Table1[[#This Row],[Build]] &amp; "_" &amp;Table1[[#This Row],[Trading Class]]</f>
        <v>0632_264328_NVDA</v>
      </c>
      <c r="T12" s="7" t="str">
        <f>Table1[[#This Row],[Trade Idea]]&amp;"_"&amp;Table1[[#This Row],[Build]]</f>
        <v>0632_264328_NVDA_264328</v>
      </c>
      <c r="U12" s="7" t="b">
        <f>ISNUMBER(FIND("_b_",Table1[[#This Row],[Order Ref.]]))</f>
        <v>1</v>
      </c>
      <c r="V12" s="7" t="str">
        <f>LEFT(Table1[[#This Row],[Order Ref.]],6)</f>
        <v>264328</v>
      </c>
      <c r="W12" s="18" t="str">
        <f>HYPERLINK("http://money.worker.ydns.eu/job/update_entities_fidelity_MIM_BUYSTOP/" &amp; Table1[[#This Row],[Build]], "click me")</f>
        <v>click me</v>
      </c>
      <c r="X12" s="8">
        <f>Table1[[#This Row],[Quantity]]*100*Table1[[#This Row],[Price]]*IF(Table1[[#This Row],[Bought]],-1,1)</f>
        <v>-1050</v>
      </c>
      <c r="Y12" s="9">
        <f>TIMEVALUE(LEFT(Table1[[#This Row],[BuyStopTime]],1) &amp; ":" &amp; RIGHT(Table1[[#This Row],[BuyStopTime]],2) &amp; " AM")</f>
        <v>0.2722222222222222</v>
      </c>
      <c r="Z1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0632|06:34|BUY|NVDA|Put|reversal</v>
      </c>
      <c r="AA12" s="10" t="e" cm="1">
        <f t="array" ref="AA12">MAX((Table1[Trade Idea and Build]=Table1[[#This Row],[Trade Idea and Build]])*Table1[Column5])</f>
        <v>#VALUE!</v>
      </c>
      <c r="AB12" s="10" t="e">
        <f>IF(Table1[[#This Row],[SumTrailingAmountByTradePiece]]=0,"Ladder","Trail")</f>
        <v>#VALUE!</v>
      </c>
      <c r="AC12" s="10">
        <v>0.28999999999999998</v>
      </c>
      <c r="AD12" s="2">
        <v>264328</v>
      </c>
      <c r="AE12" s="2" t="s">
        <v>115</v>
      </c>
      <c r="AF12" s="2" t="s">
        <v>27</v>
      </c>
      <c r="AG12" s="2">
        <v>632</v>
      </c>
      <c r="AH12" s="2" t="s">
        <v>41</v>
      </c>
      <c r="AI12" s="2">
        <v>555</v>
      </c>
      <c r="AJ12" s="2">
        <v>-50</v>
      </c>
      <c r="AK12" s="2" t="s">
        <v>71</v>
      </c>
      <c r="AL12" s="2"/>
      <c r="AM12" s="2"/>
    </row>
    <row r="13" spans="1:39" x14ac:dyDescent="0.25">
      <c r="A13" t="s">
        <v>525</v>
      </c>
      <c r="B13" t="s">
        <v>526</v>
      </c>
      <c r="C13" t="s">
        <v>99</v>
      </c>
      <c r="D13">
        <v>20220930</v>
      </c>
      <c r="E13">
        <v>124</v>
      </c>
      <c r="F13" t="s">
        <v>37</v>
      </c>
      <c r="G13" t="s">
        <v>100</v>
      </c>
      <c r="H13" t="s">
        <v>18</v>
      </c>
      <c r="I13">
        <v>5</v>
      </c>
      <c r="J13">
        <v>2.75</v>
      </c>
      <c r="K13" s="1">
        <v>0.27499999999999997</v>
      </c>
      <c r="L13">
        <v>20220929</v>
      </c>
      <c r="M13" t="s">
        <v>106</v>
      </c>
      <c r="N13" t="s">
        <v>113</v>
      </c>
      <c r="O13" t="s">
        <v>527</v>
      </c>
      <c r="R13" t="s">
        <v>63</v>
      </c>
      <c r="S13" s="7" t="str">
        <f xml:space="preserve"> TEXT(Table1[[#This Row],[BuyStopTime]],"0000") &amp;"_"&amp;Table1[[#This Row],[Build]] &amp; "_" &amp;Table1[[#This Row],[Trading Class]]</f>
        <v>0630_264302_NVDA</v>
      </c>
      <c r="T13" s="7" t="str">
        <f>Table1[[#This Row],[Trade Idea]]&amp;"_"&amp;Table1[[#This Row],[Build]]</f>
        <v>0630_264302_NVDA_264302</v>
      </c>
      <c r="U13" s="7" t="b">
        <f>ISNUMBER(FIND("_b_",Table1[[#This Row],[Order Ref.]]))</f>
        <v>1</v>
      </c>
      <c r="V13" s="7" t="str">
        <f>LEFT(Table1[[#This Row],[Order Ref.]],6)</f>
        <v>264302</v>
      </c>
      <c r="W13" s="18" t="str">
        <f>HYPERLINK("http://money.worker.ydns.eu/job/update_entities_fidelity_MIM_BUYSTOP/" &amp; Table1[[#This Row],[Build]], "click me")</f>
        <v>click me</v>
      </c>
      <c r="X13" s="8">
        <f>Table1[[#This Row],[Quantity]]*100*Table1[[#This Row],[Price]]*IF(Table1[[#This Row],[Bought]],-1,1)</f>
        <v>-1375</v>
      </c>
      <c r="Y13" s="9">
        <f>TIMEVALUE(LEFT(Table1[[#This Row],[BuyStopTime]],1) &amp; ":" &amp; RIGHT(Table1[[#This Row],[BuyStopTime]],2) &amp; " AM")</f>
        <v>0.27083333333333331</v>
      </c>
      <c r="Z1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3" s="10" t="e" cm="1">
        <f t="array" ref="AA13">MAX((Table1[Trade Idea and Build]=Table1[[#This Row],[Trade Idea and Build]])*Table1[Column5])</f>
        <v>#VALUE!</v>
      </c>
      <c r="AB13" s="10" t="e">
        <f>IF(Table1[[#This Row],[SumTrailingAmountByTradePiece]]=0,"Ladder","Trail")</f>
        <v>#VALUE!</v>
      </c>
      <c r="AC13" s="10"/>
      <c r="AD13" s="2">
        <v>264302</v>
      </c>
      <c r="AE13" s="2" t="s">
        <v>115</v>
      </c>
      <c r="AF13" s="2" t="s">
        <v>27</v>
      </c>
      <c r="AG13" s="2">
        <v>630</v>
      </c>
      <c r="AH13" s="2" t="s">
        <v>41</v>
      </c>
      <c r="AI13" s="2">
        <v>555</v>
      </c>
      <c r="AJ13" s="2">
        <v>-50</v>
      </c>
      <c r="AK13" s="2" t="s">
        <v>71</v>
      </c>
      <c r="AL13" s="2"/>
      <c r="AM13" s="2"/>
    </row>
    <row r="14" spans="1:39" x14ac:dyDescent="0.25">
      <c r="A14" t="s">
        <v>525</v>
      </c>
      <c r="B14" t="s">
        <v>526</v>
      </c>
      <c r="C14" t="s">
        <v>99</v>
      </c>
      <c r="D14">
        <v>20220930</v>
      </c>
      <c r="E14">
        <v>124</v>
      </c>
      <c r="F14" t="s">
        <v>37</v>
      </c>
      <c r="G14" t="s">
        <v>100</v>
      </c>
      <c r="H14" t="s">
        <v>18</v>
      </c>
      <c r="I14">
        <v>3</v>
      </c>
      <c r="J14">
        <v>2.75</v>
      </c>
      <c r="K14" s="1">
        <v>0.27499999999999997</v>
      </c>
      <c r="L14">
        <v>20220929</v>
      </c>
      <c r="M14" t="s">
        <v>106</v>
      </c>
      <c r="N14" t="s">
        <v>113</v>
      </c>
      <c r="O14" t="s">
        <v>527</v>
      </c>
      <c r="R14" t="s">
        <v>63</v>
      </c>
      <c r="S14" s="7" t="str">
        <f xml:space="preserve"> TEXT(Table1[[#This Row],[BuyStopTime]],"0000") &amp;"_"&amp;Table1[[#This Row],[Build]] &amp; "_" &amp;Table1[[#This Row],[Trading Class]]</f>
        <v>0630_264302_NVDA</v>
      </c>
      <c r="T14" s="7" t="str">
        <f>Table1[[#This Row],[Trade Idea]]&amp;"_"&amp;Table1[[#This Row],[Build]]</f>
        <v>0630_264302_NVDA_264302</v>
      </c>
      <c r="U14" s="7" t="b">
        <f>ISNUMBER(FIND("_b_",Table1[[#This Row],[Order Ref.]]))</f>
        <v>1</v>
      </c>
      <c r="V14" s="7" t="str">
        <f>LEFT(Table1[[#This Row],[Order Ref.]],6)</f>
        <v>264302</v>
      </c>
      <c r="W14" s="18" t="str">
        <f>HYPERLINK("http://money.worker.ydns.eu/job/update_entities_fidelity_MIM_BUYSTOP/" &amp; Table1[[#This Row],[Build]], "click me")</f>
        <v>click me</v>
      </c>
      <c r="X14" s="8">
        <f>Table1[[#This Row],[Quantity]]*100*Table1[[#This Row],[Price]]*IF(Table1[[#This Row],[Bought]],-1,1)</f>
        <v>-825</v>
      </c>
      <c r="Y14" s="9">
        <f>TIMEVALUE(LEFT(Table1[[#This Row],[BuyStopTime]],1) &amp; ":" &amp; RIGHT(Table1[[#This Row],[BuyStopTime]],2) &amp; " AM")</f>
        <v>0.27083333333333331</v>
      </c>
      <c r="Z1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4" s="10" t="e" cm="1">
        <f t="array" ref="AA14">MAX((Table1[Trade Idea and Build]=Table1[[#This Row],[Trade Idea and Build]])*Table1[Column5])</f>
        <v>#VALUE!</v>
      </c>
      <c r="AB14" s="10" t="e">
        <f>IF(Table1[[#This Row],[SumTrailingAmountByTradePiece]]=0,"Ladder","Trail")</f>
        <v>#VALUE!</v>
      </c>
      <c r="AC14" s="10"/>
      <c r="AD14" s="2">
        <v>264302</v>
      </c>
      <c r="AE14" s="2" t="s">
        <v>115</v>
      </c>
      <c r="AF14" s="2" t="s">
        <v>27</v>
      </c>
      <c r="AG14" s="2">
        <v>630</v>
      </c>
      <c r="AH14" s="2" t="s">
        <v>41</v>
      </c>
      <c r="AI14" s="2">
        <v>555</v>
      </c>
      <c r="AJ14" s="2">
        <v>-50</v>
      </c>
      <c r="AK14" s="2" t="s">
        <v>71</v>
      </c>
      <c r="AL14" s="2"/>
      <c r="AM14" s="2"/>
    </row>
    <row r="15" spans="1:39" x14ac:dyDescent="0.25">
      <c r="A15" t="s">
        <v>525</v>
      </c>
      <c r="B15" t="s">
        <v>526</v>
      </c>
      <c r="C15" t="s">
        <v>99</v>
      </c>
      <c r="D15">
        <v>20220930</v>
      </c>
      <c r="E15">
        <v>124</v>
      </c>
      <c r="F15" t="s">
        <v>37</v>
      </c>
      <c r="G15" t="s">
        <v>100</v>
      </c>
      <c r="H15" t="s">
        <v>18</v>
      </c>
      <c r="I15">
        <v>1</v>
      </c>
      <c r="J15">
        <v>2.75</v>
      </c>
      <c r="K15" s="1">
        <v>0.27501157407407406</v>
      </c>
      <c r="L15">
        <v>20220929</v>
      </c>
      <c r="M15" t="s">
        <v>106</v>
      </c>
      <c r="N15" t="s">
        <v>113</v>
      </c>
      <c r="O15" t="s">
        <v>527</v>
      </c>
      <c r="R15" t="s">
        <v>63</v>
      </c>
      <c r="S15" s="7" t="str">
        <f xml:space="preserve"> TEXT(Table1[[#This Row],[BuyStopTime]],"0000") &amp;"_"&amp;Table1[[#This Row],[Build]] &amp; "_" &amp;Table1[[#This Row],[Trading Class]]</f>
        <v>0630_264302_NVDA</v>
      </c>
      <c r="T15" s="7" t="str">
        <f>Table1[[#This Row],[Trade Idea]]&amp;"_"&amp;Table1[[#This Row],[Build]]</f>
        <v>0630_264302_NVDA_264302</v>
      </c>
      <c r="U15" s="7" t="b">
        <f>ISNUMBER(FIND("_b_",Table1[[#This Row],[Order Ref.]]))</f>
        <v>1</v>
      </c>
      <c r="V15" s="7" t="str">
        <f>LEFT(Table1[[#This Row],[Order Ref.]],6)</f>
        <v>264302</v>
      </c>
      <c r="W15" s="18" t="str">
        <f>HYPERLINK("http://money.worker.ydns.eu/job/update_entities_fidelity_MIM_BUYSTOP/" &amp; Table1[[#This Row],[Build]], "click me")</f>
        <v>click me</v>
      </c>
      <c r="X15" s="8">
        <f>Table1[[#This Row],[Quantity]]*100*Table1[[#This Row],[Price]]*IF(Table1[[#This Row],[Bought]],-1,1)</f>
        <v>-275</v>
      </c>
      <c r="Y15" s="9">
        <f>TIMEVALUE(LEFT(Table1[[#This Row],[BuyStopTime]],1) &amp; ":" &amp; RIGHT(Table1[[#This Row],[BuyStopTime]],2) &amp; " AM")</f>
        <v>0.27083333333333331</v>
      </c>
      <c r="Z1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5" s="10" t="e" cm="1">
        <f t="array" ref="AA15">MAX((Table1[Trade Idea and Build]=Table1[[#This Row],[Trade Idea and Build]])*Table1[Column5])</f>
        <v>#VALUE!</v>
      </c>
      <c r="AB15" s="10" t="e">
        <f>IF(Table1[[#This Row],[SumTrailingAmountByTradePiece]]=0,"Ladder","Trail")</f>
        <v>#VALUE!</v>
      </c>
      <c r="AC15" s="10"/>
      <c r="AD15" s="2">
        <v>264302</v>
      </c>
      <c r="AE15" s="2" t="s">
        <v>115</v>
      </c>
      <c r="AF15" s="2" t="s">
        <v>27</v>
      </c>
      <c r="AG15" s="2">
        <v>630</v>
      </c>
      <c r="AH15" s="2" t="s">
        <v>41</v>
      </c>
      <c r="AI15" s="2">
        <v>555</v>
      </c>
      <c r="AJ15" s="2">
        <v>-50</v>
      </c>
      <c r="AK15" s="2" t="s">
        <v>71</v>
      </c>
      <c r="AL15" s="2"/>
      <c r="AM15" s="2"/>
    </row>
    <row r="16" spans="1:39" x14ac:dyDescent="0.25">
      <c r="A16" s="11" t="s">
        <v>525</v>
      </c>
      <c r="B16" s="15" t="s">
        <v>526</v>
      </c>
      <c r="C16" s="11" t="s">
        <v>99</v>
      </c>
      <c r="D16" s="11">
        <v>20220930</v>
      </c>
      <c r="E16" s="11">
        <v>124</v>
      </c>
      <c r="F16" s="11" t="s">
        <v>37</v>
      </c>
      <c r="G16" s="11" t="s">
        <v>100</v>
      </c>
      <c r="H16" s="11" t="s">
        <v>18</v>
      </c>
      <c r="I16" s="11">
        <v>1</v>
      </c>
      <c r="J16" s="11">
        <v>2.75</v>
      </c>
      <c r="K16" s="12">
        <v>0.27501157407407406</v>
      </c>
      <c r="L16" s="11">
        <v>20220929</v>
      </c>
      <c r="M16" s="11" t="s">
        <v>106</v>
      </c>
      <c r="N16" s="11" t="s">
        <v>113</v>
      </c>
      <c r="O16" s="15" t="s">
        <v>527</v>
      </c>
      <c r="P16" s="11"/>
      <c r="Q16" s="11"/>
      <c r="R16" s="11" t="s">
        <v>63</v>
      </c>
      <c r="S16" s="7" t="str">
        <f xml:space="preserve"> TEXT(Table1[[#This Row],[BuyStopTime]],"0000") &amp;"_"&amp;Table1[[#This Row],[Build]] &amp; "_" &amp;Table1[[#This Row],[Trading Class]]</f>
        <v>0630_264302_NVDA</v>
      </c>
      <c r="T16" s="7" t="str">
        <f>Table1[[#This Row],[Trade Idea]]&amp;"_"&amp;Table1[[#This Row],[Build]]</f>
        <v>0630_264302_NVDA_264302</v>
      </c>
      <c r="U16" s="7" t="b">
        <f>ISNUMBER(FIND("_b_",Table1[[#This Row],[Order Ref.]]))</f>
        <v>1</v>
      </c>
      <c r="V16" s="7" t="str">
        <f>LEFT(Table1[[#This Row],[Order Ref.]],6)</f>
        <v>264302</v>
      </c>
      <c r="W16" s="18" t="str">
        <f>HYPERLINK("http://money.worker.ydns.eu/job/update_entities_fidelity_MIM_BUYSTOP/" &amp; Table1[[#This Row],[Build]], "click me")</f>
        <v>click me</v>
      </c>
      <c r="X16" s="8">
        <f>Table1[[#This Row],[Quantity]]*100*Table1[[#This Row],[Price]]*IF(Table1[[#This Row],[Bought]],-1,1)</f>
        <v>-275</v>
      </c>
      <c r="Y16" s="9">
        <f>TIMEVALUE(LEFT(Table1[[#This Row],[BuyStopTime]],1) &amp; ":" &amp; RIGHT(Table1[[#This Row],[BuyStopTime]],2) &amp; " AM")</f>
        <v>0.27083333333333331</v>
      </c>
      <c r="Z1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6" s="10" t="e" cm="1">
        <f t="array" ref="AA16">MAX((Table1[Trade Idea and Build]=Table1[[#This Row],[Trade Idea and Build]])*Table1[Column5])</f>
        <v>#VALUE!</v>
      </c>
      <c r="AB16" s="10" t="e">
        <f>IF(Table1[[#This Row],[SumTrailingAmountByTradePiece]]=0,"Ladder","Trail")</f>
        <v>#VALUE!</v>
      </c>
      <c r="AC16" s="10"/>
      <c r="AD16" s="2">
        <v>264302</v>
      </c>
      <c r="AE16" s="2" t="s">
        <v>115</v>
      </c>
      <c r="AF16" s="2" t="s">
        <v>27</v>
      </c>
      <c r="AG16" s="2">
        <v>630</v>
      </c>
      <c r="AH16" s="2" t="s">
        <v>41</v>
      </c>
      <c r="AI16" s="2">
        <v>555</v>
      </c>
      <c r="AJ16" s="2">
        <v>-50</v>
      </c>
      <c r="AK16" s="2" t="s">
        <v>71</v>
      </c>
      <c r="AL16" s="2"/>
      <c r="AM16" s="2"/>
    </row>
    <row r="17" spans="1:39" x14ac:dyDescent="0.25">
      <c r="A17" s="11" t="s">
        <v>525</v>
      </c>
      <c r="B17" s="15" t="s">
        <v>526</v>
      </c>
      <c r="C17" s="11" t="s">
        <v>99</v>
      </c>
      <c r="D17" s="11">
        <v>20220930</v>
      </c>
      <c r="E17" s="11">
        <v>124</v>
      </c>
      <c r="F17" s="11" t="s">
        <v>37</v>
      </c>
      <c r="G17" s="11" t="s">
        <v>100</v>
      </c>
      <c r="H17" s="11" t="s">
        <v>18</v>
      </c>
      <c r="I17" s="11">
        <v>1</v>
      </c>
      <c r="J17" s="11">
        <v>2.75</v>
      </c>
      <c r="K17" s="12">
        <v>0.27501157407407406</v>
      </c>
      <c r="L17" s="11">
        <v>20220929</v>
      </c>
      <c r="M17" s="11" t="s">
        <v>106</v>
      </c>
      <c r="N17" s="11" t="s">
        <v>113</v>
      </c>
      <c r="O17" s="15" t="s">
        <v>527</v>
      </c>
      <c r="P17" s="11"/>
      <c r="Q17" s="11"/>
      <c r="R17" s="11" t="s">
        <v>63</v>
      </c>
      <c r="S17" s="7" t="str">
        <f xml:space="preserve"> TEXT(Table1[[#This Row],[BuyStopTime]],"0000") &amp;"_"&amp;Table1[[#This Row],[Build]] &amp; "_" &amp;Table1[[#This Row],[Trading Class]]</f>
        <v>0630_264302_NVDA</v>
      </c>
      <c r="T17" s="7" t="str">
        <f>Table1[[#This Row],[Trade Idea]]&amp;"_"&amp;Table1[[#This Row],[Build]]</f>
        <v>0630_264302_NVDA_264302</v>
      </c>
      <c r="U17" s="7" t="b">
        <f>ISNUMBER(FIND("_b_",Table1[[#This Row],[Order Ref.]]))</f>
        <v>1</v>
      </c>
      <c r="V17" s="7" t="str">
        <f>LEFT(Table1[[#This Row],[Order Ref.]],6)</f>
        <v>264302</v>
      </c>
      <c r="W17" s="18" t="str">
        <f>HYPERLINK("http://money.worker.ydns.eu/job/update_entities_fidelity_MIM_BUYSTOP/" &amp; Table1[[#This Row],[Build]], "click me")</f>
        <v>click me</v>
      </c>
      <c r="X17" s="8">
        <f>Table1[[#This Row],[Quantity]]*100*Table1[[#This Row],[Price]]*IF(Table1[[#This Row],[Bought]],-1,1)</f>
        <v>-275</v>
      </c>
      <c r="Y17" s="9">
        <f>TIMEVALUE(LEFT(Table1[[#This Row],[BuyStopTime]],1) &amp; ":" &amp; RIGHT(Table1[[#This Row],[BuyStopTime]],2) &amp; " AM")</f>
        <v>0.27083333333333331</v>
      </c>
      <c r="Z1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7" s="10" t="e" cm="1">
        <f t="array" ref="AA17">MAX((Table1[Trade Idea and Build]=Table1[[#This Row],[Trade Idea and Build]])*Table1[Column5])</f>
        <v>#VALUE!</v>
      </c>
      <c r="AB17" s="10" t="e">
        <f>IF(Table1[[#This Row],[SumTrailingAmountByTradePiece]]=0,"Ladder","Trail")</f>
        <v>#VALUE!</v>
      </c>
      <c r="AC17" s="10"/>
      <c r="AD17" s="2">
        <v>264302</v>
      </c>
      <c r="AE17" s="2" t="s">
        <v>115</v>
      </c>
      <c r="AF17" s="2" t="s">
        <v>27</v>
      </c>
      <c r="AG17" s="2">
        <v>630</v>
      </c>
      <c r="AH17" s="2" t="s">
        <v>41</v>
      </c>
      <c r="AI17" s="2">
        <v>555</v>
      </c>
      <c r="AJ17" s="2">
        <v>-50</v>
      </c>
      <c r="AK17" s="2" t="s">
        <v>71</v>
      </c>
      <c r="AL17" s="2"/>
      <c r="AM17" s="2"/>
    </row>
    <row r="18" spans="1:39" x14ac:dyDescent="0.25">
      <c r="A18" s="11" t="s">
        <v>525</v>
      </c>
      <c r="B18" s="15" t="s">
        <v>526</v>
      </c>
      <c r="C18" s="11" t="s">
        <v>99</v>
      </c>
      <c r="D18" s="11">
        <v>20220930</v>
      </c>
      <c r="E18" s="11">
        <v>124</v>
      </c>
      <c r="F18" s="11" t="s">
        <v>37</v>
      </c>
      <c r="G18" s="11" t="s">
        <v>100</v>
      </c>
      <c r="H18" s="11" t="s">
        <v>18</v>
      </c>
      <c r="I18" s="11">
        <v>1</v>
      </c>
      <c r="J18" s="11">
        <v>2.75</v>
      </c>
      <c r="K18" s="12">
        <v>0.27502314814814816</v>
      </c>
      <c r="L18" s="11">
        <v>20220929</v>
      </c>
      <c r="M18" s="11" t="s">
        <v>106</v>
      </c>
      <c r="N18" s="11" t="s">
        <v>113</v>
      </c>
      <c r="O18" s="15" t="s">
        <v>527</v>
      </c>
      <c r="P18" s="11"/>
      <c r="Q18" s="11"/>
      <c r="R18" s="11" t="s">
        <v>63</v>
      </c>
      <c r="S18" s="7" t="str">
        <f xml:space="preserve"> TEXT(Table1[[#This Row],[BuyStopTime]],"0000") &amp;"_"&amp;Table1[[#This Row],[Build]] &amp; "_" &amp;Table1[[#This Row],[Trading Class]]</f>
        <v>0630_264302_NVDA</v>
      </c>
      <c r="T18" s="7" t="str">
        <f>Table1[[#This Row],[Trade Idea]]&amp;"_"&amp;Table1[[#This Row],[Build]]</f>
        <v>0630_264302_NVDA_264302</v>
      </c>
      <c r="U18" s="7" t="b">
        <f>ISNUMBER(FIND("_b_",Table1[[#This Row],[Order Ref.]]))</f>
        <v>1</v>
      </c>
      <c r="V18" s="7" t="str">
        <f>LEFT(Table1[[#This Row],[Order Ref.]],6)</f>
        <v>264302</v>
      </c>
      <c r="W18" s="18" t="str">
        <f>HYPERLINK("http://money.worker.ydns.eu/job/update_entities_fidelity_MIM_BUYSTOP/" &amp; Table1[[#This Row],[Build]], "click me")</f>
        <v>click me</v>
      </c>
      <c r="X18" s="8">
        <f>Table1[[#This Row],[Quantity]]*100*Table1[[#This Row],[Price]]*IF(Table1[[#This Row],[Bought]],-1,1)</f>
        <v>-275</v>
      </c>
      <c r="Y18" s="9">
        <f>TIMEVALUE(LEFT(Table1[[#This Row],[BuyStopTime]],1) &amp; ":" &amp; RIGHT(Table1[[#This Row],[BuyStopTime]],2) &amp; " AM")</f>
        <v>0.27083333333333331</v>
      </c>
      <c r="Z1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8" s="10" t="e" cm="1">
        <f t="array" ref="AA18">MAX((Table1[Trade Idea and Build]=Table1[[#This Row],[Trade Idea and Build]])*Table1[Column5])</f>
        <v>#VALUE!</v>
      </c>
      <c r="AB18" s="10" t="e">
        <f>IF(Table1[[#This Row],[SumTrailingAmountByTradePiece]]=0,"Ladder","Trail")</f>
        <v>#VALUE!</v>
      </c>
      <c r="AC18" s="10"/>
      <c r="AD18" s="2">
        <v>264302</v>
      </c>
      <c r="AE18" s="2" t="s">
        <v>115</v>
      </c>
      <c r="AF18" s="2" t="s">
        <v>27</v>
      </c>
      <c r="AG18" s="2">
        <v>630</v>
      </c>
      <c r="AH18" s="2" t="s">
        <v>41</v>
      </c>
      <c r="AI18" s="2">
        <v>555</v>
      </c>
      <c r="AJ18" s="2">
        <v>-50</v>
      </c>
      <c r="AK18" s="2" t="s">
        <v>71</v>
      </c>
      <c r="AL18" s="2"/>
      <c r="AM18" s="2"/>
    </row>
    <row r="19" spans="1:39" x14ac:dyDescent="0.25">
      <c r="A19" s="11" t="s">
        <v>525</v>
      </c>
      <c r="B19" s="15" t="s">
        <v>526</v>
      </c>
      <c r="C19" s="11" t="s">
        <v>99</v>
      </c>
      <c r="D19" s="11">
        <v>20220930</v>
      </c>
      <c r="E19" s="11">
        <v>124</v>
      </c>
      <c r="F19" s="11" t="s">
        <v>37</v>
      </c>
      <c r="G19" s="11" t="s">
        <v>100</v>
      </c>
      <c r="H19" s="11" t="s">
        <v>18</v>
      </c>
      <c r="I19" s="11">
        <v>2</v>
      </c>
      <c r="J19" s="11">
        <v>2.75</v>
      </c>
      <c r="K19" s="12">
        <v>0.27502314814814816</v>
      </c>
      <c r="L19" s="11">
        <v>20220929</v>
      </c>
      <c r="M19" s="11" t="s">
        <v>106</v>
      </c>
      <c r="N19" s="11" t="s">
        <v>113</v>
      </c>
      <c r="O19" s="15" t="s">
        <v>527</v>
      </c>
      <c r="P19" s="11"/>
      <c r="Q19" s="11"/>
      <c r="R19" s="11" t="s">
        <v>63</v>
      </c>
      <c r="S19" s="7" t="str">
        <f xml:space="preserve"> TEXT(Table1[[#This Row],[BuyStopTime]],"0000") &amp;"_"&amp;Table1[[#This Row],[Build]] &amp; "_" &amp;Table1[[#This Row],[Trading Class]]</f>
        <v>0630_264302_NVDA</v>
      </c>
      <c r="T19" s="7" t="str">
        <f>Table1[[#This Row],[Trade Idea]]&amp;"_"&amp;Table1[[#This Row],[Build]]</f>
        <v>0630_264302_NVDA_264302</v>
      </c>
      <c r="U19" s="7" t="b">
        <f>ISNUMBER(FIND("_b_",Table1[[#This Row],[Order Ref.]]))</f>
        <v>1</v>
      </c>
      <c r="V19" s="7" t="str">
        <f>LEFT(Table1[[#This Row],[Order Ref.]],6)</f>
        <v>264302</v>
      </c>
      <c r="W19" s="18" t="str">
        <f>HYPERLINK("http://money.worker.ydns.eu/job/update_entities_fidelity_MIM_BUYSTOP/" &amp; Table1[[#This Row],[Build]], "click me")</f>
        <v>click me</v>
      </c>
      <c r="X19" s="8">
        <f>Table1[[#This Row],[Quantity]]*100*Table1[[#This Row],[Price]]*IF(Table1[[#This Row],[Bought]],-1,1)</f>
        <v>-550</v>
      </c>
      <c r="Y19" s="9">
        <f>TIMEVALUE(LEFT(Table1[[#This Row],[BuyStopTime]],1) &amp; ":" &amp; RIGHT(Table1[[#This Row],[BuyStopTime]],2) &amp; " AM")</f>
        <v>0.27083333333333331</v>
      </c>
      <c r="Z1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19" s="10" t="e" cm="1">
        <f t="array" ref="AA19">MAX((Table1[Trade Idea and Build]=Table1[[#This Row],[Trade Idea and Build]])*Table1[Column5])</f>
        <v>#VALUE!</v>
      </c>
      <c r="AB19" s="10" t="e">
        <f>IF(Table1[[#This Row],[SumTrailingAmountByTradePiece]]=0,"Ladder","Trail")</f>
        <v>#VALUE!</v>
      </c>
      <c r="AC19" s="10"/>
      <c r="AD19" s="2">
        <v>264302</v>
      </c>
      <c r="AE19" s="2" t="s">
        <v>115</v>
      </c>
      <c r="AF19" s="2" t="s">
        <v>27</v>
      </c>
      <c r="AG19" s="2">
        <v>630</v>
      </c>
      <c r="AH19" s="2" t="s">
        <v>41</v>
      </c>
      <c r="AI19" s="2">
        <v>555</v>
      </c>
      <c r="AJ19" s="2">
        <v>-50</v>
      </c>
      <c r="AK19" s="2" t="s">
        <v>71</v>
      </c>
      <c r="AL19" s="2"/>
      <c r="AM19" s="2"/>
    </row>
    <row r="20" spans="1:39" x14ac:dyDescent="0.25">
      <c r="A20" s="11" t="s">
        <v>525</v>
      </c>
      <c r="B20" s="15" t="s">
        <v>526</v>
      </c>
      <c r="C20" s="11" t="s">
        <v>99</v>
      </c>
      <c r="D20" s="11">
        <v>20220930</v>
      </c>
      <c r="E20" s="11">
        <v>124</v>
      </c>
      <c r="F20" s="11" t="s">
        <v>37</v>
      </c>
      <c r="G20" s="11" t="s">
        <v>100</v>
      </c>
      <c r="H20" s="11" t="s">
        <v>18</v>
      </c>
      <c r="I20" s="11">
        <v>1</v>
      </c>
      <c r="J20" s="11">
        <v>2.75</v>
      </c>
      <c r="K20" s="12">
        <v>0.27502314814814816</v>
      </c>
      <c r="L20" s="11">
        <v>20220929</v>
      </c>
      <c r="M20" s="11" t="s">
        <v>106</v>
      </c>
      <c r="N20" s="11" t="s">
        <v>113</v>
      </c>
      <c r="O20" s="15" t="s">
        <v>527</v>
      </c>
      <c r="P20" s="11"/>
      <c r="Q20" s="11"/>
      <c r="R20" s="11" t="s">
        <v>63</v>
      </c>
      <c r="S20" s="7" t="str">
        <f xml:space="preserve"> TEXT(Table1[[#This Row],[BuyStopTime]],"0000") &amp;"_"&amp;Table1[[#This Row],[Build]] &amp; "_" &amp;Table1[[#This Row],[Trading Class]]</f>
        <v>0630_264302_NVDA</v>
      </c>
      <c r="T20" s="7" t="str">
        <f>Table1[[#This Row],[Trade Idea]]&amp;"_"&amp;Table1[[#This Row],[Build]]</f>
        <v>0630_264302_NVDA_264302</v>
      </c>
      <c r="U20" s="7" t="b">
        <f>ISNUMBER(FIND("_b_",Table1[[#This Row],[Order Ref.]]))</f>
        <v>1</v>
      </c>
      <c r="V20" s="7" t="str">
        <f>LEFT(Table1[[#This Row],[Order Ref.]],6)</f>
        <v>264302</v>
      </c>
      <c r="W20" s="18" t="str">
        <f>HYPERLINK("http://money.worker.ydns.eu/job/update_entities_fidelity_MIM_BUYSTOP/" &amp; Table1[[#This Row],[Build]], "click me")</f>
        <v>click me</v>
      </c>
      <c r="X20" s="8">
        <f>Table1[[#This Row],[Quantity]]*100*Table1[[#This Row],[Price]]*IF(Table1[[#This Row],[Bought]],-1,1)</f>
        <v>-275</v>
      </c>
      <c r="Y20" s="9">
        <f>TIMEVALUE(LEFT(Table1[[#This Row],[BuyStopTime]],1) &amp; ":" &amp; RIGHT(Table1[[#This Row],[BuyStopTime]],2) &amp; " AM")</f>
        <v>0.27083333333333331</v>
      </c>
      <c r="Z2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0" s="10" t="e" cm="1">
        <f t="array" ref="AA20">MAX((Table1[Trade Idea and Build]=Table1[[#This Row],[Trade Idea and Build]])*Table1[Column5])</f>
        <v>#VALUE!</v>
      </c>
      <c r="AB20" s="10" t="e">
        <f>IF(Table1[[#This Row],[SumTrailingAmountByTradePiece]]=0,"Ladder","Trail")</f>
        <v>#VALUE!</v>
      </c>
      <c r="AC20" s="10"/>
      <c r="AD20" s="2">
        <v>264302</v>
      </c>
      <c r="AE20" s="2" t="s">
        <v>115</v>
      </c>
      <c r="AF20" s="2" t="s">
        <v>27</v>
      </c>
      <c r="AG20" s="2">
        <v>630</v>
      </c>
      <c r="AH20" s="2" t="s">
        <v>41</v>
      </c>
      <c r="AI20" s="2">
        <v>555</v>
      </c>
      <c r="AJ20" s="2">
        <v>-50</v>
      </c>
      <c r="AK20" s="2" t="s">
        <v>71</v>
      </c>
      <c r="AL20" s="2"/>
      <c r="AM20" s="2"/>
    </row>
    <row r="21" spans="1:39" x14ac:dyDescent="0.25">
      <c r="A21" s="11" t="s">
        <v>525</v>
      </c>
      <c r="B21" s="15" t="s">
        <v>526</v>
      </c>
      <c r="C21" s="11" t="s">
        <v>99</v>
      </c>
      <c r="D21" s="11">
        <v>20220930</v>
      </c>
      <c r="E21" s="11">
        <v>124</v>
      </c>
      <c r="F21" s="11" t="s">
        <v>37</v>
      </c>
      <c r="G21" s="11" t="s">
        <v>100</v>
      </c>
      <c r="H21" s="11" t="s">
        <v>18</v>
      </c>
      <c r="I21" s="11">
        <v>2</v>
      </c>
      <c r="J21" s="11">
        <v>2.75</v>
      </c>
      <c r="K21" s="12">
        <v>0.27502314814814816</v>
      </c>
      <c r="L21" s="11">
        <v>20220929</v>
      </c>
      <c r="M21" s="11" t="s">
        <v>106</v>
      </c>
      <c r="N21" s="11" t="s">
        <v>113</v>
      </c>
      <c r="O21" s="15" t="s">
        <v>527</v>
      </c>
      <c r="P21" s="11"/>
      <c r="Q21" s="11"/>
      <c r="R21" s="11" t="s">
        <v>63</v>
      </c>
      <c r="S21" s="7" t="str">
        <f xml:space="preserve"> TEXT(Table1[[#This Row],[BuyStopTime]],"0000") &amp;"_"&amp;Table1[[#This Row],[Build]] &amp; "_" &amp;Table1[[#This Row],[Trading Class]]</f>
        <v>0630_264302_NVDA</v>
      </c>
      <c r="T21" s="7" t="str">
        <f>Table1[[#This Row],[Trade Idea]]&amp;"_"&amp;Table1[[#This Row],[Build]]</f>
        <v>0630_264302_NVDA_264302</v>
      </c>
      <c r="U21" s="7" t="b">
        <f>ISNUMBER(FIND("_b_",Table1[[#This Row],[Order Ref.]]))</f>
        <v>1</v>
      </c>
      <c r="V21" s="7" t="str">
        <f>LEFT(Table1[[#This Row],[Order Ref.]],6)</f>
        <v>264302</v>
      </c>
      <c r="W21" s="18" t="str">
        <f>HYPERLINK("http://money.worker.ydns.eu/job/update_entities_fidelity_MIM_BUYSTOP/" &amp; Table1[[#This Row],[Build]], "click me")</f>
        <v>click me</v>
      </c>
      <c r="X21" s="8">
        <f>Table1[[#This Row],[Quantity]]*100*Table1[[#This Row],[Price]]*IF(Table1[[#This Row],[Bought]],-1,1)</f>
        <v>-550</v>
      </c>
      <c r="Y21" s="9">
        <f>TIMEVALUE(LEFT(Table1[[#This Row],[BuyStopTime]],1) &amp; ":" &amp; RIGHT(Table1[[#This Row],[BuyStopTime]],2) &amp; " AM")</f>
        <v>0.27083333333333331</v>
      </c>
      <c r="Z2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1" s="10" t="e" cm="1">
        <f t="array" ref="AA21">MAX((Table1[Trade Idea and Build]=Table1[[#This Row],[Trade Idea and Build]])*Table1[Column5])</f>
        <v>#VALUE!</v>
      </c>
      <c r="AB21" s="10" t="e">
        <f>IF(Table1[[#This Row],[SumTrailingAmountByTradePiece]]=0,"Ladder","Trail")</f>
        <v>#VALUE!</v>
      </c>
      <c r="AC21" s="10"/>
      <c r="AD21" s="2">
        <v>264302</v>
      </c>
      <c r="AE21" s="2" t="s">
        <v>115</v>
      </c>
      <c r="AF21" s="2" t="s">
        <v>27</v>
      </c>
      <c r="AG21" s="2">
        <v>630</v>
      </c>
      <c r="AH21" s="2" t="s">
        <v>41</v>
      </c>
      <c r="AI21" s="2">
        <v>555</v>
      </c>
      <c r="AJ21" s="2">
        <v>-50</v>
      </c>
      <c r="AK21" s="2" t="s">
        <v>71</v>
      </c>
      <c r="AL21" s="2"/>
      <c r="AM21" s="2"/>
    </row>
    <row r="22" spans="1:39" x14ac:dyDescent="0.25">
      <c r="A22" s="11" t="s">
        <v>525</v>
      </c>
      <c r="B22" s="15" t="s">
        <v>526</v>
      </c>
      <c r="C22" s="11" t="s">
        <v>99</v>
      </c>
      <c r="D22" s="11">
        <v>20220930</v>
      </c>
      <c r="E22" s="11">
        <v>124</v>
      </c>
      <c r="F22" s="11" t="s">
        <v>37</v>
      </c>
      <c r="G22" s="11" t="s">
        <v>100</v>
      </c>
      <c r="H22" s="11" t="s">
        <v>18</v>
      </c>
      <c r="I22" s="11">
        <v>1</v>
      </c>
      <c r="J22" s="11">
        <v>2.74</v>
      </c>
      <c r="K22" s="12">
        <v>0.27503472222222219</v>
      </c>
      <c r="L22" s="11">
        <v>20220929</v>
      </c>
      <c r="M22" s="11" t="s">
        <v>105</v>
      </c>
      <c r="N22" s="11" t="s">
        <v>113</v>
      </c>
      <c r="O22" s="15" t="s">
        <v>527</v>
      </c>
      <c r="P22" s="11"/>
      <c r="Q22" s="11"/>
      <c r="R22" s="11" t="s">
        <v>63</v>
      </c>
      <c r="S22" s="7" t="str">
        <f xml:space="preserve"> TEXT(Table1[[#This Row],[BuyStopTime]],"0000") &amp;"_"&amp;Table1[[#This Row],[Build]] &amp; "_" &amp;Table1[[#This Row],[Trading Class]]</f>
        <v>0630_264302_NVDA</v>
      </c>
      <c r="T22" s="7" t="str">
        <f>Table1[[#This Row],[Trade Idea]]&amp;"_"&amp;Table1[[#This Row],[Build]]</f>
        <v>0630_264302_NVDA_264302</v>
      </c>
      <c r="U22" s="7" t="b">
        <f>ISNUMBER(FIND("_b_",Table1[[#This Row],[Order Ref.]]))</f>
        <v>1</v>
      </c>
      <c r="V22" s="7" t="str">
        <f>LEFT(Table1[[#This Row],[Order Ref.]],6)</f>
        <v>264302</v>
      </c>
      <c r="W22" s="18" t="str">
        <f>HYPERLINK("http://money.worker.ydns.eu/job/update_entities_fidelity_MIM_BUYSTOP/" &amp; Table1[[#This Row],[Build]], "click me")</f>
        <v>click me</v>
      </c>
      <c r="X22" s="8">
        <f>Table1[[#This Row],[Quantity]]*100*Table1[[#This Row],[Price]]*IF(Table1[[#This Row],[Bought]],-1,1)</f>
        <v>-274</v>
      </c>
      <c r="Y22" s="9">
        <f>TIMEVALUE(LEFT(Table1[[#This Row],[BuyStopTime]],1) &amp; ":" &amp; RIGHT(Table1[[#This Row],[BuyStopTime]],2) &amp; " AM")</f>
        <v>0.27083333333333331</v>
      </c>
      <c r="Z2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2" s="10" t="e" cm="1">
        <f t="array" ref="AA22">MAX((Table1[Trade Idea and Build]=Table1[[#This Row],[Trade Idea and Build]])*Table1[Column5])</f>
        <v>#VALUE!</v>
      </c>
      <c r="AB22" s="10" t="e">
        <f>IF(Table1[[#This Row],[SumTrailingAmountByTradePiece]]=0,"Ladder","Trail")</f>
        <v>#VALUE!</v>
      </c>
      <c r="AC22" s="10"/>
      <c r="AD22" s="2">
        <v>264302</v>
      </c>
      <c r="AE22" s="2" t="s">
        <v>115</v>
      </c>
      <c r="AF22" s="2" t="s">
        <v>27</v>
      </c>
      <c r="AG22" s="2">
        <v>630</v>
      </c>
      <c r="AH22" s="2" t="s">
        <v>41</v>
      </c>
      <c r="AI22" s="2">
        <v>555</v>
      </c>
      <c r="AJ22" s="2">
        <v>-50</v>
      </c>
      <c r="AK22" s="2" t="s">
        <v>71</v>
      </c>
      <c r="AL22" s="2"/>
      <c r="AM22" s="2"/>
    </row>
    <row r="23" spans="1:39" x14ac:dyDescent="0.25">
      <c r="A23" s="11" t="s">
        <v>525</v>
      </c>
      <c r="B23" s="15" t="s">
        <v>526</v>
      </c>
      <c r="C23" s="11" t="s">
        <v>99</v>
      </c>
      <c r="D23" s="11">
        <v>20220930</v>
      </c>
      <c r="E23" s="11">
        <v>124</v>
      </c>
      <c r="F23" s="11" t="s">
        <v>37</v>
      </c>
      <c r="G23" s="11" t="s">
        <v>100</v>
      </c>
      <c r="H23" s="11" t="s">
        <v>18</v>
      </c>
      <c r="I23" s="11">
        <v>1</v>
      </c>
      <c r="J23" s="11">
        <v>2.74</v>
      </c>
      <c r="K23" s="12">
        <v>0.27503472222222219</v>
      </c>
      <c r="L23" s="11">
        <v>20220929</v>
      </c>
      <c r="M23" s="11" t="s">
        <v>106</v>
      </c>
      <c r="N23" s="11" t="s">
        <v>113</v>
      </c>
      <c r="O23" s="15" t="s">
        <v>527</v>
      </c>
      <c r="P23" s="11"/>
      <c r="Q23" s="11"/>
      <c r="R23" s="11" t="s">
        <v>63</v>
      </c>
      <c r="S23" s="7" t="str">
        <f xml:space="preserve"> TEXT(Table1[[#This Row],[BuyStopTime]],"0000") &amp;"_"&amp;Table1[[#This Row],[Build]] &amp; "_" &amp;Table1[[#This Row],[Trading Class]]</f>
        <v>0630_264302_NVDA</v>
      </c>
      <c r="T23" s="7" t="str">
        <f>Table1[[#This Row],[Trade Idea]]&amp;"_"&amp;Table1[[#This Row],[Build]]</f>
        <v>0630_264302_NVDA_264302</v>
      </c>
      <c r="U23" s="7" t="b">
        <f>ISNUMBER(FIND("_b_",Table1[[#This Row],[Order Ref.]]))</f>
        <v>1</v>
      </c>
      <c r="V23" s="7" t="str">
        <f>LEFT(Table1[[#This Row],[Order Ref.]],6)</f>
        <v>264302</v>
      </c>
      <c r="W23" s="18" t="str">
        <f>HYPERLINK("http://money.worker.ydns.eu/job/update_entities_fidelity_MIM_BUYSTOP/" &amp; Table1[[#This Row],[Build]], "click me")</f>
        <v>click me</v>
      </c>
      <c r="X23" s="8">
        <f>Table1[[#This Row],[Quantity]]*100*Table1[[#This Row],[Price]]*IF(Table1[[#This Row],[Bought]],-1,1)</f>
        <v>-274</v>
      </c>
      <c r="Y23" s="9">
        <f>TIMEVALUE(LEFT(Table1[[#This Row],[BuyStopTime]],1) &amp; ":" &amp; RIGHT(Table1[[#This Row],[BuyStopTime]],2) &amp; " AM")</f>
        <v>0.27083333333333331</v>
      </c>
      <c r="Z2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3" s="10" t="e" cm="1">
        <f t="array" ref="AA23">MAX((Table1[Trade Idea and Build]=Table1[[#This Row],[Trade Idea and Build]])*Table1[Column5])</f>
        <v>#VALUE!</v>
      </c>
      <c r="AB23" s="10" t="e">
        <f>IF(Table1[[#This Row],[SumTrailingAmountByTradePiece]]=0,"Ladder","Trail")</f>
        <v>#VALUE!</v>
      </c>
      <c r="AC23" s="10"/>
      <c r="AD23" s="2">
        <v>264302</v>
      </c>
      <c r="AE23" s="2" t="s">
        <v>115</v>
      </c>
      <c r="AF23" s="2" t="s">
        <v>27</v>
      </c>
      <c r="AG23" s="2">
        <v>630</v>
      </c>
      <c r="AH23" s="2" t="s">
        <v>41</v>
      </c>
      <c r="AI23" s="2">
        <v>555</v>
      </c>
      <c r="AJ23" s="2">
        <v>-50</v>
      </c>
      <c r="AK23" s="2" t="s">
        <v>71</v>
      </c>
      <c r="AL23" s="2"/>
      <c r="AM23" s="2"/>
    </row>
    <row r="24" spans="1:39" x14ac:dyDescent="0.25">
      <c r="A24" s="11" t="s">
        <v>525</v>
      </c>
      <c r="B24" s="15" t="s">
        <v>526</v>
      </c>
      <c r="C24" s="11" t="s">
        <v>99</v>
      </c>
      <c r="D24" s="11">
        <v>20220930</v>
      </c>
      <c r="E24" s="11">
        <v>124</v>
      </c>
      <c r="F24" s="11" t="s">
        <v>37</v>
      </c>
      <c r="G24" s="11" t="s">
        <v>100</v>
      </c>
      <c r="H24" s="11" t="s">
        <v>18</v>
      </c>
      <c r="I24" s="11">
        <v>2</v>
      </c>
      <c r="J24" s="11">
        <v>2.72</v>
      </c>
      <c r="K24" s="12">
        <v>0.27505787037037038</v>
      </c>
      <c r="L24" s="11">
        <v>20220929</v>
      </c>
      <c r="M24" s="11" t="s">
        <v>106</v>
      </c>
      <c r="N24" s="11" t="s">
        <v>113</v>
      </c>
      <c r="O24" s="15" t="s">
        <v>527</v>
      </c>
      <c r="P24" s="11"/>
      <c r="Q24" s="11"/>
      <c r="R24" s="11" t="s">
        <v>63</v>
      </c>
      <c r="S24" s="7" t="str">
        <f xml:space="preserve"> TEXT(Table1[[#This Row],[BuyStopTime]],"0000") &amp;"_"&amp;Table1[[#This Row],[Build]] &amp; "_" &amp;Table1[[#This Row],[Trading Class]]</f>
        <v>0630_264302_NVDA</v>
      </c>
      <c r="T24" s="7" t="str">
        <f>Table1[[#This Row],[Trade Idea]]&amp;"_"&amp;Table1[[#This Row],[Build]]</f>
        <v>0630_264302_NVDA_264302</v>
      </c>
      <c r="U24" s="7" t="b">
        <f>ISNUMBER(FIND("_b_",Table1[[#This Row],[Order Ref.]]))</f>
        <v>1</v>
      </c>
      <c r="V24" s="7" t="str">
        <f>LEFT(Table1[[#This Row],[Order Ref.]],6)</f>
        <v>264302</v>
      </c>
      <c r="W24" s="18" t="str">
        <f>HYPERLINK("http://money.worker.ydns.eu/job/update_entities_fidelity_MIM_BUYSTOP/" &amp; Table1[[#This Row],[Build]], "click me")</f>
        <v>click me</v>
      </c>
      <c r="X24" s="8">
        <f>Table1[[#This Row],[Quantity]]*100*Table1[[#This Row],[Price]]*IF(Table1[[#This Row],[Bought]],-1,1)</f>
        <v>-544</v>
      </c>
      <c r="Y24" s="9">
        <f>TIMEVALUE(LEFT(Table1[[#This Row],[BuyStopTime]],1) &amp; ":" &amp; RIGHT(Table1[[#This Row],[BuyStopTime]],2) &amp; " AM")</f>
        <v>0.27083333333333331</v>
      </c>
      <c r="Z2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4" s="10" t="e" cm="1">
        <f t="array" ref="AA24">MAX((Table1[Trade Idea and Build]=Table1[[#This Row],[Trade Idea and Build]])*Table1[Column5])</f>
        <v>#VALUE!</v>
      </c>
      <c r="AB24" s="10" t="e">
        <f>IF(Table1[[#This Row],[SumTrailingAmountByTradePiece]]=0,"Ladder","Trail")</f>
        <v>#VALUE!</v>
      </c>
      <c r="AC24" s="10"/>
      <c r="AD24" s="2">
        <v>264302</v>
      </c>
      <c r="AE24" s="2" t="s">
        <v>115</v>
      </c>
      <c r="AF24" s="2" t="s">
        <v>27</v>
      </c>
      <c r="AG24" s="2">
        <v>630</v>
      </c>
      <c r="AH24" s="2" t="s">
        <v>41</v>
      </c>
      <c r="AI24" s="2">
        <v>555</v>
      </c>
      <c r="AJ24" s="2">
        <v>-50</v>
      </c>
      <c r="AK24" s="2" t="s">
        <v>71</v>
      </c>
      <c r="AL24" s="2"/>
      <c r="AM24" s="2"/>
    </row>
    <row r="25" spans="1:39" x14ac:dyDescent="0.25">
      <c r="A25" s="11" t="s">
        <v>525</v>
      </c>
      <c r="B25" s="15" t="s">
        <v>526</v>
      </c>
      <c r="C25" s="11" t="s">
        <v>99</v>
      </c>
      <c r="D25" s="11">
        <v>20220930</v>
      </c>
      <c r="E25" s="11">
        <v>124</v>
      </c>
      <c r="F25" s="11" t="s">
        <v>37</v>
      </c>
      <c r="G25" s="11" t="s">
        <v>100</v>
      </c>
      <c r="H25" s="11" t="s">
        <v>18</v>
      </c>
      <c r="I25" s="11">
        <v>1</v>
      </c>
      <c r="J25" s="11">
        <v>2.74</v>
      </c>
      <c r="K25" s="12">
        <v>0.27506944444444442</v>
      </c>
      <c r="L25" s="11">
        <v>20220929</v>
      </c>
      <c r="M25" s="11" t="s">
        <v>106</v>
      </c>
      <c r="N25" s="11" t="s">
        <v>113</v>
      </c>
      <c r="O25" s="15" t="s">
        <v>527</v>
      </c>
      <c r="P25" s="11"/>
      <c r="Q25" s="11"/>
      <c r="R25" s="11" t="s">
        <v>63</v>
      </c>
      <c r="S25" s="7" t="str">
        <f xml:space="preserve"> TEXT(Table1[[#This Row],[BuyStopTime]],"0000") &amp;"_"&amp;Table1[[#This Row],[Build]] &amp; "_" &amp;Table1[[#This Row],[Trading Class]]</f>
        <v>0630_264302_NVDA</v>
      </c>
      <c r="T25" s="7" t="str">
        <f>Table1[[#This Row],[Trade Idea]]&amp;"_"&amp;Table1[[#This Row],[Build]]</f>
        <v>0630_264302_NVDA_264302</v>
      </c>
      <c r="U25" s="7" t="b">
        <f>ISNUMBER(FIND("_b_",Table1[[#This Row],[Order Ref.]]))</f>
        <v>1</v>
      </c>
      <c r="V25" s="7" t="str">
        <f>LEFT(Table1[[#This Row],[Order Ref.]],6)</f>
        <v>264302</v>
      </c>
      <c r="W25" s="18" t="str">
        <f>HYPERLINK("http://money.worker.ydns.eu/job/update_entities_fidelity_MIM_BUYSTOP/" &amp; Table1[[#This Row],[Build]], "click me")</f>
        <v>click me</v>
      </c>
      <c r="X25" s="8">
        <f>Table1[[#This Row],[Quantity]]*100*Table1[[#This Row],[Price]]*IF(Table1[[#This Row],[Bought]],-1,1)</f>
        <v>-274</v>
      </c>
      <c r="Y25" s="9">
        <f>TIMEVALUE(LEFT(Table1[[#This Row],[BuyStopTime]],1) &amp; ":" &amp; RIGHT(Table1[[#This Row],[BuyStopTime]],2) &amp; " AM")</f>
        <v>0.27083333333333331</v>
      </c>
      <c r="Z2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0630|06:36|BUY|NVDA|Put|reversal</v>
      </c>
      <c r="AA25" s="10" t="e" cm="1">
        <f t="array" ref="AA25">MAX((Table1[Trade Idea and Build]=Table1[[#This Row],[Trade Idea and Build]])*Table1[Column5])</f>
        <v>#VALUE!</v>
      </c>
      <c r="AB25" s="10" t="e">
        <f>IF(Table1[[#This Row],[SumTrailingAmountByTradePiece]]=0,"Ladder","Trail")</f>
        <v>#VALUE!</v>
      </c>
      <c r="AC25" s="10"/>
      <c r="AD25" s="2">
        <v>264302</v>
      </c>
      <c r="AE25" s="2" t="s">
        <v>115</v>
      </c>
      <c r="AF25" s="2" t="s">
        <v>27</v>
      </c>
      <c r="AG25" s="2">
        <v>630</v>
      </c>
      <c r="AH25" s="2" t="s">
        <v>41</v>
      </c>
      <c r="AI25" s="2">
        <v>555</v>
      </c>
      <c r="AJ25" s="2">
        <v>-50</v>
      </c>
      <c r="AK25" s="2" t="s">
        <v>71</v>
      </c>
      <c r="AL25" s="2"/>
      <c r="AM25" s="2"/>
    </row>
    <row r="26" spans="1:39" x14ac:dyDescent="0.25">
      <c r="A26" s="11" t="s">
        <v>528</v>
      </c>
      <c r="B26" s="15" t="s">
        <v>529</v>
      </c>
      <c r="C26" s="11" t="s">
        <v>99</v>
      </c>
      <c r="D26" s="11">
        <v>20220930</v>
      </c>
      <c r="E26" s="11">
        <v>117</v>
      </c>
      <c r="F26" s="11" t="s">
        <v>37</v>
      </c>
      <c r="G26" s="11" t="s">
        <v>100</v>
      </c>
      <c r="H26" s="11" t="s">
        <v>18</v>
      </c>
      <c r="I26" s="11">
        <v>1</v>
      </c>
      <c r="J26" s="11">
        <v>2.73</v>
      </c>
      <c r="K26" s="12">
        <v>0.27539351851851851</v>
      </c>
      <c r="L26" s="11">
        <v>20220929</v>
      </c>
      <c r="M26" s="11" t="s">
        <v>105</v>
      </c>
      <c r="N26" s="11" t="s">
        <v>113</v>
      </c>
      <c r="O26" s="15" t="s">
        <v>530</v>
      </c>
      <c r="P26" s="11"/>
      <c r="Q26" s="11"/>
      <c r="R26" s="11" t="s">
        <v>531</v>
      </c>
      <c r="S26" s="7" t="str">
        <f xml:space="preserve"> TEXT(Table1[[#This Row],[BuyStopTime]],"0000") &amp;"_"&amp;Table1[[#This Row],[Build]] &amp; "_" &amp;Table1[[#This Row],[Trading Class]]</f>
        <v>0630_264296_AMZN</v>
      </c>
      <c r="T26" s="7" t="str">
        <f>Table1[[#This Row],[Trade Idea]]&amp;"_"&amp;Table1[[#This Row],[Build]]</f>
        <v>0630_264296_AMZN_264296</v>
      </c>
      <c r="U26" s="7" t="b">
        <f>ISNUMBER(FIND("_b_",Table1[[#This Row],[Order Ref.]]))</f>
        <v>1</v>
      </c>
      <c r="V26" s="7" t="str">
        <f>LEFT(Table1[[#This Row],[Order Ref.]],6)</f>
        <v>264296</v>
      </c>
      <c r="W26" s="18" t="str">
        <f>HYPERLINK("http://money.worker.ydns.eu/job/update_entities_fidelity_MIM_BUYSTOP/" &amp; Table1[[#This Row],[Build]], "click me")</f>
        <v>click me</v>
      </c>
      <c r="X26" s="8">
        <f>Table1[[#This Row],[Quantity]]*100*Table1[[#This Row],[Price]]*IF(Table1[[#This Row],[Bought]],-1,1)</f>
        <v>-273</v>
      </c>
      <c r="Y26" s="9">
        <f>TIMEVALUE(LEFT(Table1[[#This Row],[BuyStopTime]],1) &amp; ":" &amp; RIGHT(Table1[[#This Row],[BuyStopTime]],2) &amp; " AM")</f>
        <v>0.27083333333333331</v>
      </c>
      <c r="Z2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26" s="10" t="e" cm="1">
        <f t="array" ref="AA26">MAX((Table1[Trade Idea and Build]=Table1[[#This Row],[Trade Idea and Build]])*Table1[Column5])</f>
        <v>#VALUE!</v>
      </c>
      <c r="AB26" s="10" t="e">
        <f>IF(Table1[[#This Row],[SumTrailingAmountByTradePiece]]=0,"Ladder","Trail")</f>
        <v>#VALUE!</v>
      </c>
      <c r="AC26" s="10"/>
      <c r="AD26" s="2">
        <v>264296</v>
      </c>
      <c r="AE26" s="2" t="s">
        <v>115</v>
      </c>
      <c r="AF26" s="2" t="s">
        <v>27</v>
      </c>
      <c r="AG26" s="2">
        <v>630</v>
      </c>
      <c r="AH26" s="2" t="s">
        <v>41</v>
      </c>
      <c r="AI26" s="2">
        <v>555</v>
      </c>
      <c r="AJ26" s="2">
        <v>0</v>
      </c>
      <c r="AK26" s="2" t="s">
        <v>71</v>
      </c>
      <c r="AL26" s="2"/>
      <c r="AM26" s="2"/>
    </row>
    <row r="27" spans="1:39" x14ac:dyDescent="0.25">
      <c r="A27" s="11" t="s">
        <v>528</v>
      </c>
      <c r="B27" s="15" t="s">
        <v>529</v>
      </c>
      <c r="C27" s="11" t="s">
        <v>99</v>
      </c>
      <c r="D27" s="11">
        <v>20220930</v>
      </c>
      <c r="E27" s="11">
        <v>117</v>
      </c>
      <c r="F27" s="11" t="s">
        <v>37</v>
      </c>
      <c r="G27" s="11" t="s">
        <v>100</v>
      </c>
      <c r="H27" s="11" t="s">
        <v>18</v>
      </c>
      <c r="I27" s="11">
        <v>1</v>
      </c>
      <c r="J27" s="11">
        <v>2.73</v>
      </c>
      <c r="K27" s="12">
        <v>0.27539351851851851</v>
      </c>
      <c r="L27" s="11">
        <v>20220929</v>
      </c>
      <c r="M27" s="11" t="s">
        <v>139</v>
      </c>
      <c r="N27" s="11" t="s">
        <v>113</v>
      </c>
      <c r="O27" s="15" t="s">
        <v>530</v>
      </c>
      <c r="P27" s="11"/>
      <c r="Q27" s="11"/>
      <c r="R27" s="11" t="s">
        <v>531</v>
      </c>
      <c r="S27" s="7" t="str">
        <f xml:space="preserve"> TEXT(Table1[[#This Row],[BuyStopTime]],"0000") &amp;"_"&amp;Table1[[#This Row],[Build]] &amp; "_" &amp;Table1[[#This Row],[Trading Class]]</f>
        <v>0630_264296_AMZN</v>
      </c>
      <c r="T27" s="7" t="str">
        <f>Table1[[#This Row],[Trade Idea]]&amp;"_"&amp;Table1[[#This Row],[Build]]</f>
        <v>0630_264296_AMZN_264296</v>
      </c>
      <c r="U27" s="7" t="b">
        <f>ISNUMBER(FIND("_b_",Table1[[#This Row],[Order Ref.]]))</f>
        <v>1</v>
      </c>
      <c r="V27" s="7" t="str">
        <f>LEFT(Table1[[#This Row],[Order Ref.]],6)</f>
        <v>264296</v>
      </c>
      <c r="W27" s="18" t="str">
        <f>HYPERLINK("http://money.worker.ydns.eu/job/update_entities_fidelity_MIM_BUYSTOP/" &amp; Table1[[#This Row],[Build]], "click me")</f>
        <v>click me</v>
      </c>
      <c r="X27" s="8">
        <f>Table1[[#This Row],[Quantity]]*100*Table1[[#This Row],[Price]]*IF(Table1[[#This Row],[Bought]],-1,1)</f>
        <v>-273</v>
      </c>
      <c r="Y27" s="9">
        <f>TIMEVALUE(LEFT(Table1[[#This Row],[BuyStopTime]],1) &amp; ":" &amp; RIGHT(Table1[[#This Row],[BuyStopTime]],2) &amp; " AM")</f>
        <v>0.27083333333333331</v>
      </c>
      <c r="Z2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27" s="10" t="e" cm="1">
        <f t="array" ref="AA27">MAX((Table1[Trade Idea and Build]=Table1[[#This Row],[Trade Idea and Build]])*Table1[Column5])</f>
        <v>#VALUE!</v>
      </c>
      <c r="AB27" s="10" t="e">
        <f>IF(Table1[[#This Row],[SumTrailingAmountByTradePiece]]=0,"Ladder","Trail")</f>
        <v>#VALUE!</v>
      </c>
      <c r="AC27" s="10"/>
      <c r="AD27" s="2">
        <v>264296</v>
      </c>
      <c r="AE27" s="2" t="s">
        <v>115</v>
      </c>
      <c r="AF27" s="2" t="s">
        <v>27</v>
      </c>
      <c r="AG27" s="2">
        <v>630</v>
      </c>
      <c r="AH27" s="2" t="s">
        <v>41</v>
      </c>
      <c r="AI27" s="2">
        <v>555</v>
      </c>
      <c r="AJ27" s="2">
        <v>0</v>
      </c>
      <c r="AK27" s="2" t="s">
        <v>71</v>
      </c>
      <c r="AL27" s="2"/>
      <c r="AM27" s="2"/>
    </row>
    <row r="28" spans="1:39" x14ac:dyDescent="0.25">
      <c r="A28" s="11" t="s">
        <v>528</v>
      </c>
      <c r="B28" s="15" t="s">
        <v>529</v>
      </c>
      <c r="C28" s="11" t="s">
        <v>99</v>
      </c>
      <c r="D28" s="11">
        <v>20220930</v>
      </c>
      <c r="E28" s="11">
        <v>117</v>
      </c>
      <c r="F28" s="11" t="s">
        <v>37</v>
      </c>
      <c r="G28" s="11" t="s">
        <v>100</v>
      </c>
      <c r="H28" s="11" t="s">
        <v>18</v>
      </c>
      <c r="I28" s="11">
        <v>4</v>
      </c>
      <c r="J28" s="11">
        <v>2.73</v>
      </c>
      <c r="K28" s="12">
        <v>0.27539351851851851</v>
      </c>
      <c r="L28" s="11">
        <v>20220929</v>
      </c>
      <c r="M28" s="11" t="s">
        <v>108</v>
      </c>
      <c r="N28" s="11" t="s">
        <v>113</v>
      </c>
      <c r="O28" s="15" t="s">
        <v>530</v>
      </c>
      <c r="P28" s="11"/>
      <c r="Q28" s="11"/>
      <c r="R28" s="11" t="s">
        <v>531</v>
      </c>
      <c r="S28" s="7" t="str">
        <f xml:space="preserve"> TEXT(Table1[[#This Row],[BuyStopTime]],"0000") &amp;"_"&amp;Table1[[#This Row],[Build]] &amp; "_" &amp;Table1[[#This Row],[Trading Class]]</f>
        <v>0630_264296_AMZN</v>
      </c>
      <c r="T28" s="7" t="str">
        <f>Table1[[#This Row],[Trade Idea]]&amp;"_"&amp;Table1[[#This Row],[Build]]</f>
        <v>0630_264296_AMZN_264296</v>
      </c>
      <c r="U28" s="7" t="b">
        <f>ISNUMBER(FIND("_b_",Table1[[#This Row],[Order Ref.]]))</f>
        <v>1</v>
      </c>
      <c r="V28" s="7" t="str">
        <f>LEFT(Table1[[#This Row],[Order Ref.]],6)</f>
        <v>264296</v>
      </c>
      <c r="W28" s="18" t="str">
        <f>HYPERLINK("http://money.worker.ydns.eu/job/update_entities_fidelity_MIM_BUYSTOP/" &amp; Table1[[#This Row],[Build]], "click me")</f>
        <v>click me</v>
      </c>
      <c r="X28" s="8">
        <f>Table1[[#This Row],[Quantity]]*100*Table1[[#This Row],[Price]]*IF(Table1[[#This Row],[Bought]],-1,1)</f>
        <v>-1092</v>
      </c>
      <c r="Y28" s="9">
        <f>TIMEVALUE(LEFT(Table1[[#This Row],[BuyStopTime]],1) &amp; ":" &amp; RIGHT(Table1[[#This Row],[BuyStopTime]],2) &amp; " AM")</f>
        <v>0.27083333333333331</v>
      </c>
      <c r="Z2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28" s="10" t="e" cm="1">
        <f t="array" ref="AA28">MAX((Table1[Trade Idea and Build]=Table1[[#This Row],[Trade Idea and Build]])*Table1[Column5])</f>
        <v>#VALUE!</v>
      </c>
      <c r="AB28" s="10" t="e">
        <f>IF(Table1[[#This Row],[SumTrailingAmountByTradePiece]]=0,"Ladder","Trail")</f>
        <v>#VALUE!</v>
      </c>
      <c r="AC28" s="10"/>
      <c r="AD28" s="2">
        <v>264296</v>
      </c>
      <c r="AE28" s="2" t="s">
        <v>115</v>
      </c>
      <c r="AF28" s="2" t="s">
        <v>27</v>
      </c>
      <c r="AG28" s="2">
        <v>630</v>
      </c>
      <c r="AH28" s="2" t="s">
        <v>41</v>
      </c>
      <c r="AI28" s="2">
        <v>555</v>
      </c>
      <c r="AJ28" s="2">
        <v>0</v>
      </c>
      <c r="AK28" s="2" t="s">
        <v>71</v>
      </c>
      <c r="AL28" s="2"/>
      <c r="AM28" s="2"/>
    </row>
    <row r="29" spans="1:39" x14ac:dyDescent="0.25">
      <c r="A29" s="11" t="s">
        <v>528</v>
      </c>
      <c r="B29" s="15" t="s">
        <v>529</v>
      </c>
      <c r="C29" s="11" t="s">
        <v>99</v>
      </c>
      <c r="D29" s="11">
        <v>20220930</v>
      </c>
      <c r="E29" s="11">
        <v>117</v>
      </c>
      <c r="F29" s="11" t="s">
        <v>37</v>
      </c>
      <c r="G29" s="11" t="s">
        <v>100</v>
      </c>
      <c r="H29" s="11" t="s">
        <v>18</v>
      </c>
      <c r="I29" s="11">
        <v>2</v>
      </c>
      <c r="J29" s="11">
        <v>2.73</v>
      </c>
      <c r="K29" s="12">
        <v>0.27539351851851851</v>
      </c>
      <c r="L29" s="11">
        <v>20220929</v>
      </c>
      <c r="M29" s="11" t="s">
        <v>110</v>
      </c>
      <c r="N29" s="11" t="s">
        <v>113</v>
      </c>
      <c r="O29" s="15" t="s">
        <v>530</v>
      </c>
      <c r="P29" s="11"/>
      <c r="Q29" s="11"/>
      <c r="R29" s="11" t="s">
        <v>531</v>
      </c>
      <c r="S29" s="7" t="str">
        <f xml:space="preserve"> TEXT(Table1[[#This Row],[BuyStopTime]],"0000") &amp;"_"&amp;Table1[[#This Row],[Build]] &amp; "_" &amp;Table1[[#This Row],[Trading Class]]</f>
        <v>0630_264296_AMZN</v>
      </c>
      <c r="T29" s="7" t="str">
        <f>Table1[[#This Row],[Trade Idea]]&amp;"_"&amp;Table1[[#This Row],[Build]]</f>
        <v>0630_264296_AMZN_264296</v>
      </c>
      <c r="U29" s="7" t="b">
        <f>ISNUMBER(FIND("_b_",Table1[[#This Row],[Order Ref.]]))</f>
        <v>1</v>
      </c>
      <c r="V29" s="7" t="str">
        <f>LEFT(Table1[[#This Row],[Order Ref.]],6)</f>
        <v>264296</v>
      </c>
      <c r="W29" s="18" t="str">
        <f>HYPERLINK("http://money.worker.ydns.eu/job/update_entities_fidelity_MIM_BUYSTOP/" &amp; Table1[[#This Row],[Build]], "click me")</f>
        <v>click me</v>
      </c>
      <c r="X29" s="8">
        <f>Table1[[#This Row],[Quantity]]*100*Table1[[#This Row],[Price]]*IF(Table1[[#This Row],[Bought]],-1,1)</f>
        <v>-546</v>
      </c>
      <c r="Y29" s="9">
        <f>TIMEVALUE(LEFT(Table1[[#This Row],[BuyStopTime]],1) &amp; ":" &amp; RIGHT(Table1[[#This Row],[BuyStopTime]],2) &amp; " AM")</f>
        <v>0.27083333333333331</v>
      </c>
      <c r="Z2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29" s="10" t="e" cm="1">
        <f t="array" ref="AA29">MAX((Table1[Trade Idea and Build]=Table1[[#This Row],[Trade Idea and Build]])*Table1[Column5])</f>
        <v>#VALUE!</v>
      </c>
      <c r="AB29" s="10" t="e">
        <f>IF(Table1[[#This Row],[SumTrailingAmountByTradePiece]]=0,"Ladder","Trail")</f>
        <v>#VALUE!</v>
      </c>
      <c r="AC29" s="10"/>
      <c r="AD29" s="2">
        <v>264296</v>
      </c>
      <c r="AE29" s="2" t="s">
        <v>115</v>
      </c>
      <c r="AF29" s="2" t="s">
        <v>27</v>
      </c>
      <c r="AG29" s="2">
        <v>630</v>
      </c>
      <c r="AH29" s="2" t="s">
        <v>41</v>
      </c>
      <c r="AI29" s="2">
        <v>555</v>
      </c>
      <c r="AJ29" s="2">
        <v>0</v>
      </c>
      <c r="AK29" s="2" t="s">
        <v>71</v>
      </c>
      <c r="AL29" s="2"/>
      <c r="AM29" s="2"/>
    </row>
    <row r="30" spans="1:39" x14ac:dyDescent="0.25">
      <c r="A30" s="11" t="s">
        <v>528</v>
      </c>
      <c r="B30" s="15" t="s">
        <v>529</v>
      </c>
      <c r="C30" s="11" t="s">
        <v>99</v>
      </c>
      <c r="D30" s="11">
        <v>20220930</v>
      </c>
      <c r="E30" s="11">
        <v>117</v>
      </c>
      <c r="F30" s="11" t="s">
        <v>37</v>
      </c>
      <c r="G30" s="11" t="s">
        <v>100</v>
      </c>
      <c r="H30" s="11" t="s">
        <v>18</v>
      </c>
      <c r="I30" s="11">
        <v>8</v>
      </c>
      <c r="J30" s="11">
        <v>2.73</v>
      </c>
      <c r="K30" s="12">
        <v>0.27539351851851851</v>
      </c>
      <c r="L30" s="11">
        <v>20220929</v>
      </c>
      <c r="M30" s="11" t="s">
        <v>103</v>
      </c>
      <c r="N30" s="11" t="s">
        <v>113</v>
      </c>
      <c r="O30" s="15" t="s">
        <v>530</v>
      </c>
      <c r="P30" s="11"/>
      <c r="Q30" s="11"/>
      <c r="R30" s="11" t="s">
        <v>531</v>
      </c>
      <c r="S30" s="7" t="str">
        <f xml:space="preserve"> TEXT(Table1[[#This Row],[BuyStopTime]],"0000") &amp;"_"&amp;Table1[[#This Row],[Build]] &amp; "_" &amp;Table1[[#This Row],[Trading Class]]</f>
        <v>0630_264296_AMZN</v>
      </c>
      <c r="T30" s="7" t="str">
        <f>Table1[[#This Row],[Trade Idea]]&amp;"_"&amp;Table1[[#This Row],[Build]]</f>
        <v>0630_264296_AMZN_264296</v>
      </c>
      <c r="U30" s="7" t="b">
        <f>ISNUMBER(FIND("_b_",Table1[[#This Row],[Order Ref.]]))</f>
        <v>1</v>
      </c>
      <c r="V30" s="7" t="str">
        <f>LEFT(Table1[[#This Row],[Order Ref.]],6)</f>
        <v>264296</v>
      </c>
      <c r="W30" s="18" t="str">
        <f>HYPERLINK("http://money.worker.ydns.eu/job/update_entities_fidelity_MIM_BUYSTOP/" &amp; Table1[[#This Row],[Build]], "click me")</f>
        <v>click me</v>
      </c>
      <c r="X30" s="8">
        <f>Table1[[#This Row],[Quantity]]*100*Table1[[#This Row],[Price]]*IF(Table1[[#This Row],[Bought]],-1,1)</f>
        <v>-2184</v>
      </c>
      <c r="Y30" s="9">
        <f>TIMEVALUE(LEFT(Table1[[#This Row],[BuyStopTime]],1) &amp; ":" &amp; RIGHT(Table1[[#This Row],[BuyStopTime]],2) &amp; " AM")</f>
        <v>0.27083333333333331</v>
      </c>
      <c r="Z3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30" s="10" t="e" cm="1">
        <f t="array" ref="AA30">MAX((Table1[Trade Idea and Build]=Table1[[#This Row],[Trade Idea and Build]])*Table1[Column5])</f>
        <v>#VALUE!</v>
      </c>
      <c r="AB30" s="10" t="e">
        <f>IF(Table1[[#This Row],[SumTrailingAmountByTradePiece]]=0,"Ladder","Trail")</f>
        <v>#VALUE!</v>
      </c>
      <c r="AC30" s="10"/>
      <c r="AD30" s="2">
        <v>264296</v>
      </c>
      <c r="AE30" s="2" t="s">
        <v>115</v>
      </c>
      <c r="AF30" s="2" t="s">
        <v>27</v>
      </c>
      <c r="AG30" s="2">
        <v>630</v>
      </c>
      <c r="AH30" s="2" t="s">
        <v>41</v>
      </c>
      <c r="AI30" s="2">
        <v>555</v>
      </c>
      <c r="AJ30" s="2">
        <v>0</v>
      </c>
      <c r="AK30" s="2" t="s">
        <v>71</v>
      </c>
      <c r="AL30" s="2"/>
      <c r="AM30" s="2"/>
    </row>
    <row r="31" spans="1:39" x14ac:dyDescent="0.25">
      <c r="A31" s="11" t="s">
        <v>528</v>
      </c>
      <c r="B31" s="15" t="s">
        <v>529</v>
      </c>
      <c r="C31" s="11" t="s">
        <v>99</v>
      </c>
      <c r="D31" s="11">
        <v>20220930</v>
      </c>
      <c r="E31" s="11">
        <v>117</v>
      </c>
      <c r="F31" s="11" t="s">
        <v>37</v>
      </c>
      <c r="G31" s="11" t="s">
        <v>100</v>
      </c>
      <c r="H31" s="11" t="s">
        <v>18</v>
      </c>
      <c r="I31" s="11">
        <v>1</v>
      </c>
      <c r="J31" s="11">
        <v>2.72</v>
      </c>
      <c r="K31" s="12">
        <v>0.2754050925925926</v>
      </c>
      <c r="L31" s="11">
        <v>20220929</v>
      </c>
      <c r="M31" s="11" t="s">
        <v>105</v>
      </c>
      <c r="N31" s="11" t="s">
        <v>113</v>
      </c>
      <c r="O31" s="15" t="s">
        <v>530</v>
      </c>
      <c r="P31" s="11"/>
      <c r="Q31" s="11"/>
      <c r="R31" s="11" t="s">
        <v>531</v>
      </c>
      <c r="S31" s="7" t="str">
        <f xml:space="preserve"> TEXT(Table1[[#This Row],[BuyStopTime]],"0000") &amp;"_"&amp;Table1[[#This Row],[Build]] &amp; "_" &amp;Table1[[#This Row],[Trading Class]]</f>
        <v>0630_264296_AMZN</v>
      </c>
      <c r="T31" s="7" t="str">
        <f>Table1[[#This Row],[Trade Idea]]&amp;"_"&amp;Table1[[#This Row],[Build]]</f>
        <v>0630_264296_AMZN_264296</v>
      </c>
      <c r="U31" s="7" t="b">
        <f>ISNUMBER(FIND("_b_",Table1[[#This Row],[Order Ref.]]))</f>
        <v>1</v>
      </c>
      <c r="V31" s="7" t="str">
        <f>LEFT(Table1[[#This Row],[Order Ref.]],6)</f>
        <v>264296</v>
      </c>
      <c r="W31" s="18" t="str">
        <f>HYPERLINK("http://money.worker.ydns.eu/job/update_entities_fidelity_MIM_BUYSTOP/" &amp; Table1[[#This Row],[Build]], "click me")</f>
        <v>click me</v>
      </c>
      <c r="X31" s="8">
        <f>Table1[[#This Row],[Quantity]]*100*Table1[[#This Row],[Price]]*IF(Table1[[#This Row],[Bought]],-1,1)</f>
        <v>-272</v>
      </c>
      <c r="Y31" s="9">
        <f>TIMEVALUE(LEFT(Table1[[#This Row],[BuyStopTime]],1) &amp; ":" &amp; RIGHT(Table1[[#This Row],[BuyStopTime]],2) &amp; " AM")</f>
        <v>0.27083333333333331</v>
      </c>
      <c r="Z3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0630|06:36|BUY|AMZN|Put|reversal</v>
      </c>
      <c r="AA31" s="10" t="e" cm="1">
        <f t="array" ref="AA31">MAX((Table1[Trade Idea and Build]=Table1[[#This Row],[Trade Idea and Build]])*Table1[Column5])</f>
        <v>#VALUE!</v>
      </c>
      <c r="AB31" s="10" t="e">
        <f>IF(Table1[[#This Row],[SumTrailingAmountByTradePiece]]=0,"Ladder","Trail")</f>
        <v>#VALUE!</v>
      </c>
      <c r="AC31" s="10"/>
      <c r="AD31" s="2">
        <v>264296</v>
      </c>
      <c r="AE31" s="2" t="s">
        <v>115</v>
      </c>
      <c r="AF31" s="2" t="s">
        <v>27</v>
      </c>
      <c r="AG31" s="2">
        <v>630</v>
      </c>
      <c r="AH31" s="2" t="s">
        <v>41</v>
      </c>
      <c r="AI31" s="2">
        <v>555</v>
      </c>
      <c r="AJ31" s="2">
        <v>0</v>
      </c>
      <c r="AK31" s="2" t="s">
        <v>71</v>
      </c>
      <c r="AL31" s="2"/>
      <c r="AM31" s="2"/>
    </row>
    <row r="32" spans="1:39" x14ac:dyDescent="0.25">
      <c r="A32" s="11" t="s">
        <v>532</v>
      </c>
      <c r="B32" s="15" t="s">
        <v>533</v>
      </c>
      <c r="C32" s="11" t="s">
        <v>99</v>
      </c>
      <c r="D32" s="11">
        <v>20220930</v>
      </c>
      <c r="E32" s="11">
        <v>115</v>
      </c>
      <c r="F32" s="11" t="s">
        <v>107</v>
      </c>
      <c r="G32" s="11" t="s">
        <v>100</v>
      </c>
      <c r="H32" s="11" t="s">
        <v>18</v>
      </c>
      <c r="I32" s="11">
        <v>6</v>
      </c>
      <c r="J32" s="11">
        <v>1.91</v>
      </c>
      <c r="K32" s="12">
        <v>0.27543981481481478</v>
      </c>
      <c r="L32" s="11">
        <v>20220929</v>
      </c>
      <c r="M32" s="11" t="s">
        <v>104</v>
      </c>
      <c r="N32" s="11" t="s">
        <v>113</v>
      </c>
      <c r="O32" s="15" t="s">
        <v>534</v>
      </c>
      <c r="P32" s="11"/>
      <c r="Q32" s="11"/>
      <c r="R32" s="11" t="s">
        <v>531</v>
      </c>
      <c r="S32" s="7" t="str">
        <f xml:space="preserve"> TEXT(Table1[[#This Row],[BuyStopTime]],"0000") &amp;"_"&amp;Table1[[#This Row],[Build]] &amp; "_" &amp;Table1[[#This Row],[Trading Class]]</f>
        <v>0630_264296_AMZN</v>
      </c>
      <c r="T32" s="7" t="str">
        <f>Table1[[#This Row],[Trade Idea]]&amp;"_"&amp;Table1[[#This Row],[Build]]</f>
        <v>0630_264296_AMZN_264296</v>
      </c>
      <c r="U32" s="7" t="b">
        <f>ISNUMBER(FIND("_b_",Table1[[#This Row],[Order Ref.]]))</f>
        <v>1</v>
      </c>
      <c r="V32" s="7" t="str">
        <f>LEFT(Table1[[#This Row],[Order Ref.]],6)</f>
        <v>264296</v>
      </c>
      <c r="W32" s="18" t="str">
        <f>HYPERLINK("http://money.worker.ydns.eu/job/update_entities_fidelity_MIM_BUYSTOP/" &amp; Table1[[#This Row],[Build]], "click me")</f>
        <v>click me</v>
      </c>
      <c r="X32" s="8">
        <f>Table1[[#This Row],[Quantity]]*100*Table1[[#This Row],[Price]]*IF(Table1[[#This Row],[Bought]],-1,1)</f>
        <v>-1146</v>
      </c>
      <c r="Y32" s="9">
        <f>TIMEVALUE(LEFT(Table1[[#This Row],[BuyStopTime]],1) &amp; ":" &amp; RIGHT(Table1[[#This Row],[BuyStopTime]],2) &amp; " AM")</f>
        <v>0.27083333333333331</v>
      </c>
      <c r="Z3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0630|06:36|BUY|AMZN|Call|continuation</v>
      </c>
      <c r="AA32" s="10" t="e" cm="1">
        <f t="array" ref="AA32">MAX((Table1[Trade Idea and Build]=Table1[[#This Row],[Trade Idea and Build]])*Table1[Column5])</f>
        <v>#VALUE!</v>
      </c>
      <c r="AB32" s="10" t="e">
        <f>IF(Table1[[#This Row],[SumTrailingAmountByTradePiece]]=0,"Ladder","Trail")</f>
        <v>#VALUE!</v>
      </c>
      <c r="AC32" s="10"/>
      <c r="AD32" s="2">
        <v>264296</v>
      </c>
      <c r="AE32" s="2" t="s">
        <v>115</v>
      </c>
      <c r="AF32" s="2" t="s">
        <v>27</v>
      </c>
      <c r="AG32" s="2">
        <v>630</v>
      </c>
      <c r="AH32" s="2" t="s">
        <v>592</v>
      </c>
      <c r="AI32" s="2">
        <v>555</v>
      </c>
      <c r="AJ32" s="2">
        <v>0</v>
      </c>
      <c r="AK32" s="2" t="s">
        <v>71</v>
      </c>
      <c r="AL32" s="2"/>
      <c r="AM32" s="2"/>
    </row>
    <row r="33" spans="1:39" x14ac:dyDescent="0.25">
      <c r="A33" s="11" t="s">
        <v>532</v>
      </c>
      <c r="B33" s="15" t="s">
        <v>533</v>
      </c>
      <c r="C33" s="11" t="s">
        <v>99</v>
      </c>
      <c r="D33" s="11">
        <v>20220930</v>
      </c>
      <c r="E33" s="11">
        <v>115</v>
      </c>
      <c r="F33" s="11" t="s">
        <v>107</v>
      </c>
      <c r="G33" s="11" t="s">
        <v>100</v>
      </c>
      <c r="H33" s="11" t="s">
        <v>18</v>
      </c>
      <c r="I33" s="11">
        <v>5</v>
      </c>
      <c r="J33" s="11">
        <v>1.9</v>
      </c>
      <c r="K33" s="12">
        <v>0.27545138888888893</v>
      </c>
      <c r="L33" s="11">
        <v>20220929</v>
      </c>
      <c r="M33" s="11" t="s">
        <v>110</v>
      </c>
      <c r="N33" s="11" t="s">
        <v>113</v>
      </c>
      <c r="O33" s="15" t="s">
        <v>534</v>
      </c>
      <c r="P33" s="11"/>
      <c r="Q33" s="11"/>
      <c r="R33" s="11" t="s">
        <v>531</v>
      </c>
      <c r="S33" s="7" t="str">
        <f xml:space="preserve"> TEXT(Table1[[#This Row],[BuyStopTime]],"0000") &amp;"_"&amp;Table1[[#This Row],[Build]] &amp; "_" &amp;Table1[[#This Row],[Trading Class]]</f>
        <v>0630_264296_AMZN</v>
      </c>
      <c r="T33" s="7" t="str">
        <f>Table1[[#This Row],[Trade Idea]]&amp;"_"&amp;Table1[[#This Row],[Build]]</f>
        <v>0630_264296_AMZN_264296</v>
      </c>
      <c r="U33" s="7" t="b">
        <f>ISNUMBER(FIND("_b_",Table1[[#This Row],[Order Ref.]]))</f>
        <v>1</v>
      </c>
      <c r="V33" s="7" t="str">
        <f>LEFT(Table1[[#This Row],[Order Ref.]],6)</f>
        <v>264296</v>
      </c>
      <c r="W33" s="18" t="str">
        <f>HYPERLINK("http://money.worker.ydns.eu/job/update_entities_fidelity_MIM_BUYSTOP/" &amp; Table1[[#This Row],[Build]], "click me")</f>
        <v>click me</v>
      </c>
      <c r="X33" s="8">
        <f>Table1[[#This Row],[Quantity]]*100*Table1[[#This Row],[Price]]*IF(Table1[[#This Row],[Bought]],-1,1)</f>
        <v>-950</v>
      </c>
      <c r="Y33" s="9">
        <f>TIMEVALUE(LEFT(Table1[[#This Row],[BuyStopTime]],1) &amp; ":" &amp; RIGHT(Table1[[#This Row],[BuyStopTime]],2) &amp; " AM")</f>
        <v>0.27083333333333331</v>
      </c>
      <c r="Z3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0630|06:36|BUY|AMZN|Call|continuation</v>
      </c>
      <c r="AA33" s="10" t="e" cm="1">
        <f t="array" ref="AA33">MAX((Table1[Trade Idea and Build]=Table1[[#This Row],[Trade Idea and Build]])*Table1[Column5])</f>
        <v>#VALUE!</v>
      </c>
      <c r="AB33" s="10" t="e">
        <f>IF(Table1[[#This Row],[SumTrailingAmountByTradePiece]]=0,"Ladder","Trail")</f>
        <v>#VALUE!</v>
      </c>
      <c r="AC33" s="10"/>
      <c r="AD33" s="2">
        <v>264296</v>
      </c>
      <c r="AE33" s="2" t="s">
        <v>115</v>
      </c>
      <c r="AF33" s="2" t="s">
        <v>27</v>
      </c>
      <c r="AG33" s="2">
        <v>630</v>
      </c>
      <c r="AH33" s="2" t="s">
        <v>592</v>
      </c>
      <c r="AI33" s="2">
        <v>555</v>
      </c>
      <c r="AJ33" s="2">
        <v>0</v>
      </c>
      <c r="AK33" s="2" t="s">
        <v>71</v>
      </c>
      <c r="AL33" s="2"/>
      <c r="AM33" s="2"/>
    </row>
    <row r="34" spans="1:39" x14ac:dyDescent="0.25">
      <c r="A34" s="11" t="s">
        <v>535</v>
      </c>
      <c r="B34" s="15" t="s">
        <v>536</v>
      </c>
      <c r="C34" s="11" t="s">
        <v>99</v>
      </c>
      <c r="D34" s="11">
        <v>20220930</v>
      </c>
      <c r="E34" s="11">
        <v>125</v>
      </c>
      <c r="F34" s="11" t="s">
        <v>37</v>
      </c>
      <c r="G34" s="11" t="s">
        <v>100</v>
      </c>
      <c r="H34" s="11" t="s">
        <v>18</v>
      </c>
      <c r="I34" s="11">
        <v>6</v>
      </c>
      <c r="J34" s="11">
        <v>3.35</v>
      </c>
      <c r="K34" s="12">
        <v>0.27586805555555555</v>
      </c>
      <c r="L34" s="11">
        <v>20220929</v>
      </c>
      <c r="M34" s="11" t="s">
        <v>108</v>
      </c>
      <c r="N34" s="11" t="s">
        <v>113</v>
      </c>
      <c r="O34" s="15" t="s">
        <v>537</v>
      </c>
      <c r="P34" s="11"/>
      <c r="Q34" s="11"/>
      <c r="R34" s="11" t="s">
        <v>63</v>
      </c>
      <c r="S34" s="7" t="str">
        <f xml:space="preserve"> TEXT(Table1[[#This Row],[BuyStopTime]],"0000") &amp;"_"&amp;Table1[[#This Row],[Build]] &amp; "_" &amp;Table1[[#This Row],[Trading Class]]</f>
        <v>0630_264311_NVDA</v>
      </c>
      <c r="T34" s="7" t="str">
        <f>Table1[[#This Row],[Trade Idea]]&amp;"_"&amp;Table1[[#This Row],[Build]]</f>
        <v>0630_264311_NVDA_264311</v>
      </c>
      <c r="U34" s="7" t="b">
        <f>ISNUMBER(FIND("_b_",Table1[[#This Row],[Order Ref.]]))</f>
        <v>1</v>
      </c>
      <c r="V34" s="7" t="str">
        <f>LEFT(Table1[[#This Row],[Order Ref.]],6)</f>
        <v>264311</v>
      </c>
      <c r="W34" s="18" t="str">
        <f>HYPERLINK("http://money.worker.ydns.eu/job/update_entities_fidelity_MIM_BUYSTOP/" &amp; Table1[[#This Row],[Build]], "click me")</f>
        <v>click me</v>
      </c>
      <c r="X34" s="8">
        <f>Table1[[#This Row],[Quantity]]*100*Table1[[#This Row],[Price]]*IF(Table1[[#This Row],[Bought]],-1,1)</f>
        <v>-2010</v>
      </c>
      <c r="Y34" s="9">
        <f>TIMEVALUE(LEFT(Table1[[#This Row],[BuyStopTime]],1) &amp; ":" &amp; RIGHT(Table1[[#This Row],[BuyStopTime]],2) &amp; " AM")</f>
        <v>0.27083333333333331</v>
      </c>
      <c r="Z3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0630|06:37|BUY|NVDA|Put|reversal</v>
      </c>
      <c r="AA34" s="10" t="e" cm="1">
        <f t="array" ref="AA34">MAX((Table1[Trade Idea and Build]=Table1[[#This Row],[Trade Idea and Build]])*Table1[Column5])</f>
        <v>#VALUE!</v>
      </c>
      <c r="AB34" s="10" t="e">
        <f>IF(Table1[[#This Row],[SumTrailingAmountByTradePiece]]=0,"Ladder","Trail")</f>
        <v>#VALUE!</v>
      </c>
      <c r="AC34" s="10"/>
      <c r="AD34" s="2">
        <v>264311</v>
      </c>
      <c r="AE34" s="2" t="s">
        <v>115</v>
      </c>
      <c r="AF34" s="2" t="s">
        <v>27</v>
      </c>
      <c r="AG34" s="2">
        <v>630</v>
      </c>
      <c r="AH34" s="2" t="s">
        <v>41</v>
      </c>
      <c r="AI34" s="2">
        <v>555</v>
      </c>
      <c r="AJ34" s="2">
        <v>-50</v>
      </c>
      <c r="AK34" s="2" t="s">
        <v>71</v>
      </c>
      <c r="AL34" s="2"/>
      <c r="AM34" s="2"/>
    </row>
    <row r="35" spans="1:39" x14ac:dyDescent="0.25">
      <c r="A35" s="11" t="s">
        <v>535</v>
      </c>
      <c r="B35" s="15" t="s">
        <v>536</v>
      </c>
      <c r="C35" s="11" t="s">
        <v>99</v>
      </c>
      <c r="D35" s="11">
        <v>20220930</v>
      </c>
      <c r="E35" s="11">
        <v>125</v>
      </c>
      <c r="F35" s="11" t="s">
        <v>37</v>
      </c>
      <c r="G35" s="11" t="s">
        <v>100</v>
      </c>
      <c r="H35" s="11" t="s">
        <v>18</v>
      </c>
      <c r="I35" s="11">
        <v>2</v>
      </c>
      <c r="J35" s="11">
        <v>3.35</v>
      </c>
      <c r="K35" s="12">
        <v>0.27586805555555555</v>
      </c>
      <c r="L35" s="11">
        <v>20220929</v>
      </c>
      <c r="M35" s="11" t="s">
        <v>105</v>
      </c>
      <c r="N35" s="11" t="s">
        <v>113</v>
      </c>
      <c r="O35" s="15" t="s">
        <v>537</v>
      </c>
      <c r="P35" s="11"/>
      <c r="Q35" s="11"/>
      <c r="R35" s="11" t="s">
        <v>63</v>
      </c>
      <c r="S35" s="7" t="str">
        <f xml:space="preserve"> TEXT(Table1[[#This Row],[BuyStopTime]],"0000") &amp;"_"&amp;Table1[[#This Row],[Build]] &amp; "_" &amp;Table1[[#This Row],[Trading Class]]</f>
        <v>0630_264311_NVDA</v>
      </c>
      <c r="T35" s="7" t="str">
        <f>Table1[[#This Row],[Trade Idea]]&amp;"_"&amp;Table1[[#This Row],[Build]]</f>
        <v>0630_264311_NVDA_264311</v>
      </c>
      <c r="U35" s="7" t="b">
        <f>ISNUMBER(FIND("_b_",Table1[[#This Row],[Order Ref.]]))</f>
        <v>1</v>
      </c>
      <c r="V35" s="7" t="str">
        <f>LEFT(Table1[[#This Row],[Order Ref.]],6)</f>
        <v>264311</v>
      </c>
      <c r="W35" s="18" t="str">
        <f>HYPERLINK("http://money.worker.ydns.eu/job/update_entities_fidelity_MIM_BUYSTOP/" &amp; Table1[[#This Row],[Build]], "click me")</f>
        <v>click me</v>
      </c>
      <c r="X35" s="8">
        <f>Table1[[#This Row],[Quantity]]*100*Table1[[#This Row],[Price]]*IF(Table1[[#This Row],[Bought]],-1,1)</f>
        <v>-670</v>
      </c>
      <c r="Y35" s="9">
        <f>TIMEVALUE(LEFT(Table1[[#This Row],[BuyStopTime]],1) &amp; ":" &amp; RIGHT(Table1[[#This Row],[BuyStopTime]],2) &amp; " AM")</f>
        <v>0.27083333333333331</v>
      </c>
      <c r="Z3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0630|06:37|BUY|NVDA|Put|reversal</v>
      </c>
      <c r="AA35" s="10" t="e" cm="1">
        <f t="array" ref="AA35">MAX((Table1[Trade Idea and Build]=Table1[[#This Row],[Trade Idea and Build]])*Table1[Column5])</f>
        <v>#VALUE!</v>
      </c>
      <c r="AB35" s="10" t="e">
        <f>IF(Table1[[#This Row],[SumTrailingAmountByTradePiece]]=0,"Ladder","Trail")</f>
        <v>#VALUE!</v>
      </c>
      <c r="AC35" s="10"/>
      <c r="AD35" s="2">
        <v>264311</v>
      </c>
      <c r="AE35" s="2" t="s">
        <v>115</v>
      </c>
      <c r="AF35" s="2" t="s">
        <v>27</v>
      </c>
      <c r="AG35" s="2">
        <v>630</v>
      </c>
      <c r="AH35" s="2" t="s">
        <v>41</v>
      </c>
      <c r="AI35" s="2">
        <v>555</v>
      </c>
      <c r="AJ35" s="2">
        <v>-50</v>
      </c>
      <c r="AK35" s="2" t="s">
        <v>71</v>
      </c>
      <c r="AL35" s="2"/>
      <c r="AM35" s="2"/>
    </row>
    <row r="36" spans="1:39" x14ac:dyDescent="0.25">
      <c r="A36" s="11" t="s">
        <v>535</v>
      </c>
      <c r="B36" s="15" t="s">
        <v>536</v>
      </c>
      <c r="C36" s="11" t="s">
        <v>99</v>
      </c>
      <c r="D36" s="11">
        <v>20220930</v>
      </c>
      <c r="E36" s="11">
        <v>125</v>
      </c>
      <c r="F36" s="11" t="s">
        <v>37</v>
      </c>
      <c r="G36" s="11" t="s">
        <v>100</v>
      </c>
      <c r="H36" s="11" t="s">
        <v>18</v>
      </c>
      <c r="I36" s="11">
        <v>4</v>
      </c>
      <c r="J36" s="11">
        <v>3.35</v>
      </c>
      <c r="K36" s="12">
        <v>0.27586805555555555</v>
      </c>
      <c r="L36" s="11">
        <v>20220929</v>
      </c>
      <c r="M36" s="11" t="s">
        <v>104</v>
      </c>
      <c r="N36" s="11" t="s">
        <v>113</v>
      </c>
      <c r="O36" s="15" t="s">
        <v>537</v>
      </c>
      <c r="P36" s="11"/>
      <c r="Q36" s="11"/>
      <c r="R36" s="11" t="s">
        <v>63</v>
      </c>
      <c r="S36" s="7" t="str">
        <f xml:space="preserve"> TEXT(Table1[[#This Row],[BuyStopTime]],"0000") &amp;"_"&amp;Table1[[#This Row],[Build]] &amp; "_" &amp;Table1[[#This Row],[Trading Class]]</f>
        <v>0630_264311_NVDA</v>
      </c>
      <c r="T36" s="7" t="str">
        <f>Table1[[#This Row],[Trade Idea]]&amp;"_"&amp;Table1[[#This Row],[Build]]</f>
        <v>0630_264311_NVDA_264311</v>
      </c>
      <c r="U36" s="7" t="b">
        <f>ISNUMBER(FIND("_b_",Table1[[#This Row],[Order Ref.]]))</f>
        <v>1</v>
      </c>
      <c r="V36" s="7" t="str">
        <f>LEFT(Table1[[#This Row],[Order Ref.]],6)</f>
        <v>264311</v>
      </c>
      <c r="W36" s="18" t="str">
        <f>HYPERLINK("http://money.worker.ydns.eu/job/update_entities_fidelity_MIM_BUYSTOP/" &amp; Table1[[#This Row],[Build]], "click me")</f>
        <v>click me</v>
      </c>
      <c r="X36" s="8">
        <f>Table1[[#This Row],[Quantity]]*100*Table1[[#This Row],[Price]]*IF(Table1[[#This Row],[Bought]],-1,1)</f>
        <v>-1340</v>
      </c>
      <c r="Y36" s="9">
        <f>TIMEVALUE(LEFT(Table1[[#This Row],[BuyStopTime]],1) &amp; ":" &amp; RIGHT(Table1[[#This Row],[BuyStopTime]],2) &amp; " AM")</f>
        <v>0.27083333333333331</v>
      </c>
      <c r="Z3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0630|06:37|BUY|NVDA|Put|reversal</v>
      </c>
      <c r="AA36" s="10" t="e" cm="1">
        <f t="array" ref="AA36">MAX((Table1[Trade Idea and Build]=Table1[[#This Row],[Trade Idea and Build]])*Table1[Column5])</f>
        <v>#VALUE!</v>
      </c>
      <c r="AB36" s="10" t="e">
        <f>IF(Table1[[#This Row],[SumTrailingAmountByTradePiece]]=0,"Ladder","Trail")</f>
        <v>#VALUE!</v>
      </c>
      <c r="AC36" s="10"/>
      <c r="AD36" s="2">
        <v>264311</v>
      </c>
      <c r="AE36" s="2" t="s">
        <v>115</v>
      </c>
      <c r="AF36" s="2" t="s">
        <v>27</v>
      </c>
      <c r="AG36" s="2">
        <v>630</v>
      </c>
      <c r="AH36" s="2" t="s">
        <v>41</v>
      </c>
      <c r="AI36" s="2">
        <v>555</v>
      </c>
      <c r="AJ36" s="2">
        <v>-50</v>
      </c>
      <c r="AK36" s="2" t="s">
        <v>71</v>
      </c>
      <c r="AL36" s="2"/>
      <c r="AM36" s="2"/>
    </row>
    <row r="37" spans="1:39" x14ac:dyDescent="0.25">
      <c r="A37" s="11" t="s">
        <v>535</v>
      </c>
      <c r="B37" s="15" t="s">
        <v>536</v>
      </c>
      <c r="C37" s="11" t="s">
        <v>99</v>
      </c>
      <c r="D37" s="11">
        <v>20220930</v>
      </c>
      <c r="E37" s="11">
        <v>125</v>
      </c>
      <c r="F37" s="11" t="s">
        <v>37</v>
      </c>
      <c r="G37" s="11" t="s">
        <v>100</v>
      </c>
      <c r="H37" s="11" t="s">
        <v>18</v>
      </c>
      <c r="I37" s="11">
        <v>7</v>
      </c>
      <c r="J37" s="11">
        <v>3.35</v>
      </c>
      <c r="K37" s="12">
        <v>0.27587962962962964</v>
      </c>
      <c r="L37" s="11">
        <v>20220929</v>
      </c>
      <c r="M37" s="11" t="s">
        <v>105</v>
      </c>
      <c r="N37" s="11" t="s">
        <v>113</v>
      </c>
      <c r="O37" s="15" t="s">
        <v>537</v>
      </c>
      <c r="P37" s="11"/>
      <c r="Q37" s="11"/>
      <c r="R37" s="11" t="s">
        <v>63</v>
      </c>
      <c r="S37" s="7" t="str">
        <f xml:space="preserve"> TEXT(Table1[[#This Row],[BuyStopTime]],"0000") &amp;"_"&amp;Table1[[#This Row],[Build]] &amp; "_" &amp;Table1[[#This Row],[Trading Class]]</f>
        <v>0630_264311_NVDA</v>
      </c>
      <c r="T37" s="7" t="str">
        <f>Table1[[#This Row],[Trade Idea]]&amp;"_"&amp;Table1[[#This Row],[Build]]</f>
        <v>0630_264311_NVDA_264311</v>
      </c>
      <c r="U37" s="7" t="b">
        <f>ISNUMBER(FIND("_b_",Table1[[#This Row],[Order Ref.]]))</f>
        <v>1</v>
      </c>
      <c r="V37" s="7" t="str">
        <f>LEFT(Table1[[#This Row],[Order Ref.]],6)</f>
        <v>264311</v>
      </c>
      <c r="W37" s="18" t="str">
        <f>HYPERLINK("http://money.worker.ydns.eu/job/update_entities_fidelity_MIM_BUYSTOP/" &amp; Table1[[#This Row],[Build]], "click me")</f>
        <v>click me</v>
      </c>
      <c r="X37" s="8">
        <f>Table1[[#This Row],[Quantity]]*100*Table1[[#This Row],[Price]]*IF(Table1[[#This Row],[Bought]],-1,1)</f>
        <v>-2345</v>
      </c>
      <c r="Y37" s="9">
        <f>TIMEVALUE(LEFT(Table1[[#This Row],[BuyStopTime]],1) &amp; ":" &amp; RIGHT(Table1[[#This Row],[BuyStopTime]],2) &amp; " AM")</f>
        <v>0.27083333333333331</v>
      </c>
      <c r="Z3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0630|06:37|BUY|NVDA|Put|reversal</v>
      </c>
      <c r="AA37" s="10" t="e" cm="1">
        <f t="array" ref="AA37">MAX((Table1[Trade Idea and Build]=Table1[[#This Row],[Trade Idea and Build]])*Table1[Column5])</f>
        <v>#VALUE!</v>
      </c>
      <c r="AB37" s="10" t="e">
        <f>IF(Table1[[#This Row],[SumTrailingAmountByTradePiece]]=0,"Ladder","Trail")</f>
        <v>#VALUE!</v>
      </c>
      <c r="AC37" s="10"/>
      <c r="AD37" s="2">
        <v>264311</v>
      </c>
      <c r="AE37" s="2" t="s">
        <v>115</v>
      </c>
      <c r="AF37" s="2" t="s">
        <v>27</v>
      </c>
      <c r="AG37" s="2">
        <v>630</v>
      </c>
      <c r="AH37" s="2" t="s">
        <v>41</v>
      </c>
      <c r="AI37" s="2">
        <v>555</v>
      </c>
      <c r="AJ37" s="2">
        <v>-50</v>
      </c>
      <c r="AK37" s="2" t="s">
        <v>71</v>
      </c>
      <c r="AL37" s="2"/>
      <c r="AM37" s="2"/>
    </row>
    <row r="38" spans="1:39" x14ac:dyDescent="0.25">
      <c r="A38" s="11" t="s">
        <v>535</v>
      </c>
      <c r="B38" s="15" t="s">
        <v>536</v>
      </c>
      <c r="C38" s="11" t="s">
        <v>99</v>
      </c>
      <c r="D38" s="11">
        <v>20220930</v>
      </c>
      <c r="E38" s="11">
        <v>125</v>
      </c>
      <c r="F38" s="11" t="s">
        <v>37</v>
      </c>
      <c r="G38" s="11" t="s">
        <v>100</v>
      </c>
      <c r="H38" s="11" t="s">
        <v>18</v>
      </c>
      <c r="I38" s="11">
        <v>3</v>
      </c>
      <c r="J38" s="11">
        <v>3.35</v>
      </c>
      <c r="K38" s="12">
        <v>0.27587962962962964</v>
      </c>
      <c r="L38" s="11">
        <v>20220929</v>
      </c>
      <c r="M38" s="11" t="s">
        <v>105</v>
      </c>
      <c r="N38" s="11" t="s">
        <v>113</v>
      </c>
      <c r="O38" s="15" t="s">
        <v>537</v>
      </c>
      <c r="P38" s="11"/>
      <c r="Q38" s="11"/>
      <c r="R38" s="11" t="s">
        <v>63</v>
      </c>
      <c r="S38" s="7" t="str">
        <f xml:space="preserve"> TEXT(Table1[[#This Row],[BuyStopTime]],"0000") &amp;"_"&amp;Table1[[#This Row],[Build]] &amp; "_" &amp;Table1[[#This Row],[Trading Class]]</f>
        <v>0630_264311_NVDA</v>
      </c>
      <c r="T38" s="7" t="str">
        <f>Table1[[#This Row],[Trade Idea]]&amp;"_"&amp;Table1[[#This Row],[Build]]</f>
        <v>0630_264311_NVDA_264311</v>
      </c>
      <c r="U38" s="7" t="b">
        <f>ISNUMBER(FIND("_b_",Table1[[#This Row],[Order Ref.]]))</f>
        <v>1</v>
      </c>
      <c r="V38" s="7" t="str">
        <f>LEFT(Table1[[#This Row],[Order Ref.]],6)</f>
        <v>264311</v>
      </c>
      <c r="W38" s="18" t="str">
        <f>HYPERLINK("http://money.worker.ydns.eu/job/update_entities_fidelity_MIM_BUYSTOP/" &amp; Table1[[#This Row],[Build]], "click me")</f>
        <v>click me</v>
      </c>
      <c r="X38" s="8">
        <f>Table1[[#This Row],[Quantity]]*100*Table1[[#This Row],[Price]]*IF(Table1[[#This Row],[Bought]],-1,1)</f>
        <v>-1005</v>
      </c>
      <c r="Y38" s="9">
        <f>TIMEVALUE(LEFT(Table1[[#This Row],[BuyStopTime]],1) &amp; ":" &amp; RIGHT(Table1[[#This Row],[BuyStopTime]],2) &amp; " AM")</f>
        <v>0.27083333333333331</v>
      </c>
      <c r="Z3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0630|06:37|BUY|NVDA|Put|reversal</v>
      </c>
      <c r="AA38" s="10" t="e" cm="1">
        <f t="array" ref="AA38">MAX((Table1[Trade Idea and Build]=Table1[[#This Row],[Trade Idea and Build]])*Table1[Column5])</f>
        <v>#VALUE!</v>
      </c>
      <c r="AB38" s="10" t="e">
        <f>IF(Table1[[#This Row],[SumTrailingAmountByTradePiece]]=0,"Ladder","Trail")</f>
        <v>#VALUE!</v>
      </c>
      <c r="AC38" s="10"/>
      <c r="AD38" s="2">
        <v>264311</v>
      </c>
      <c r="AE38" s="2" t="s">
        <v>115</v>
      </c>
      <c r="AF38" s="2" t="s">
        <v>27</v>
      </c>
      <c r="AG38" s="2">
        <v>630</v>
      </c>
      <c r="AH38" s="2" t="s">
        <v>41</v>
      </c>
      <c r="AI38" s="2">
        <v>555</v>
      </c>
      <c r="AJ38" s="2">
        <v>-50</v>
      </c>
      <c r="AK38" s="2" t="s">
        <v>71</v>
      </c>
      <c r="AL38" s="2"/>
      <c r="AM38" s="2"/>
    </row>
    <row r="39" spans="1:39" x14ac:dyDescent="0.25">
      <c r="A39" s="11" t="s">
        <v>538</v>
      </c>
      <c r="B39" s="15" t="s">
        <v>539</v>
      </c>
      <c r="C39" s="11" t="s">
        <v>99</v>
      </c>
      <c r="D39" s="11">
        <v>20220930</v>
      </c>
      <c r="E39" s="11">
        <v>148</v>
      </c>
      <c r="F39" s="11" t="s">
        <v>37</v>
      </c>
      <c r="G39" s="11" t="s">
        <v>100</v>
      </c>
      <c r="H39" s="11" t="s">
        <v>18</v>
      </c>
      <c r="I39" s="11">
        <v>10</v>
      </c>
      <c r="J39" s="11">
        <v>3.65</v>
      </c>
      <c r="K39" s="12">
        <v>0.27841435185185187</v>
      </c>
      <c r="L39" s="11">
        <v>20220929</v>
      </c>
      <c r="M39" s="11" t="s">
        <v>108</v>
      </c>
      <c r="N39" s="11" t="s">
        <v>113</v>
      </c>
      <c r="O39" s="15" t="s">
        <v>540</v>
      </c>
      <c r="P39" s="11"/>
      <c r="Q39" s="11"/>
      <c r="R39" s="11" t="s">
        <v>134</v>
      </c>
      <c r="S39" s="7" t="str">
        <f xml:space="preserve"> TEXT(Table1[[#This Row],[BuyStopTime]],"0000") &amp;"_"&amp;Table1[[#This Row],[Build]] &amp; "_" &amp;Table1[[#This Row],[Trading Class]]</f>
        <v>0630_264295_AAPL</v>
      </c>
      <c r="T39" s="7" t="str">
        <f>Table1[[#This Row],[Trade Idea]]&amp;"_"&amp;Table1[[#This Row],[Build]]</f>
        <v>0630_264295_AAPL_264295</v>
      </c>
      <c r="U39" s="7" t="b">
        <f>ISNUMBER(FIND("_b_",Table1[[#This Row],[Order Ref.]]))</f>
        <v>1</v>
      </c>
      <c r="V39" s="7" t="str">
        <f>LEFT(Table1[[#This Row],[Order Ref.]],6)</f>
        <v>264295</v>
      </c>
      <c r="W39" s="18" t="str">
        <f>HYPERLINK("http://money.worker.ydns.eu/job/update_entities_fidelity_MIM_BUYSTOP/" &amp; Table1[[#This Row],[Build]], "click me")</f>
        <v>click me</v>
      </c>
      <c r="X39" s="8">
        <f>Table1[[#This Row],[Quantity]]*100*Table1[[#This Row],[Price]]*IF(Table1[[#This Row],[Bought]],-1,1)</f>
        <v>-3650</v>
      </c>
      <c r="Y39" s="9">
        <f>TIMEVALUE(LEFT(Table1[[#This Row],[BuyStopTime]],1) &amp; ":" &amp; RIGHT(Table1[[#This Row],[BuyStopTime]],2) &amp; " AM")</f>
        <v>0.27083333333333331</v>
      </c>
      <c r="Z3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0630|06:40|BUY|AAPL|Put|reversal</v>
      </c>
      <c r="AA39" s="10" t="e" cm="1">
        <f t="array" ref="AA39">MAX((Table1[Trade Idea and Build]=Table1[[#This Row],[Trade Idea and Build]])*Table1[Column5])</f>
        <v>#VALUE!</v>
      </c>
      <c r="AB39" s="10" t="e">
        <f>IF(Table1[[#This Row],[SumTrailingAmountByTradePiece]]=0,"Ladder","Trail")</f>
        <v>#VALUE!</v>
      </c>
      <c r="AC39" s="10"/>
      <c r="AD39" s="2">
        <v>264295</v>
      </c>
      <c r="AE39" s="2" t="s">
        <v>115</v>
      </c>
      <c r="AF39" s="2" t="s">
        <v>27</v>
      </c>
      <c r="AG39" s="2">
        <v>630</v>
      </c>
      <c r="AH39" s="2" t="s">
        <v>41</v>
      </c>
      <c r="AI39" s="2">
        <v>555</v>
      </c>
      <c r="AJ39" s="2">
        <v>-34</v>
      </c>
      <c r="AK39" s="2" t="s">
        <v>71</v>
      </c>
      <c r="AL39" s="2"/>
      <c r="AM39" s="2"/>
    </row>
    <row r="40" spans="1:39" x14ac:dyDescent="0.25">
      <c r="A40" s="11" t="s">
        <v>538</v>
      </c>
      <c r="B40" s="15" t="s">
        <v>539</v>
      </c>
      <c r="C40" s="11" t="s">
        <v>99</v>
      </c>
      <c r="D40" s="11">
        <v>20220930</v>
      </c>
      <c r="E40" s="11">
        <v>148</v>
      </c>
      <c r="F40" s="11" t="s">
        <v>37</v>
      </c>
      <c r="G40" s="11" t="s">
        <v>100</v>
      </c>
      <c r="H40" s="11" t="s">
        <v>18</v>
      </c>
      <c r="I40" s="11">
        <v>7</v>
      </c>
      <c r="J40" s="11">
        <v>3.65</v>
      </c>
      <c r="K40" s="12">
        <v>0.27842592592592591</v>
      </c>
      <c r="L40" s="11">
        <v>20220929</v>
      </c>
      <c r="M40" s="11" t="s">
        <v>106</v>
      </c>
      <c r="N40" s="11" t="s">
        <v>113</v>
      </c>
      <c r="O40" s="15" t="s">
        <v>540</v>
      </c>
      <c r="P40" s="11"/>
      <c r="Q40" s="11"/>
      <c r="R40" s="11" t="s">
        <v>134</v>
      </c>
      <c r="S40" s="7" t="str">
        <f xml:space="preserve"> TEXT(Table1[[#This Row],[BuyStopTime]],"0000") &amp;"_"&amp;Table1[[#This Row],[Build]] &amp; "_" &amp;Table1[[#This Row],[Trading Class]]</f>
        <v>0630_264295_AAPL</v>
      </c>
      <c r="T40" s="7" t="str">
        <f>Table1[[#This Row],[Trade Idea]]&amp;"_"&amp;Table1[[#This Row],[Build]]</f>
        <v>0630_264295_AAPL_264295</v>
      </c>
      <c r="U40" s="7" t="b">
        <f>ISNUMBER(FIND("_b_",Table1[[#This Row],[Order Ref.]]))</f>
        <v>1</v>
      </c>
      <c r="V40" s="7" t="str">
        <f>LEFT(Table1[[#This Row],[Order Ref.]],6)</f>
        <v>264295</v>
      </c>
      <c r="W40" s="18" t="str">
        <f>HYPERLINK("http://money.worker.ydns.eu/job/update_entities_fidelity_MIM_BUYSTOP/" &amp; Table1[[#This Row],[Build]], "click me")</f>
        <v>click me</v>
      </c>
      <c r="X40" s="8">
        <f>Table1[[#This Row],[Quantity]]*100*Table1[[#This Row],[Price]]*IF(Table1[[#This Row],[Bought]],-1,1)</f>
        <v>-2555</v>
      </c>
      <c r="Y40" s="9">
        <f>TIMEVALUE(LEFT(Table1[[#This Row],[BuyStopTime]],1) &amp; ":" &amp; RIGHT(Table1[[#This Row],[BuyStopTime]],2) &amp; " AM")</f>
        <v>0.27083333333333331</v>
      </c>
      <c r="Z4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0630|06:40|BUY|AAPL|Put|reversal</v>
      </c>
      <c r="AA40" s="10" t="e" cm="1">
        <f t="array" ref="AA40">MAX((Table1[Trade Idea and Build]=Table1[[#This Row],[Trade Idea and Build]])*Table1[Column5])</f>
        <v>#VALUE!</v>
      </c>
      <c r="AB40" s="10" t="e">
        <f>IF(Table1[[#This Row],[SumTrailingAmountByTradePiece]]=0,"Ladder","Trail")</f>
        <v>#VALUE!</v>
      </c>
      <c r="AC40" s="10"/>
      <c r="AD40" s="2">
        <v>264295</v>
      </c>
      <c r="AE40" s="2" t="s">
        <v>115</v>
      </c>
      <c r="AF40" s="2" t="s">
        <v>27</v>
      </c>
      <c r="AG40" s="2">
        <v>630</v>
      </c>
      <c r="AH40" s="2" t="s">
        <v>41</v>
      </c>
      <c r="AI40" s="2">
        <v>555</v>
      </c>
      <c r="AJ40" s="2">
        <v>-34</v>
      </c>
      <c r="AK40" s="2" t="s">
        <v>71</v>
      </c>
      <c r="AL40" s="2"/>
      <c r="AM40" s="2"/>
    </row>
    <row r="41" spans="1:39" x14ac:dyDescent="0.25">
      <c r="A41" s="11" t="s">
        <v>541</v>
      </c>
      <c r="B41" s="15" t="s">
        <v>542</v>
      </c>
      <c r="C41" s="11" t="s">
        <v>99</v>
      </c>
      <c r="D41" s="11">
        <v>20220930</v>
      </c>
      <c r="E41" s="11">
        <v>364</v>
      </c>
      <c r="F41" s="11" t="s">
        <v>37</v>
      </c>
      <c r="G41" s="11" t="s">
        <v>100</v>
      </c>
      <c r="H41" s="11" t="s">
        <v>18</v>
      </c>
      <c r="I41" s="11">
        <v>5</v>
      </c>
      <c r="J41" s="11">
        <v>4.13</v>
      </c>
      <c r="K41" s="12">
        <v>0.28077546296296296</v>
      </c>
      <c r="L41" s="11">
        <v>20220929</v>
      </c>
      <c r="M41" s="11" t="s">
        <v>103</v>
      </c>
      <c r="N41" s="11" t="s">
        <v>113</v>
      </c>
      <c r="O41" s="15" t="s">
        <v>543</v>
      </c>
      <c r="P41" s="11"/>
      <c r="Q41" s="11"/>
      <c r="R41" s="11" t="s">
        <v>69</v>
      </c>
      <c r="S41" s="7" t="str">
        <f xml:space="preserve"> TEXT(Table1[[#This Row],[BuyStopTime]],"0000") &amp;"_"&amp;Table1[[#This Row],[Build]] &amp; "_" &amp;Table1[[#This Row],[Trading Class]]</f>
        <v>0630_264301_SPY</v>
      </c>
      <c r="T41" s="7" t="str">
        <f>Table1[[#This Row],[Trade Idea]]&amp;"_"&amp;Table1[[#This Row],[Build]]</f>
        <v>0630_264301_SPY_264301</v>
      </c>
      <c r="U41" s="7" t="b">
        <f>ISNUMBER(FIND("_b_",Table1[[#This Row],[Order Ref.]]))</f>
        <v>1</v>
      </c>
      <c r="V41" s="7" t="str">
        <f>LEFT(Table1[[#This Row],[Order Ref.]],6)</f>
        <v>264301</v>
      </c>
      <c r="W41" s="18" t="str">
        <f>HYPERLINK("http://money.worker.ydns.eu/job/update_entities_fidelity_MIM_BUYSTOP/" &amp; Table1[[#This Row],[Build]], "click me")</f>
        <v>click me</v>
      </c>
      <c r="X41" s="8">
        <f>Table1[[#This Row],[Quantity]]*100*Table1[[#This Row],[Price]]*IF(Table1[[#This Row],[Bought]],-1,1)</f>
        <v>-2065</v>
      </c>
      <c r="Y41" s="9">
        <f>TIMEVALUE(LEFT(Table1[[#This Row],[BuyStopTime]],1) &amp; ":" &amp; RIGHT(Table1[[#This Row],[BuyStopTime]],2) &amp; " AM")</f>
        <v>0.27083333333333331</v>
      </c>
      <c r="Z4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1" s="10" t="e" cm="1">
        <f t="array" ref="AA41">MAX((Table1[Trade Idea and Build]=Table1[[#This Row],[Trade Idea and Build]])*Table1[Column5])</f>
        <v>#VALUE!</v>
      </c>
      <c r="AB41" s="10" t="e">
        <f>IF(Table1[[#This Row],[SumTrailingAmountByTradePiece]]=0,"Ladder","Trail")</f>
        <v>#VALUE!</v>
      </c>
      <c r="AC41" s="10"/>
      <c r="AD41" s="2">
        <v>264301</v>
      </c>
      <c r="AE41" s="2" t="s">
        <v>115</v>
      </c>
      <c r="AF41" s="2" t="s">
        <v>27</v>
      </c>
      <c r="AG41" s="2">
        <v>630</v>
      </c>
      <c r="AH41" s="2" t="s">
        <v>41</v>
      </c>
      <c r="AI41" s="2">
        <v>555</v>
      </c>
      <c r="AJ41" s="2">
        <v>-50</v>
      </c>
      <c r="AK41" s="2" t="s">
        <v>71</v>
      </c>
      <c r="AL41" s="2"/>
      <c r="AM41" s="2"/>
    </row>
    <row r="42" spans="1:39" x14ac:dyDescent="0.25">
      <c r="A42" s="11" t="s">
        <v>541</v>
      </c>
      <c r="B42" s="15" t="s">
        <v>542</v>
      </c>
      <c r="C42" s="11" t="s">
        <v>99</v>
      </c>
      <c r="D42" s="11">
        <v>20220930</v>
      </c>
      <c r="E42" s="11">
        <v>364</v>
      </c>
      <c r="F42" s="11" t="s">
        <v>37</v>
      </c>
      <c r="G42" s="11" t="s">
        <v>100</v>
      </c>
      <c r="H42" s="11" t="s">
        <v>18</v>
      </c>
      <c r="I42" s="11">
        <v>1</v>
      </c>
      <c r="J42" s="11">
        <v>4.13</v>
      </c>
      <c r="K42" s="12">
        <v>0.28078703703703706</v>
      </c>
      <c r="L42" s="11">
        <v>20220929</v>
      </c>
      <c r="M42" s="11" t="s">
        <v>103</v>
      </c>
      <c r="N42" s="11" t="s">
        <v>113</v>
      </c>
      <c r="O42" s="15" t="s">
        <v>543</v>
      </c>
      <c r="P42" s="11"/>
      <c r="Q42" s="11"/>
      <c r="R42" s="11" t="s">
        <v>69</v>
      </c>
      <c r="S42" s="7" t="str">
        <f xml:space="preserve"> TEXT(Table1[[#This Row],[BuyStopTime]],"0000") &amp;"_"&amp;Table1[[#This Row],[Build]] &amp; "_" &amp;Table1[[#This Row],[Trading Class]]</f>
        <v>0630_264301_SPY</v>
      </c>
      <c r="T42" s="7" t="str">
        <f>Table1[[#This Row],[Trade Idea]]&amp;"_"&amp;Table1[[#This Row],[Build]]</f>
        <v>0630_264301_SPY_264301</v>
      </c>
      <c r="U42" s="7" t="b">
        <f>ISNUMBER(FIND("_b_",Table1[[#This Row],[Order Ref.]]))</f>
        <v>1</v>
      </c>
      <c r="V42" s="7" t="str">
        <f>LEFT(Table1[[#This Row],[Order Ref.]],6)</f>
        <v>264301</v>
      </c>
      <c r="W42" s="18" t="str">
        <f>HYPERLINK("http://money.worker.ydns.eu/job/update_entities_fidelity_MIM_BUYSTOP/" &amp; Table1[[#This Row],[Build]], "click me")</f>
        <v>click me</v>
      </c>
      <c r="X42" s="8">
        <f>Table1[[#This Row],[Quantity]]*100*Table1[[#This Row],[Price]]*IF(Table1[[#This Row],[Bought]],-1,1)</f>
        <v>-413</v>
      </c>
      <c r="Y42" s="9">
        <f>TIMEVALUE(LEFT(Table1[[#This Row],[BuyStopTime]],1) &amp; ":" &amp; RIGHT(Table1[[#This Row],[BuyStopTime]],2) &amp; " AM")</f>
        <v>0.27083333333333331</v>
      </c>
      <c r="Z4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2" s="10" t="e" cm="1">
        <f t="array" ref="AA42">MAX((Table1[Trade Idea and Build]=Table1[[#This Row],[Trade Idea and Build]])*Table1[Column5])</f>
        <v>#VALUE!</v>
      </c>
      <c r="AB42" s="10" t="e">
        <f>IF(Table1[[#This Row],[SumTrailingAmountByTradePiece]]=0,"Ladder","Trail")</f>
        <v>#VALUE!</v>
      </c>
      <c r="AC42" s="10"/>
      <c r="AD42" s="2">
        <v>264301</v>
      </c>
      <c r="AE42" s="2" t="s">
        <v>115</v>
      </c>
      <c r="AF42" s="2" t="s">
        <v>27</v>
      </c>
      <c r="AG42" s="2">
        <v>630</v>
      </c>
      <c r="AH42" s="2" t="s">
        <v>41</v>
      </c>
      <c r="AI42" s="2">
        <v>555</v>
      </c>
      <c r="AJ42" s="2">
        <v>-50</v>
      </c>
      <c r="AK42" s="2" t="s">
        <v>71</v>
      </c>
      <c r="AL42" s="2"/>
      <c r="AM42" s="2"/>
    </row>
    <row r="43" spans="1:39" x14ac:dyDescent="0.25">
      <c r="A43" s="11" t="s">
        <v>541</v>
      </c>
      <c r="B43" s="15" t="s">
        <v>542</v>
      </c>
      <c r="C43" s="11" t="s">
        <v>99</v>
      </c>
      <c r="D43" s="11">
        <v>20220930</v>
      </c>
      <c r="E43" s="11">
        <v>364</v>
      </c>
      <c r="F43" s="11" t="s">
        <v>37</v>
      </c>
      <c r="G43" s="11" t="s">
        <v>100</v>
      </c>
      <c r="H43" s="11" t="s">
        <v>18</v>
      </c>
      <c r="I43" s="11">
        <v>1</v>
      </c>
      <c r="J43" s="11">
        <v>4.13</v>
      </c>
      <c r="K43" s="12">
        <v>0.28084490740740742</v>
      </c>
      <c r="L43" s="11">
        <v>20220929</v>
      </c>
      <c r="M43" s="11" t="s">
        <v>103</v>
      </c>
      <c r="N43" s="11" t="s">
        <v>113</v>
      </c>
      <c r="O43" s="15" t="s">
        <v>543</v>
      </c>
      <c r="P43" s="11"/>
      <c r="Q43" s="11"/>
      <c r="R43" s="11" t="s">
        <v>69</v>
      </c>
      <c r="S43" s="7" t="str">
        <f xml:space="preserve"> TEXT(Table1[[#This Row],[BuyStopTime]],"0000") &amp;"_"&amp;Table1[[#This Row],[Build]] &amp; "_" &amp;Table1[[#This Row],[Trading Class]]</f>
        <v>0630_264301_SPY</v>
      </c>
      <c r="T43" s="7" t="str">
        <f>Table1[[#This Row],[Trade Idea]]&amp;"_"&amp;Table1[[#This Row],[Build]]</f>
        <v>0630_264301_SPY_264301</v>
      </c>
      <c r="U43" s="7" t="b">
        <f>ISNUMBER(FIND("_b_",Table1[[#This Row],[Order Ref.]]))</f>
        <v>1</v>
      </c>
      <c r="V43" s="7" t="str">
        <f>LEFT(Table1[[#This Row],[Order Ref.]],6)</f>
        <v>264301</v>
      </c>
      <c r="W43" s="18" t="str">
        <f>HYPERLINK("http://money.worker.ydns.eu/job/update_entities_fidelity_MIM_BUYSTOP/" &amp; Table1[[#This Row],[Build]], "click me")</f>
        <v>click me</v>
      </c>
      <c r="X43" s="8">
        <f>Table1[[#This Row],[Quantity]]*100*Table1[[#This Row],[Price]]*IF(Table1[[#This Row],[Bought]],-1,1)</f>
        <v>-413</v>
      </c>
      <c r="Y43" s="9">
        <f>TIMEVALUE(LEFT(Table1[[#This Row],[BuyStopTime]],1) &amp; ":" &amp; RIGHT(Table1[[#This Row],[BuyStopTime]],2) &amp; " AM")</f>
        <v>0.27083333333333331</v>
      </c>
      <c r="Z4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3" s="10" t="e" cm="1">
        <f t="array" ref="AA43">MAX((Table1[Trade Idea and Build]=Table1[[#This Row],[Trade Idea and Build]])*Table1[Column5])</f>
        <v>#VALUE!</v>
      </c>
      <c r="AB43" s="10" t="e">
        <f>IF(Table1[[#This Row],[SumTrailingAmountByTradePiece]]=0,"Ladder","Trail")</f>
        <v>#VALUE!</v>
      </c>
      <c r="AC43" s="10"/>
      <c r="AD43" s="2">
        <v>264301</v>
      </c>
      <c r="AE43" s="2" t="s">
        <v>115</v>
      </c>
      <c r="AF43" s="2" t="s">
        <v>27</v>
      </c>
      <c r="AG43" s="2">
        <v>630</v>
      </c>
      <c r="AH43" s="2" t="s">
        <v>41</v>
      </c>
      <c r="AI43" s="2">
        <v>555</v>
      </c>
      <c r="AJ43" s="2">
        <v>-50</v>
      </c>
      <c r="AK43" s="2" t="s">
        <v>71</v>
      </c>
      <c r="AL43" s="2"/>
      <c r="AM43" s="2"/>
    </row>
    <row r="44" spans="1:39" x14ac:dyDescent="0.25">
      <c r="A44" s="11" t="s">
        <v>541</v>
      </c>
      <c r="B44" s="15" t="s">
        <v>542</v>
      </c>
      <c r="C44" s="11" t="s">
        <v>99</v>
      </c>
      <c r="D44" s="11">
        <v>20220930</v>
      </c>
      <c r="E44" s="11">
        <v>364</v>
      </c>
      <c r="F44" s="11" t="s">
        <v>37</v>
      </c>
      <c r="G44" s="11" t="s">
        <v>100</v>
      </c>
      <c r="H44" s="11" t="s">
        <v>18</v>
      </c>
      <c r="I44" s="11">
        <v>1</v>
      </c>
      <c r="J44" s="11">
        <v>4.13</v>
      </c>
      <c r="K44" s="12">
        <v>0.28084490740740742</v>
      </c>
      <c r="L44" s="11">
        <v>20220929</v>
      </c>
      <c r="M44" s="11" t="s">
        <v>136</v>
      </c>
      <c r="N44" s="11" t="s">
        <v>113</v>
      </c>
      <c r="O44" s="15" t="s">
        <v>543</v>
      </c>
      <c r="P44" s="11"/>
      <c r="Q44" s="11"/>
      <c r="R44" s="11" t="s">
        <v>69</v>
      </c>
      <c r="S44" s="7" t="str">
        <f xml:space="preserve"> TEXT(Table1[[#This Row],[BuyStopTime]],"0000") &amp;"_"&amp;Table1[[#This Row],[Build]] &amp; "_" &amp;Table1[[#This Row],[Trading Class]]</f>
        <v>0630_264301_SPY</v>
      </c>
      <c r="T44" s="7" t="str">
        <f>Table1[[#This Row],[Trade Idea]]&amp;"_"&amp;Table1[[#This Row],[Build]]</f>
        <v>0630_264301_SPY_264301</v>
      </c>
      <c r="U44" s="7" t="b">
        <f>ISNUMBER(FIND("_b_",Table1[[#This Row],[Order Ref.]]))</f>
        <v>1</v>
      </c>
      <c r="V44" s="7" t="str">
        <f>LEFT(Table1[[#This Row],[Order Ref.]],6)</f>
        <v>264301</v>
      </c>
      <c r="W44" s="18" t="str">
        <f>HYPERLINK("http://money.worker.ydns.eu/job/update_entities_fidelity_MIM_BUYSTOP/" &amp; Table1[[#This Row],[Build]], "click me")</f>
        <v>click me</v>
      </c>
      <c r="X44" s="8">
        <f>Table1[[#This Row],[Quantity]]*100*Table1[[#This Row],[Price]]*IF(Table1[[#This Row],[Bought]],-1,1)</f>
        <v>-413</v>
      </c>
      <c r="Y44" s="9">
        <f>TIMEVALUE(LEFT(Table1[[#This Row],[BuyStopTime]],1) &amp; ":" &amp; RIGHT(Table1[[#This Row],[BuyStopTime]],2) &amp; " AM")</f>
        <v>0.27083333333333331</v>
      </c>
      <c r="Z4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4" s="10" t="e" cm="1">
        <f t="array" ref="AA44">MAX((Table1[Trade Idea and Build]=Table1[[#This Row],[Trade Idea and Build]])*Table1[Column5])</f>
        <v>#VALUE!</v>
      </c>
      <c r="AB44" s="10" t="e">
        <f>IF(Table1[[#This Row],[SumTrailingAmountByTradePiece]]=0,"Ladder","Trail")</f>
        <v>#VALUE!</v>
      </c>
      <c r="AC44" s="10"/>
      <c r="AD44" s="2">
        <v>264301</v>
      </c>
      <c r="AE44" s="2" t="s">
        <v>115</v>
      </c>
      <c r="AF44" s="2" t="s">
        <v>27</v>
      </c>
      <c r="AG44" s="2">
        <v>630</v>
      </c>
      <c r="AH44" s="2" t="s">
        <v>41</v>
      </c>
      <c r="AI44" s="2">
        <v>555</v>
      </c>
      <c r="AJ44" s="2">
        <v>-50</v>
      </c>
      <c r="AK44" s="2" t="s">
        <v>71</v>
      </c>
      <c r="AL44" s="2"/>
      <c r="AM44" s="2"/>
    </row>
    <row r="45" spans="1:39" x14ac:dyDescent="0.25">
      <c r="A45" s="11" t="s">
        <v>541</v>
      </c>
      <c r="B45" s="15" t="s">
        <v>542</v>
      </c>
      <c r="C45" s="11" t="s">
        <v>99</v>
      </c>
      <c r="D45" s="11">
        <v>20220930</v>
      </c>
      <c r="E45" s="11">
        <v>364</v>
      </c>
      <c r="F45" s="11" t="s">
        <v>37</v>
      </c>
      <c r="G45" s="11" t="s">
        <v>100</v>
      </c>
      <c r="H45" s="11" t="s">
        <v>18</v>
      </c>
      <c r="I45" s="11">
        <v>1</v>
      </c>
      <c r="J45" s="11">
        <v>4.13</v>
      </c>
      <c r="K45" s="12">
        <v>0.28084490740740742</v>
      </c>
      <c r="L45" s="11">
        <v>20220929</v>
      </c>
      <c r="M45" s="11" t="s">
        <v>136</v>
      </c>
      <c r="N45" s="11" t="s">
        <v>113</v>
      </c>
      <c r="O45" s="15" t="s">
        <v>543</v>
      </c>
      <c r="P45" s="11"/>
      <c r="Q45" s="11"/>
      <c r="R45" s="11" t="s">
        <v>69</v>
      </c>
      <c r="S45" s="7" t="str">
        <f xml:space="preserve"> TEXT(Table1[[#This Row],[BuyStopTime]],"0000") &amp;"_"&amp;Table1[[#This Row],[Build]] &amp; "_" &amp;Table1[[#This Row],[Trading Class]]</f>
        <v>0630_264301_SPY</v>
      </c>
      <c r="T45" s="7" t="str">
        <f>Table1[[#This Row],[Trade Idea]]&amp;"_"&amp;Table1[[#This Row],[Build]]</f>
        <v>0630_264301_SPY_264301</v>
      </c>
      <c r="U45" s="7" t="b">
        <f>ISNUMBER(FIND("_b_",Table1[[#This Row],[Order Ref.]]))</f>
        <v>1</v>
      </c>
      <c r="V45" s="7" t="str">
        <f>LEFT(Table1[[#This Row],[Order Ref.]],6)</f>
        <v>264301</v>
      </c>
      <c r="W45" s="18" t="str">
        <f>HYPERLINK("http://money.worker.ydns.eu/job/update_entities_fidelity_MIM_BUYSTOP/" &amp; Table1[[#This Row],[Build]], "click me")</f>
        <v>click me</v>
      </c>
      <c r="X45" s="8">
        <f>Table1[[#This Row],[Quantity]]*100*Table1[[#This Row],[Price]]*IF(Table1[[#This Row],[Bought]],-1,1)</f>
        <v>-413</v>
      </c>
      <c r="Y45" s="9">
        <f>TIMEVALUE(LEFT(Table1[[#This Row],[BuyStopTime]],1) &amp; ":" &amp; RIGHT(Table1[[#This Row],[BuyStopTime]],2) &amp; " AM")</f>
        <v>0.27083333333333331</v>
      </c>
      <c r="Z4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5" s="10" t="e" cm="1">
        <f t="array" ref="AA45">MAX((Table1[Trade Idea and Build]=Table1[[#This Row],[Trade Idea and Build]])*Table1[Column5])</f>
        <v>#VALUE!</v>
      </c>
      <c r="AB45" s="10" t="e">
        <f>IF(Table1[[#This Row],[SumTrailingAmountByTradePiece]]=0,"Ladder","Trail")</f>
        <v>#VALUE!</v>
      </c>
      <c r="AC45" s="10"/>
      <c r="AD45" s="2">
        <v>264301</v>
      </c>
      <c r="AE45" s="2" t="s">
        <v>115</v>
      </c>
      <c r="AF45" s="2" t="s">
        <v>27</v>
      </c>
      <c r="AG45" s="2">
        <v>630</v>
      </c>
      <c r="AH45" s="2" t="s">
        <v>41</v>
      </c>
      <c r="AI45" s="2">
        <v>555</v>
      </c>
      <c r="AJ45" s="2">
        <v>-50</v>
      </c>
      <c r="AK45" s="2" t="s">
        <v>71</v>
      </c>
      <c r="AL45" s="2"/>
      <c r="AM45" s="2"/>
    </row>
    <row r="46" spans="1:39" x14ac:dyDescent="0.25">
      <c r="A46" s="11" t="s">
        <v>541</v>
      </c>
      <c r="B46" s="15" t="s">
        <v>542</v>
      </c>
      <c r="C46" s="11" t="s">
        <v>99</v>
      </c>
      <c r="D46" s="11">
        <v>20220930</v>
      </c>
      <c r="E46" s="11">
        <v>364</v>
      </c>
      <c r="F46" s="11" t="s">
        <v>37</v>
      </c>
      <c r="G46" s="11" t="s">
        <v>100</v>
      </c>
      <c r="H46" s="11" t="s">
        <v>18</v>
      </c>
      <c r="I46" s="11">
        <v>4</v>
      </c>
      <c r="J46" s="11">
        <v>4.13</v>
      </c>
      <c r="K46" s="12">
        <v>0.28084490740740742</v>
      </c>
      <c r="L46" s="11">
        <v>20220929</v>
      </c>
      <c r="M46" s="11" t="s">
        <v>136</v>
      </c>
      <c r="N46" s="11" t="s">
        <v>113</v>
      </c>
      <c r="O46" s="15" t="s">
        <v>543</v>
      </c>
      <c r="P46" s="11"/>
      <c r="Q46" s="11"/>
      <c r="R46" s="11" t="s">
        <v>69</v>
      </c>
      <c r="S46" s="7" t="str">
        <f xml:space="preserve"> TEXT(Table1[[#This Row],[BuyStopTime]],"0000") &amp;"_"&amp;Table1[[#This Row],[Build]] &amp; "_" &amp;Table1[[#This Row],[Trading Class]]</f>
        <v>0630_264301_SPY</v>
      </c>
      <c r="T46" s="7" t="str">
        <f>Table1[[#This Row],[Trade Idea]]&amp;"_"&amp;Table1[[#This Row],[Build]]</f>
        <v>0630_264301_SPY_264301</v>
      </c>
      <c r="U46" s="7" t="b">
        <f>ISNUMBER(FIND("_b_",Table1[[#This Row],[Order Ref.]]))</f>
        <v>1</v>
      </c>
      <c r="V46" s="7" t="str">
        <f>LEFT(Table1[[#This Row],[Order Ref.]],6)</f>
        <v>264301</v>
      </c>
      <c r="W46" s="18" t="str">
        <f>HYPERLINK("http://money.worker.ydns.eu/job/update_entities_fidelity_MIM_BUYSTOP/" &amp; Table1[[#This Row],[Build]], "click me")</f>
        <v>click me</v>
      </c>
      <c r="X46" s="8">
        <f>Table1[[#This Row],[Quantity]]*100*Table1[[#This Row],[Price]]*IF(Table1[[#This Row],[Bought]],-1,1)</f>
        <v>-1652</v>
      </c>
      <c r="Y46" s="9">
        <f>TIMEVALUE(LEFT(Table1[[#This Row],[BuyStopTime]],1) &amp; ":" &amp; RIGHT(Table1[[#This Row],[BuyStopTime]],2) &amp; " AM")</f>
        <v>0.27083333333333331</v>
      </c>
      <c r="Z4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0630|06:44|BUY|SPY|Put|reversal</v>
      </c>
      <c r="AA46" s="10" t="e" cm="1">
        <f t="array" ref="AA46">MAX((Table1[Trade Idea and Build]=Table1[[#This Row],[Trade Idea and Build]])*Table1[Column5])</f>
        <v>#VALUE!</v>
      </c>
      <c r="AB46" s="10" t="e">
        <f>IF(Table1[[#This Row],[SumTrailingAmountByTradePiece]]=0,"Ladder","Trail")</f>
        <v>#VALUE!</v>
      </c>
      <c r="AC46" s="10"/>
      <c r="AD46" s="2">
        <v>264301</v>
      </c>
      <c r="AE46" s="2" t="s">
        <v>115</v>
      </c>
      <c r="AF46" s="2" t="s">
        <v>27</v>
      </c>
      <c r="AG46" s="2">
        <v>630</v>
      </c>
      <c r="AH46" s="2" t="s">
        <v>41</v>
      </c>
      <c r="AI46" s="2">
        <v>555</v>
      </c>
      <c r="AJ46" s="2">
        <v>-50</v>
      </c>
      <c r="AK46" s="2" t="s">
        <v>71</v>
      </c>
      <c r="AL46" s="2"/>
      <c r="AM46" s="2"/>
    </row>
    <row r="47" spans="1:39" x14ac:dyDescent="0.25">
      <c r="A47" s="11" t="s">
        <v>544</v>
      </c>
      <c r="B47" s="15" t="s">
        <v>545</v>
      </c>
      <c r="C47" s="11" t="s">
        <v>99</v>
      </c>
      <c r="D47" s="11">
        <v>20220930</v>
      </c>
      <c r="E47" s="11">
        <v>242.5</v>
      </c>
      <c r="F47" s="11" t="s">
        <v>37</v>
      </c>
      <c r="G47" s="11" t="s">
        <v>100</v>
      </c>
      <c r="H47" s="11" t="s">
        <v>18</v>
      </c>
      <c r="I47" s="11">
        <v>1</v>
      </c>
      <c r="J47" s="11">
        <v>5.8</v>
      </c>
      <c r="K47" s="12">
        <v>0.28127314814814813</v>
      </c>
      <c r="L47" s="11">
        <v>20220929</v>
      </c>
      <c r="M47" s="11" t="s">
        <v>139</v>
      </c>
      <c r="N47" s="11" t="s">
        <v>113</v>
      </c>
      <c r="O47" s="15" t="s">
        <v>546</v>
      </c>
      <c r="P47" s="11"/>
      <c r="Q47" s="11"/>
      <c r="R47" s="11" t="s">
        <v>67</v>
      </c>
      <c r="S47" s="7" t="str">
        <f xml:space="preserve"> TEXT(Table1[[#This Row],[BuyStopTime]],"0000") &amp;"_"&amp;Table1[[#This Row],[Build]] &amp; "_" &amp;Table1[[#This Row],[Trading Class]]</f>
        <v>0630_264303_NFLX</v>
      </c>
      <c r="T47" s="7" t="str">
        <f>Table1[[#This Row],[Trade Idea]]&amp;"_"&amp;Table1[[#This Row],[Build]]</f>
        <v>0630_264303_NFLX_264303</v>
      </c>
      <c r="U47" s="7" t="b">
        <f>ISNUMBER(FIND("_b_",Table1[[#This Row],[Order Ref.]]))</f>
        <v>1</v>
      </c>
      <c r="V47" s="7" t="str">
        <f>LEFT(Table1[[#This Row],[Order Ref.]],6)</f>
        <v>264303</v>
      </c>
      <c r="W47" s="18" t="str">
        <f>HYPERLINK("http://money.worker.ydns.eu/job/update_entities_fidelity_MIM_BUYSTOP/" &amp; Table1[[#This Row],[Build]], "click me")</f>
        <v>click me</v>
      </c>
      <c r="X47" s="8">
        <f>Table1[[#This Row],[Quantity]]*100*Table1[[#This Row],[Price]]*IF(Table1[[#This Row],[Bought]],-1,1)</f>
        <v>-580</v>
      </c>
      <c r="Y47" s="9">
        <f>TIMEVALUE(LEFT(Table1[[#This Row],[BuyStopTime]],1) &amp; ":" &amp; RIGHT(Table1[[#This Row],[BuyStopTime]],2) &amp; " AM")</f>
        <v>0.27083333333333331</v>
      </c>
      <c r="Z4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47" s="10" t="e" cm="1">
        <f t="array" ref="AA47">MAX((Table1[Trade Idea and Build]=Table1[[#This Row],[Trade Idea and Build]])*Table1[Column5])</f>
        <v>#VALUE!</v>
      </c>
      <c r="AB47" s="10" t="e">
        <f>IF(Table1[[#This Row],[SumTrailingAmountByTradePiece]]=0,"Ladder","Trail")</f>
        <v>#VALUE!</v>
      </c>
      <c r="AC47" s="10"/>
      <c r="AD47" s="2">
        <v>264303</v>
      </c>
      <c r="AE47" s="2" t="s">
        <v>115</v>
      </c>
      <c r="AF47" s="2" t="s">
        <v>27</v>
      </c>
      <c r="AG47" s="2">
        <v>630</v>
      </c>
      <c r="AH47" s="2" t="s">
        <v>41</v>
      </c>
      <c r="AI47" s="2">
        <v>555</v>
      </c>
      <c r="AJ47" s="2">
        <v>-144</v>
      </c>
      <c r="AK47" s="2" t="s">
        <v>71</v>
      </c>
      <c r="AL47" s="2"/>
      <c r="AM47" s="2"/>
    </row>
    <row r="48" spans="1:39" x14ac:dyDescent="0.25">
      <c r="A48" s="11" t="s">
        <v>544</v>
      </c>
      <c r="B48" s="15" t="s">
        <v>545</v>
      </c>
      <c r="C48" s="11" t="s">
        <v>99</v>
      </c>
      <c r="D48" s="11">
        <v>20220930</v>
      </c>
      <c r="E48" s="11">
        <v>242.5</v>
      </c>
      <c r="F48" s="11" t="s">
        <v>37</v>
      </c>
      <c r="G48" s="11" t="s">
        <v>100</v>
      </c>
      <c r="H48" s="11" t="s">
        <v>18</v>
      </c>
      <c r="I48" s="11">
        <v>1</v>
      </c>
      <c r="J48" s="11">
        <v>5.8</v>
      </c>
      <c r="K48" s="12">
        <v>0.28130787037037036</v>
      </c>
      <c r="L48" s="11">
        <v>20220929</v>
      </c>
      <c r="M48" s="11" t="s">
        <v>139</v>
      </c>
      <c r="N48" s="11" t="s">
        <v>113</v>
      </c>
      <c r="O48" s="15" t="s">
        <v>546</v>
      </c>
      <c r="P48" s="11"/>
      <c r="Q48" s="11"/>
      <c r="R48" s="11" t="s">
        <v>67</v>
      </c>
      <c r="S48" s="7" t="str">
        <f xml:space="preserve"> TEXT(Table1[[#This Row],[BuyStopTime]],"0000") &amp;"_"&amp;Table1[[#This Row],[Build]] &amp; "_" &amp;Table1[[#This Row],[Trading Class]]</f>
        <v>0630_264303_NFLX</v>
      </c>
      <c r="T48" s="7" t="str">
        <f>Table1[[#This Row],[Trade Idea]]&amp;"_"&amp;Table1[[#This Row],[Build]]</f>
        <v>0630_264303_NFLX_264303</v>
      </c>
      <c r="U48" s="7" t="b">
        <f>ISNUMBER(FIND("_b_",Table1[[#This Row],[Order Ref.]]))</f>
        <v>1</v>
      </c>
      <c r="V48" s="7" t="str">
        <f>LEFT(Table1[[#This Row],[Order Ref.]],6)</f>
        <v>264303</v>
      </c>
      <c r="W48" s="18" t="str">
        <f>HYPERLINK("http://money.worker.ydns.eu/job/update_entities_fidelity_MIM_BUYSTOP/" &amp; Table1[[#This Row],[Build]], "click me")</f>
        <v>click me</v>
      </c>
      <c r="X48" s="8">
        <f>Table1[[#This Row],[Quantity]]*100*Table1[[#This Row],[Price]]*IF(Table1[[#This Row],[Bought]],-1,1)</f>
        <v>-580</v>
      </c>
      <c r="Y48" s="9">
        <f>TIMEVALUE(LEFT(Table1[[#This Row],[BuyStopTime]],1) &amp; ":" &amp; RIGHT(Table1[[#This Row],[BuyStopTime]],2) &amp; " AM")</f>
        <v>0.27083333333333331</v>
      </c>
      <c r="Z4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48" s="10" t="e" cm="1">
        <f t="array" ref="AA48">MAX((Table1[Trade Idea and Build]=Table1[[#This Row],[Trade Idea and Build]])*Table1[Column5])</f>
        <v>#VALUE!</v>
      </c>
      <c r="AB48" s="10" t="e">
        <f>IF(Table1[[#This Row],[SumTrailingAmountByTradePiece]]=0,"Ladder","Trail")</f>
        <v>#VALUE!</v>
      </c>
      <c r="AC48" s="10"/>
      <c r="AD48" s="2">
        <v>264303</v>
      </c>
      <c r="AE48" s="2" t="s">
        <v>115</v>
      </c>
      <c r="AF48" s="2" t="s">
        <v>27</v>
      </c>
      <c r="AG48" s="2">
        <v>630</v>
      </c>
      <c r="AH48" s="2" t="s">
        <v>41</v>
      </c>
      <c r="AI48" s="2">
        <v>555</v>
      </c>
      <c r="AJ48" s="2">
        <v>-144</v>
      </c>
      <c r="AK48" s="2" t="s">
        <v>71</v>
      </c>
      <c r="AL48" s="2"/>
      <c r="AM48" s="2"/>
    </row>
    <row r="49" spans="1:39" x14ac:dyDescent="0.25">
      <c r="A49" s="11" t="s">
        <v>544</v>
      </c>
      <c r="B49" s="15" t="s">
        <v>545</v>
      </c>
      <c r="C49" s="11" t="s">
        <v>99</v>
      </c>
      <c r="D49" s="11">
        <v>20220930</v>
      </c>
      <c r="E49" s="11">
        <v>242.5</v>
      </c>
      <c r="F49" s="11" t="s">
        <v>37</v>
      </c>
      <c r="G49" s="11" t="s">
        <v>100</v>
      </c>
      <c r="H49" s="11" t="s">
        <v>18</v>
      </c>
      <c r="I49" s="11">
        <v>1</v>
      </c>
      <c r="J49" s="11">
        <v>5.8</v>
      </c>
      <c r="K49" s="12">
        <v>0.28133101851851855</v>
      </c>
      <c r="L49" s="11">
        <v>20220929</v>
      </c>
      <c r="M49" s="11" t="s">
        <v>139</v>
      </c>
      <c r="N49" s="11" t="s">
        <v>113</v>
      </c>
      <c r="O49" s="15" t="s">
        <v>546</v>
      </c>
      <c r="P49" s="11"/>
      <c r="Q49" s="11"/>
      <c r="R49" s="11" t="s">
        <v>67</v>
      </c>
      <c r="S49" s="7" t="str">
        <f xml:space="preserve"> TEXT(Table1[[#This Row],[BuyStopTime]],"0000") &amp;"_"&amp;Table1[[#This Row],[Build]] &amp; "_" &amp;Table1[[#This Row],[Trading Class]]</f>
        <v>0630_264303_NFLX</v>
      </c>
      <c r="T49" s="7" t="str">
        <f>Table1[[#This Row],[Trade Idea]]&amp;"_"&amp;Table1[[#This Row],[Build]]</f>
        <v>0630_264303_NFLX_264303</v>
      </c>
      <c r="U49" s="7" t="b">
        <f>ISNUMBER(FIND("_b_",Table1[[#This Row],[Order Ref.]]))</f>
        <v>1</v>
      </c>
      <c r="V49" s="7" t="str">
        <f>LEFT(Table1[[#This Row],[Order Ref.]],6)</f>
        <v>264303</v>
      </c>
      <c r="W49" s="18" t="str">
        <f>HYPERLINK("http://money.worker.ydns.eu/job/update_entities_fidelity_MIM_BUYSTOP/" &amp; Table1[[#This Row],[Build]], "click me")</f>
        <v>click me</v>
      </c>
      <c r="X49" s="8">
        <f>Table1[[#This Row],[Quantity]]*100*Table1[[#This Row],[Price]]*IF(Table1[[#This Row],[Bought]],-1,1)</f>
        <v>-580</v>
      </c>
      <c r="Y49" s="9">
        <f>TIMEVALUE(LEFT(Table1[[#This Row],[BuyStopTime]],1) &amp; ":" &amp; RIGHT(Table1[[#This Row],[BuyStopTime]],2) &amp; " AM")</f>
        <v>0.27083333333333331</v>
      </c>
      <c r="Z4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49" s="10" t="e" cm="1">
        <f t="array" ref="AA49">MAX((Table1[Trade Idea and Build]=Table1[[#This Row],[Trade Idea and Build]])*Table1[Column5])</f>
        <v>#VALUE!</v>
      </c>
      <c r="AB49" s="10" t="e">
        <f>IF(Table1[[#This Row],[SumTrailingAmountByTradePiece]]=0,"Ladder","Trail")</f>
        <v>#VALUE!</v>
      </c>
      <c r="AC49" s="10"/>
      <c r="AD49" s="2">
        <v>264303</v>
      </c>
      <c r="AE49" s="2" t="s">
        <v>115</v>
      </c>
      <c r="AF49" s="2" t="s">
        <v>27</v>
      </c>
      <c r="AG49" s="2">
        <v>630</v>
      </c>
      <c r="AH49" s="2" t="s">
        <v>41</v>
      </c>
      <c r="AI49" s="2">
        <v>555</v>
      </c>
      <c r="AJ49" s="2">
        <v>-144</v>
      </c>
      <c r="AK49" s="2" t="s">
        <v>71</v>
      </c>
      <c r="AL49" s="2"/>
      <c r="AM49" s="2"/>
    </row>
    <row r="50" spans="1:39" x14ac:dyDescent="0.25">
      <c r="A50" s="11" t="s">
        <v>532</v>
      </c>
      <c r="B50" s="15" t="s">
        <v>533</v>
      </c>
      <c r="C50" s="11" t="s">
        <v>99</v>
      </c>
      <c r="D50" s="11">
        <v>20220930</v>
      </c>
      <c r="E50" s="11">
        <v>115</v>
      </c>
      <c r="F50" s="11" t="s">
        <v>107</v>
      </c>
      <c r="G50" s="11" t="s">
        <v>100</v>
      </c>
      <c r="H50" s="11" t="s">
        <v>38</v>
      </c>
      <c r="I50" s="11">
        <v>7</v>
      </c>
      <c r="J50" s="11">
        <v>1.59</v>
      </c>
      <c r="K50" s="12">
        <v>0.28151620370370373</v>
      </c>
      <c r="L50" s="11">
        <v>20220929</v>
      </c>
      <c r="M50" s="11" t="s">
        <v>138</v>
      </c>
      <c r="N50" s="11" t="s">
        <v>113</v>
      </c>
      <c r="O50" s="15" t="s">
        <v>547</v>
      </c>
      <c r="P50" s="11"/>
      <c r="Q50" s="11"/>
      <c r="R50" s="11" t="s">
        <v>531</v>
      </c>
      <c r="S50" s="7" t="str">
        <f xml:space="preserve"> TEXT(Table1[[#This Row],[BuyStopTime]],"0000") &amp;"_"&amp;Table1[[#This Row],[Build]] &amp; "_" &amp;Table1[[#This Row],[Trading Class]]</f>
        <v>0630_264296_AMZN</v>
      </c>
      <c r="T50" s="7" t="str">
        <f>Table1[[#This Row],[Trade Idea]]&amp;"_"&amp;Table1[[#This Row],[Build]]</f>
        <v>0630_264296_AMZN_264296</v>
      </c>
      <c r="U50" s="7" t="b">
        <f>ISNUMBER(FIND("_b_",Table1[[#This Row],[Order Ref.]]))</f>
        <v>0</v>
      </c>
      <c r="V50" s="7" t="str">
        <f>LEFT(Table1[[#This Row],[Order Ref.]],6)</f>
        <v>264296</v>
      </c>
      <c r="W50" s="18" t="str">
        <f>HYPERLINK("http://money.worker.ydns.eu/job/update_entities_fidelity_MIM_BUYSTOP/" &amp; Table1[[#This Row],[Build]], "click me")</f>
        <v>click me</v>
      </c>
      <c r="X50" s="8">
        <f>Table1[[#This Row],[Quantity]]*100*Table1[[#This Row],[Price]]*IF(Table1[[#This Row],[Bought]],-1,1)</f>
        <v>1113</v>
      </c>
      <c r="Y50" s="9">
        <f>TIMEVALUE(LEFT(Table1[[#This Row],[BuyStopTime]],1) &amp; ":" &amp; RIGHT(Table1[[#This Row],[BuyStopTime]],2) &amp; " AM")</f>
        <v>0.27083333333333331</v>
      </c>
      <c r="Z5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0630|06:45|SELL|AMZN|Call|continuation</v>
      </c>
      <c r="AA50" s="10" t="e" cm="1">
        <f t="array" ref="AA50">MAX((Table1[Trade Idea and Build]=Table1[[#This Row],[Trade Idea and Build]])*Table1[Column5])</f>
        <v>#VALUE!</v>
      </c>
      <c r="AB50" s="10" t="e">
        <f>IF(Table1[[#This Row],[SumTrailingAmountByTradePiece]]=0,"Ladder","Trail")</f>
        <v>#VALUE!</v>
      </c>
      <c r="AC50" s="10"/>
      <c r="AD50" s="2">
        <v>264296</v>
      </c>
      <c r="AE50" s="2" t="s">
        <v>115</v>
      </c>
      <c r="AF50" s="2" t="s">
        <v>70</v>
      </c>
      <c r="AG50" s="2">
        <v>630</v>
      </c>
      <c r="AH50" s="2" t="s">
        <v>592</v>
      </c>
      <c r="AI50" s="2">
        <v>555</v>
      </c>
      <c r="AJ50" s="2">
        <v>0</v>
      </c>
      <c r="AK50" s="2" t="s">
        <v>71</v>
      </c>
      <c r="AL50" s="2"/>
      <c r="AM50" s="2"/>
    </row>
    <row r="51" spans="1:39" x14ac:dyDescent="0.25">
      <c r="A51" s="11" t="s">
        <v>532</v>
      </c>
      <c r="B51" s="15" t="s">
        <v>533</v>
      </c>
      <c r="C51" s="11" t="s">
        <v>99</v>
      </c>
      <c r="D51" s="11">
        <v>20220930</v>
      </c>
      <c r="E51" s="11">
        <v>115</v>
      </c>
      <c r="F51" s="11" t="s">
        <v>107</v>
      </c>
      <c r="G51" s="11" t="s">
        <v>100</v>
      </c>
      <c r="H51" s="11" t="s">
        <v>38</v>
      </c>
      <c r="I51" s="11">
        <v>4</v>
      </c>
      <c r="J51" s="11">
        <v>1.59</v>
      </c>
      <c r="K51" s="12">
        <v>0.28152777777777777</v>
      </c>
      <c r="L51" s="11">
        <v>20220929</v>
      </c>
      <c r="M51" s="11" t="s">
        <v>138</v>
      </c>
      <c r="N51" s="11" t="s">
        <v>113</v>
      </c>
      <c r="O51" s="15" t="s">
        <v>547</v>
      </c>
      <c r="P51" s="11"/>
      <c r="Q51" s="11"/>
      <c r="R51" s="11" t="s">
        <v>531</v>
      </c>
      <c r="S51" s="7" t="str">
        <f xml:space="preserve"> TEXT(Table1[[#This Row],[BuyStopTime]],"0000") &amp;"_"&amp;Table1[[#This Row],[Build]] &amp; "_" &amp;Table1[[#This Row],[Trading Class]]</f>
        <v>0630_264296_AMZN</v>
      </c>
      <c r="T51" s="7" t="str">
        <f>Table1[[#This Row],[Trade Idea]]&amp;"_"&amp;Table1[[#This Row],[Build]]</f>
        <v>0630_264296_AMZN_264296</v>
      </c>
      <c r="U51" s="7" t="b">
        <f>ISNUMBER(FIND("_b_",Table1[[#This Row],[Order Ref.]]))</f>
        <v>0</v>
      </c>
      <c r="V51" s="7" t="str">
        <f>LEFT(Table1[[#This Row],[Order Ref.]],6)</f>
        <v>264296</v>
      </c>
      <c r="W51" s="18" t="str">
        <f>HYPERLINK("http://money.worker.ydns.eu/job/update_entities_fidelity_MIM_BUYSTOP/" &amp; Table1[[#This Row],[Build]], "click me")</f>
        <v>click me</v>
      </c>
      <c r="X51" s="8">
        <f>Table1[[#This Row],[Quantity]]*100*Table1[[#This Row],[Price]]*IF(Table1[[#This Row],[Bought]],-1,1)</f>
        <v>636</v>
      </c>
      <c r="Y51" s="9">
        <f>TIMEVALUE(LEFT(Table1[[#This Row],[BuyStopTime]],1) &amp; ":" &amp; RIGHT(Table1[[#This Row],[BuyStopTime]],2) &amp; " AM")</f>
        <v>0.27083333333333331</v>
      </c>
      <c r="Z5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0630|06:45|SELL|AMZN|Call|continuation</v>
      </c>
      <c r="AA51" s="10" t="e" cm="1">
        <f t="array" ref="AA51">MAX((Table1[Trade Idea and Build]=Table1[[#This Row],[Trade Idea and Build]])*Table1[Column5])</f>
        <v>#VALUE!</v>
      </c>
      <c r="AB51" s="10" t="e">
        <f>IF(Table1[[#This Row],[SumTrailingAmountByTradePiece]]=0,"Ladder","Trail")</f>
        <v>#VALUE!</v>
      </c>
      <c r="AC51" s="10"/>
      <c r="AD51" s="2">
        <v>264296</v>
      </c>
      <c r="AE51" s="2" t="s">
        <v>115</v>
      </c>
      <c r="AF51" s="2" t="s">
        <v>70</v>
      </c>
      <c r="AG51" s="2">
        <v>630</v>
      </c>
      <c r="AH51" s="2" t="s">
        <v>592</v>
      </c>
      <c r="AI51" s="2">
        <v>555</v>
      </c>
      <c r="AJ51" s="2">
        <v>0</v>
      </c>
      <c r="AK51" s="2" t="s">
        <v>71</v>
      </c>
      <c r="AL51" s="2"/>
      <c r="AM51" s="2"/>
    </row>
    <row r="52" spans="1:39" x14ac:dyDescent="0.25">
      <c r="A52" s="11" t="s">
        <v>548</v>
      </c>
      <c r="B52" s="15" t="s">
        <v>549</v>
      </c>
      <c r="C52" s="11" t="s">
        <v>99</v>
      </c>
      <c r="D52" s="11">
        <v>20220930</v>
      </c>
      <c r="E52" s="11">
        <v>240</v>
      </c>
      <c r="F52" s="11" t="s">
        <v>37</v>
      </c>
      <c r="G52" s="11" t="s">
        <v>100</v>
      </c>
      <c r="H52" s="11" t="s">
        <v>18</v>
      </c>
      <c r="I52" s="11">
        <v>1</v>
      </c>
      <c r="J52" s="11">
        <v>5</v>
      </c>
      <c r="K52" s="12">
        <v>0.28158564814814818</v>
      </c>
      <c r="L52" s="11">
        <v>20220929</v>
      </c>
      <c r="M52" s="11" t="s">
        <v>108</v>
      </c>
      <c r="N52" s="11" t="s">
        <v>113</v>
      </c>
      <c r="O52" s="15" t="s">
        <v>550</v>
      </c>
      <c r="P52" s="11"/>
      <c r="Q52" s="11"/>
      <c r="R52" s="11" t="s">
        <v>67</v>
      </c>
      <c r="S52" s="7" t="str">
        <f xml:space="preserve"> TEXT(Table1[[#This Row],[BuyStopTime]],"0000") &amp;"_"&amp;Table1[[#This Row],[Build]] &amp; "_" &amp;Table1[[#This Row],[Trading Class]]</f>
        <v>0630_264307_NFLX</v>
      </c>
      <c r="T52" s="7" t="str">
        <f>Table1[[#This Row],[Trade Idea]]&amp;"_"&amp;Table1[[#This Row],[Build]]</f>
        <v>0630_264307_NFLX_264307</v>
      </c>
      <c r="U52" s="7" t="b">
        <f>ISNUMBER(FIND("_b_",Table1[[#This Row],[Order Ref.]]))</f>
        <v>1</v>
      </c>
      <c r="V52" s="7" t="str">
        <f>LEFT(Table1[[#This Row],[Order Ref.]],6)</f>
        <v>264307</v>
      </c>
      <c r="W52" s="18" t="str">
        <f>HYPERLINK("http://money.worker.ydns.eu/job/update_entities_fidelity_MIM_BUYSTOP/" &amp; Table1[[#This Row],[Build]], "click me")</f>
        <v>click me</v>
      </c>
      <c r="X52" s="8">
        <f>Table1[[#This Row],[Quantity]]*100*Table1[[#This Row],[Price]]*IF(Table1[[#This Row],[Bought]],-1,1)</f>
        <v>-500</v>
      </c>
      <c r="Y52" s="9">
        <f>TIMEVALUE(LEFT(Table1[[#This Row],[BuyStopTime]],1) &amp; ":" &amp; RIGHT(Table1[[#This Row],[BuyStopTime]],2) &amp; " AM")</f>
        <v>0.27083333333333331</v>
      </c>
      <c r="Z5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2" s="10" t="e" cm="1">
        <f t="array" ref="AA52">MAX((Table1[Trade Idea and Build]=Table1[[#This Row],[Trade Idea and Build]])*Table1[Column5])</f>
        <v>#VALUE!</v>
      </c>
      <c r="AB52" s="10" t="e">
        <f>IF(Table1[[#This Row],[SumTrailingAmountByTradePiece]]=0,"Ladder","Trail")</f>
        <v>#VALUE!</v>
      </c>
      <c r="AC52" s="10"/>
      <c r="AD52" s="2">
        <v>264307</v>
      </c>
      <c r="AE52" s="2" t="s">
        <v>115</v>
      </c>
      <c r="AF52" s="2" t="s">
        <v>27</v>
      </c>
      <c r="AG52" s="2">
        <v>630</v>
      </c>
      <c r="AH52" s="2" t="s">
        <v>41</v>
      </c>
      <c r="AI52" s="2">
        <v>555</v>
      </c>
      <c r="AJ52" s="2">
        <v>-144</v>
      </c>
      <c r="AK52" s="2" t="s">
        <v>71</v>
      </c>
      <c r="AL52" s="2"/>
      <c r="AM52" s="2"/>
    </row>
    <row r="53" spans="1:39" x14ac:dyDescent="0.25">
      <c r="A53" s="11" t="s">
        <v>548</v>
      </c>
      <c r="B53" s="15" t="s">
        <v>549</v>
      </c>
      <c r="C53" s="11" t="s">
        <v>99</v>
      </c>
      <c r="D53" s="11">
        <v>20220930</v>
      </c>
      <c r="E53" s="11">
        <v>240</v>
      </c>
      <c r="F53" s="11" t="s">
        <v>37</v>
      </c>
      <c r="G53" s="11" t="s">
        <v>100</v>
      </c>
      <c r="H53" s="11" t="s">
        <v>18</v>
      </c>
      <c r="I53" s="11">
        <v>3</v>
      </c>
      <c r="J53" s="11">
        <v>4.95</v>
      </c>
      <c r="K53" s="12">
        <v>0.28162037037037035</v>
      </c>
      <c r="L53" s="11">
        <v>20220929</v>
      </c>
      <c r="M53" s="11" t="s">
        <v>108</v>
      </c>
      <c r="N53" s="11" t="s">
        <v>113</v>
      </c>
      <c r="O53" s="15" t="s">
        <v>550</v>
      </c>
      <c r="P53" s="11"/>
      <c r="Q53" s="11"/>
      <c r="R53" s="11" t="s">
        <v>67</v>
      </c>
      <c r="S53" s="7" t="str">
        <f xml:space="preserve"> TEXT(Table1[[#This Row],[BuyStopTime]],"0000") &amp;"_"&amp;Table1[[#This Row],[Build]] &amp; "_" &amp;Table1[[#This Row],[Trading Class]]</f>
        <v>0630_264307_NFLX</v>
      </c>
      <c r="T53" s="7" t="str">
        <f>Table1[[#This Row],[Trade Idea]]&amp;"_"&amp;Table1[[#This Row],[Build]]</f>
        <v>0630_264307_NFLX_264307</v>
      </c>
      <c r="U53" s="7" t="b">
        <f>ISNUMBER(FIND("_b_",Table1[[#This Row],[Order Ref.]]))</f>
        <v>1</v>
      </c>
      <c r="V53" s="7" t="str">
        <f>LEFT(Table1[[#This Row],[Order Ref.]],6)</f>
        <v>264307</v>
      </c>
      <c r="W53" s="18" t="str">
        <f>HYPERLINK("http://money.worker.ydns.eu/job/update_entities_fidelity_MIM_BUYSTOP/" &amp; Table1[[#This Row],[Build]], "click me")</f>
        <v>click me</v>
      </c>
      <c r="X53" s="8">
        <f>Table1[[#This Row],[Quantity]]*100*Table1[[#This Row],[Price]]*IF(Table1[[#This Row],[Bought]],-1,1)</f>
        <v>-1485</v>
      </c>
      <c r="Y53" s="9">
        <f>TIMEVALUE(LEFT(Table1[[#This Row],[BuyStopTime]],1) &amp; ":" &amp; RIGHT(Table1[[#This Row],[BuyStopTime]],2) &amp; " AM")</f>
        <v>0.27083333333333331</v>
      </c>
      <c r="Z5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3" s="10" t="e" cm="1">
        <f t="array" ref="AA53">MAX((Table1[Trade Idea and Build]=Table1[[#This Row],[Trade Idea and Build]])*Table1[Column5])</f>
        <v>#VALUE!</v>
      </c>
      <c r="AB53" s="10" t="e">
        <f>IF(Table1[[#This Row],[SumTrailingAmountByTradePiece]]=0,"Ladder","Trail")</f>
        <v>#VALUE!</v>
      </c>
      <c r="AC53" s="10"/>
      <c r="AD53" s="2">
        <v>264307</v>
      </c>
      <c r="AE53" s="2" t="s">
        <v>115</v>
      </c>
      <c r="AF53" s="2" t="s">
        <v>27</v>
      </c>
      <c r="AG53" s="2">
        <v>630</v>
      </c>
      <c r="AH53" s="2" t="s">
        <v>41</v>
      </c>
      <c r="AI53" s="2">
        <v>555</v>
      </c>
      <c r="AJ53" s="2">
        <v>-144</v>
      </c>
      <c r="AK53" s="2" t="s">
        <v>71</v>
      </c>
      <c r="AL53" s="2"/>
      <c r="AM53" s="2"/>
    </row>
    <row r="54" spans="1:39" x14ac:dyDescent="0.25">
      <c r="A54" s="11" t="s">
        <v>548</v>
      </c>
      <c r="B54" s="15" t="s">
        <v>549</v>
      </c>
      <c r="C54" s="11" t="s">
        <v>99</v>
      </c>
      <c r="D54" s="11">
        <v>20220930</v>
      </c>
      <c r="E54" s="11">
        <v>240</v>
      </c>
      <c r="F54" s="11" t="s">
        <v>37</v>
      </c>
      <c r="G54" s="11" t="s">
        <v>100</v>
      </c>
      <c r="H54" s="11" t="s">
        <v>18</v>
      </c>
      <c r="I54" s="11">
        <v>1</v>
      </c>
      <c r="J54" s="11">
        <v>4.95</v>
      </c>
      <c r="K54" s="12">
        <v>0.28162037037037035</v>
      </c>
      <c r="L54" s="11">
        <v>20220929</v>
      </c>
      <c r="M54" s="11" t="s">
        <v>108</v>
      </c>
      <c r="N54" s="11" t="s">
        <v>113</v>
      </c>
      <c r="O54" s="15" t="s">
        <v>550</v>
      </c>
      <c r="P54" s="11"/>
      <c r="Q54" s="11"/>
      <c r="R54" s="11" t="s">
        <v>67</v>
      </c>
      <c r="S54" s="7" t="str">
        <f xml:space="preserve"> TEXT(Table1[[#This Row],[BuyStopTime]],"0000") &amp;"_"&amp;Table1[[#This Row],[Build]] &amp; "_" &amp;Table1[[#This Row],[Trading Class]]</f>
        <v>0630_264307_NFLX</v>
      </c>
      <c r="T54" s="7" t="str">
        <f>Table1[[#This Row],[Trade Idea]]&amp;"_"&amp;Table1[[#This Row],[Build]]</f>
        <v>0630_264307_NFLX_264307</v>
      </c>
      <c r="U54" s="7" t="b">
        <f>ISNUMBER(FIND("_b_",Table1[[#This Row],[Order Ref.]]))</f>
        <v>1</v>
      </c>
      <c r="V54" s="7" t="str">
        <f>LEFT(Table1[[#This Row],[Order Ref.]],6)</f>
        <v>264307</v>
      </c>
      <c r="W54" s="18" t="str">
        <f>HYPERLINK("http://money.worker.ydns.eu/job/update_entities_fidelity_MIM_BUYSTOP/" &amp; Table1[[#This Row],[Build]], "click me")</f>
        <v>click me</v>
      </c>
      <c r="X54" s="8">
        <f>Table1[[#This Row],[Quantity]]*100*Table1[[#This Row],[Price]]*IF(Table1[[#This Row],[Bought]],-1,1)</f>
        <v>-495</v>
      </c>
      <c r="Y54" s="9">
        <f>TIMEVALUE(LEFT(Table1[[#This Row],[BuyStopTime]],1) &amp; ":" &amp; RIGHT(Table1[[#This Row],[BuyStopTime]],2) &amp; " AM")</f>
        <v>0.27083333333333331</v>
      </c>
      <c r="Z5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4" s="10" t="e" cm="1">
        <f t="array" ref="AA54">MAX((Table1[Trade Idea and Build]=Table1[[#This Row],[Trade Idea and Build]])*Table1[Column5])</f>
        <v>#VALUE!</v>
      </c>
      <c r="AB54" s="10" t="e">
        <f>IF(Table1[[#This Row],[SumTrailingAmountByTradePiece]]=0,"Ladder","Trail")</f>
        <v>#VALUE!</v>
      </c>
      <c r="AC54" s="10"/>
      <c r="AD54" s="2">
        <v>264307</v>
      </c>
      <c r="AE54" s="2" t="s">
        <v>115</v>
      </c>
      <c r="AF54" s="2" t="s">
        <v>27</v>
      </c>
      <c r="AG54" s="2">
        <v>630</v>
      </c>
      <c r="AH54" s="2" t="s">
        <v>41</v>
      </c>
      <c r="AI54" s="2">
        <v>555</v>
      </c>
      <c r="AJ54" s="2">
        <v>-144</v>
      </c>
      <c r="AK54" s="2" t="s">
        <v>71</v>
      </c>
      <c r="AL54" s="2"/>
      <c r="AM54" s="2"/>
    </row>
    <row r="55" spans="1:39" x14ac:dyDescent="0.25">
      <c r="A55" s="11" t="s">
        <v>548</v>
      </c>
      <c r="B55" s="15" t="s">
        <v>549</v>
      </c>
      <c r="C55" s="11" t="s">
        <v>99</v>
      </c>
      <c r="D55" s="11">
        <v>20220930</v>
      </c>
      <c r="E55" s="11">
        <v>240</v>
      </c>
      <c r="F55" s="11" t="s">
        <v>37</v>
      </c>
      <c r="G55" s="11" t="s">
        <v>100</v>
      </c>
      <c r="H55" s="11" t="s">
        <v>18</v>
      </c>
      <c r="I55" s="11">
        <v>13</v>
      </c>
      <c r="J55" s="11">
        <v>4.95</v>
      </c>
      <c r="K55" s="12">
        <v>0.28162037037037035</v>
      </c>
      <c r="L55" s="11">
        <v>20220929</v>
      </c>
      <c r="M55" s="11" t="s">
        <v>108</v>
      </c>
      <c r="N55" s="11" t="s">
        <v>113</v>
      </c>
      <c r="O55" s="15" t="s">
        <v>550</v>
      </c>
      <c r="P55" s="11"/>
      <c r="Q55" s="11"/>
      <c r="R55" s="11" t="s">
        <v>67</v>
      </c>
      <c r="S55" s="7" t="str">
        <f xml:space="preserve"> TEXT(Table1[[#This Row],[BuyStopTime]],"0000") &amp;"_"&amp;Table1[[#This Row],[Build]] &amp; "_" &amp;Table1[[#This Row],[Trading Class]]</f>
        <v>0630_264307_NFLX</v>
      </c>
      <c r="T55" s="7" t="str">
        <f>Table1[[#This Row],[Trade Idea]]&amp;"_"&amp;Table1[[#This Row],[Build]]</f>
        <v>0630_264307_NFLX_264307</v>
      </c>
      <c r="U55" s="7" t="b">
        <f>ISNUMBER(FIND("_b_",Table1[[#This Row],[Order Ref.]]))</f>
        <v>1</v>
      </c>
      <c r="V55" s="7" t="str">
        <f>LEFT(Table1[[#This Row],[Order Ref.]],6)</f>
        <v>264307</v>
      </c>
      <c r="W55" s="18" t="str">
        <f>HYPERLINK("http://money.worker.ydns.eu/job/update_entities_fidelity_MIM_BUYSTOP/" &amp; Table1[[#This Row],[Build]], "click me")</f>
        <v>click me</v>
      </c>
      <c r="X55" s="8">
        <f>Table1[[#This Row],[Quantity]]*100*Table1[[#This Row],[Price]]*IF(Table1[[#This Row],[Bought]],-1,1)</f>
        <v>-6435</v>
      </c>
      <c r="Y55" s="9">
        <f>TIMEVALUE(LEFT(Table1[[#This Row],[BuyStopTime]],1) &amp; ":" &amp; RIGHT(Table1[[#This Row],[BuyStopTime]],2) &amp; " AM")</f>
        <v>0.27083333333333331</v>
      </c>
      <c r="Z5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5" s="10" t="e" cm="1">
        <f t="array" ref="AA55">MAX((Table1[Trade Idea and Build]=Table1[[#This Row],[Trade Idea and Build]])*Table1[Column5])</f>
        <v>#VALUE!</v>
      </c>
      <c r="AB55" s="10" t="e">
        <f>IF(Table1[[#This Row],[SumTrailingAmountByTradePiece]]=0,"Ladder","Trail")</f>
        <v>#VALUE!</v>
      </c>
      <c r="AC55" s="10"/>
      <c r="AD55" s="2">
        <v>264307</v>
      </c>
      <c r="AE55" s="2" t="s">
        <v>115</v>
      </c>
      <c r="AF55" s="2" t="s">
        <v>27</v>
      </c>
      <c r="AG55" s="2">
        <v>630</v>
      </c>
      <c r="AH55" s="2" t="s">
        <v>41</v>
      </c>
      <c r="AI55" s="2">
        <v>555</v>
      </c>
      <c r="AJ55" s="2">
        <v>-144</v>
      </c>
      <c r="AK55" s="2" t="s">
        <v>71</v>
      </c>
      <c r="AL55" s="2"/>
      <c r="AM55" s="2"/>
    </row>
    <row r="56" spans="1:39" x14ac:dyDescent="0.25">
      <c r="A56" s="11" t="s">
        <v>544</v>
      </c>
      <c r="B56" s="15" t="s">
        <v>545</v>
      </c>
      <c r="C56" s="11" t="s">
        <v>99</v>
      </c>
      <c r="D56" s="11">
        <v>20220930</v>
      </c>
      <c r="E56" s="11">
        <v>242.5</v>
      </c>
      <c r="F56" s="11" t="s">
        <v>37</v>
      </c>
      <c r="G56" s="11" t="s">
        <v>100</v>
      </c>
      <c r="H56" s="11" t="s">
        <v>18</v>
      </c>
      <c r="I56" s="11">
        <v>1</v>
      </c>
      <c r="J56" s="11">
        <v>6.2</v>
      </c>
      <c r="K56" s="12">
        <v>0.28167824074074072</v>
      </c>
      <c r="L56" s="11">
        <v>20220929</v>
      </c>
      <c r="M56" s="11" t="s">
        <v>139</v>
      </c>
      <c r="N56" s="11" t="s">
        <v>113</v>
      </c>
      <c r="O56" s="15" t="s">
        <v>546</v>
      </c>
      <c r="P56" s="11"/>
      <c r="Q56" s="11"/>
      <c r="R56" s="11" t="s">
        <v>67</v>
      </c>
      <c r="S56" s="7" t="str">
        <f xml:space="preserve"> TEXT(Table1[[#This Row],[BuyStopTime]],"0000") &amp;"_"&amp;Table1[[#This Row],[Build]] &amp; "_" &amp;Table1[[#This Row],[Trading Class]]</f>
        <v>0630_264303_NFLX</v>
      </c>
      <c r="T56" s="7" t="str">
        <f>Table1[[#This Row],[Trade Idea]]&amp;"_"&amp;Table1[[#This Row],[Build]]</f>
        <v>0630_264303_NFLX_264303</v>
      </c>
      <c r="U56" s="7" t="b">
        <f>ISNUMBER(FIND("_b_",Table1[[#This Row],[Order Ref.]]))</f>
        <v>1</v>
      </c>
      <c r="V56" s="7" t="str">
        <f>LEFT(Table1[[#This Row],[Order Ref.]],6)</f>
        <v>264303</v>
      </c>
      <c r="W56" s="18" t="str">
        <f>HYPERLINK("http://money.worker.ydns.eu/job/update_entities_fidelity_MIM_BUYSTOP/" &amp; Table1[[#This Row],[Build]], "click me")</f>
        <v>click me</v>
      </c>
      <c r="X56" s="8">
        <f>Table1[[#This Row],[Quantity]]*100*Table1[[#This Row],[Price]]*IF(Table1[[#This Row],[Bought]],-1,1)</f>
        <v>-620</v>
      </c>
      <c r="Y56" s="9">
        <f>TIMEVALUE(LEFT(Table1[[#This Row],[BuyStopTime]],1) &amp; ":" &amp; RIGHT(Table1[[#This Row],[BuyStopTime]],2) &amp; " AM")</f>
        <v>0.27083333333333331</v>
      </c>
      <c r="Z5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6" s="10" t="e" cm="1">
        <f t="array" ref="AA56">MAX((Table1[Trade Idea and Build]=Table1[[#This Row],[Trade Idea and Build]])*Table1[Column5])</f>
        <v>#VALUE!</v>
      </c>
      <c r="AB56" s="10" t="e">
        <f>IF(Table1[[#This Row],[SumTrailingAmountByTradePiece]]=0,"Ladder","Trail")</f>
        <v>#VALUE!</v>
      </c>
      <c r="AC56" s="10"/>
      <c r="AD56" s="2">
        <v>264303</v>
      </c>
      <c r="AE56" s="2" t="s">
        <v>115</v>
      </c>
      <c r="AF56" s="2" t="s">
        <v>27</v>
      </c>
      <c r="AG56" s="2">
        <v>630</v>
      </c>
      <c r="AH56" s="2" t="s">
        <v>41</v>
      </c>
      <c r="AI56" s="2">
        <v>555</v>
      </c>
      <c r="AJ56" s="2">
        <v>-144</v>
      </c>
      <c r="AK56" s="2" t="s">
        <v>71</v>
      </c>
      <c r="AL56" s="2"/>
      <c r="AM56" s="2"/>
    </row>
    <row r="57" spans="1:39" x14ac:dyDescent="0.25">
      <c r="A57" s="11" t="s">
        <v>544</v>
      </c>
      <c r="B57" s="15" t="s">
        <v>545</v>
      </c>
      <c r="C57" s="11" t="s">
        <v>99</v>
      </c>
      <c r="D57" s="11">
        <v>20220930</v>
      </c>
      <c r="E57" s="11">
        <v>242.5</v>
      </c>
      <c r="F57" s="11" t="s">
        <v>37</v>
      </c>
      <c r="G57" s="11" t="s">
        <v>100</v>
      </c>
      <c r="H57" s="11" t="s">
        <v>18</v>
      </c>
      <c r="I57" s="11">
        <v>2</v>
      </c>
      <c r="J57" s="11">
        <v>6.2</v>
      </c>
      <c r="K57" s="12">
        <v>0.28167824074074072</v>
      </c>
      <c r="L57" s="11">
        <v>20220929</v>
      </c>
      <c r="M57" s="11" t="s">
        <v>139</v>
      </c>
      <c r="N57" s="11" t="s">
        <v>113</v>
      </c>
      <c r="O57" s="15" t="s">
        <v>546</v>
      </c>
      <c r="P57" s="11"/>
      <c r="Q57" s="11"/>
      <c r="R57" s="11" t="s">
        <v>67</v>
      </c>
      <c r="S57" s="7" t="str">
        <f xml:space="preserve"> TEXT(Table1[[#This Row],[BuyStopTime]],"0000") &amp;"_"&amp;Table1[[#This Row],[Build]] &amp; "_" &amp;Table1[[#This Row],[Trading Class]]</f>
        <v>0630_264303_NFLX</v>
      </c>
      <c r="T57" s="7" t="str">
        <f>Table1[[#This Row],[Trade Idea]]&amp;"_"&amp;Table1[[#This Row],[Build]]</f>
        <v>0630_264303_NFLX_264303</v>
      </c>
      <c r="U57" s="7" t="b">
        <f>ISNUMBER(FIND("_b_",Table1[[#This Row],[Order Ref.]]))</f>
        <v>1</v>
      </c>
      <c r="V57" s="7" t="str">
        <f>LEFT(Table1[[#This Row],[Order Ref.]],6)</f>
        <v>264303</v>
      </c>
      <c r="W57" s="18" t="str">
        <f>HYPERLINK("http://money.worker.ydns.eu/job/update_entities_fidelity_MIM_BUYSTOP/" &amp; Table1[[#This Row],[Build]], "click me")</f>
        <v>click me</v>
      </c>
      <c r="X57" s="8">
        <f>Table1[[#This Row],[Quantity]]*100*Table1[[#This Row],[Price]]*IF(Table1[[#This Row],[Bought]],-1,1)</f>
        <v>-1240</v>
      </c>
      <c r="Y57" s="9">
        <f>TIMEVALUE(LEFT(Table1[[#This Row],[BuyStopTime]],1) &amp; ":" &amp; RIGHT(Table1[[#This Row],[BuyStopTime]],2) &amp; " AM")</f>
        <v>0.27083333333333331</v>
      </c>
      <c r="Z5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7" s="10" t="e" cm="1">
        <f t="array" ref="AA57">MAX((Table1[Trade Idea and Build]=Table1[[#This Row],[Trade Idea and Build]])*Table1[Column5])</f>
        <v>#VALUE!</v>
      </c>
      <c r="AB57" s="10" t="e">
        <f>IF(Table1[[#This Row],[SumTrailingAmountByTradePiece]]=0,"Ladder","Trail")</f>
        <v>#VALUE!</v>
      </c>
      <c r="AC57" s="10"/>
      <c r="AD57" s="2">
        <v>264303</v>
      </c>
      <c r="AE57" s="2" t="s">
        <v>115</v>
      </c>
      <c r="AF57" s="2" t="s">
        <v>27</v>
      </c>
      <c r="AG57" s="2">
        <v>630</v>
      </c>
      <c r="AH57" s="2" t="s">
        <v>41</v>
      </c>
      <c r="AI57" s="2">
        <v>555</v>
      </c>
      <c r="AJ57" s="2">
        <v>-144</v>
      </c>
      <c r="AK57" s="2" t="s">
        <v>71</v>
      </c>
      <c r="AL57" s="2"/>
      <c r="AM57" s="2"/>
    </row>
    <row r="58" spans="1:39" x14ac:dyDescent="0.25">
      <c r="A58" s="11" t="s">
        <v>544</v>
      </c>
      <c r="B58" s="15" t="s">
        <v>545</v>
      </c>
      <c r="C58" s="11" t="s">
        <v>99</v>
      </c>
      <c r="D58" s="11">
        <v>20220930</v>
      </c>
      <c r="E58" s="11">
        <v>242.5</v>
      </c>
      <c r="F58" s="11" t="s">
        <v>37</v>
      </c>
      <c r="G58" s="11" t="s">
        <v>100</v>
      </c>
      <c r="H58" s="11" t="s">
        <v>18</v>
      </c>
      <c r="I58" s="11">
        <v>4</v>
      </c>
      <c r="J58" s="11">
        <v>6.2</v>
      </c>
      <c r="K58" s="12">
        <v>0.28167824074074072</v>
      </c>
      <c r="L58" s="11">
        <v>20220929</v>
      </c>
      <c r="M58" s="11" t="s">
        <v>139</v>
      </c>
      <c r="N58" s="11" t="s">
        <v>113</v>
      </c>
      <c r="O58" s="15" t="s">
        <v>546</v>
      </c>
      <c r="P58" s="11"/>
      <c r="Q58" s="11"/>
      <c r="R58" s="11" t="s">
        <v>67</v>
      </c>
      <c r="S58" s="7" t="str">
        <f xml:space="preserve"> TEXT(Table1[[#This Row],[BuyStopTime]],"0000") &amp;"_"&amp;Table1[[#This Row],[Build]] &amp; "_" &amp;Table1[[#This Row],[Trading Class]]</f>
        <v>0630_264303_NFLX</v>
      </c>
      <c r="T58" s="7" t="str">
        <f>Table1[[#This Row],[Trade Idea]]&amp;"_"&amp;Table1[[#This Row],[Build]]</f>
        <v>0630_264303_NFLX_264303</v>
      </c>
      <c r="U58" s="7" t="b">
        <f>ISNUMBER(FIND("_b_",Table1[[#This Row],[Order Ref.]]))</f>
        <v>1</v>
      </c>
      <c r="V58" s="7" t="str">
        <f>LEFT(Table1[[#This Row],[Order Ref.]],6)</f>
        <v>264303</v>
      </c>
      <c r="W58" s="18" t="str">
        <f>HYPERLINK("http://money.worker.ydns.eu/job/update_entities_fidelity_MIM_BUYSTOP/" &amp; Table1[[#This Row],[Build]], "click me")</f>
        <v>click me</v>
      </c>
      <c r="X58" s="8">
        <f>Table1[[#This Row],[Quantity]]*100*Table1[[#This Row],[Price]]*IF(Table1[[#This Row],[Bought]],-1,1)</f>
        <v>-2480</v>
      </c>
      <c r="Y58" s="9">
        <f>TIMEVALUE(LEFT(Table1[[#This Row],[BuyStopTime]],1) &amp; ":" &amp; RIGHT(Table1[[#This Row],[BuyStopTime]],2) &amp; " AM")</f>
        <v>0.27083333333333331</v>
      </c>
      <c r="Z5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8" s="10" t="e" cm="1">
        <f t="array" ref="AA58">MAX((Table1[Trade Idea and Build]=Table1[[#This Row],[Trade Idea and Build]])*Table1[Column5])</f>
        <v>#VALUE!</v>
      </c>
      <c r="AB58" s="10" t="e">
        <f>IF(Table1[[#This Row],[SumTrailingAmountByTradePiece]]=0,"Ladder","Trail")</f>
        <v>#VALUE!</v>
      </c>
      <c r="AC58" s="10"/>
      <c r="AD58" s="2">
        <v>264303</v>
      </c>
      <c r="AE58" s="2" t="s">
        <v>115</v>
      </c>
      <c r="AF58" s="2" t="s">
        <v>27</v>
      </c>
      <c r="AG58" s="2">
        <v>630</v>
      </c>
      <c r="AH58" s="2" t="s">
        <v>41</v>
      </c>
      <c r="AI58" s="2">
        <v>555</v>
      </c>
      <c r="AJ58" s="2">
        <v>-144</v>
      </c>
      <c r="AK58" s="2" t="s">
        <v>71</v>
      </c>
      <c r="AL58" s="2"/>
      <c r="AM58" s="2"/>
    </row>
    <row r="59" spans="1:39" x14ac:dyDescent="0.25">
      <c r="A59" s="11" t="s">
        <v>544</v>
      </c>
      <c r="B59" s="15" t="s">
        <v>545</v>
      </c>
      <c r="C59" s="11" t="s">
        <v>99</v>
      </c>
      <c r="D59" s="11">
        <v>20220930</v>
      </c>
      <c r="E59" s="11">
        <v>242.5</v>
      </c>
      <c r="F59" s="11" t="s">
        <v>37</v>
      </c>
      <c r="G59" s="11" t="s">
        <v>100</v>
      </c>
      <c r="H59" s="11" t="s">
        <v>18</v>
      </c>
      <c r="I59" s="11">
        <v>2</v>
      </c>
      <c r="J59" s="11">
        <v>6.2</v>
      </c>
      <c r="K59" s="12">
        <v>0.28167824074074072</v>
      </c>
      <c r="L59" s="11">
        <v>20220929</v>
      </c>
      <c r="M59" s="11" t="s">
        <v>139</v>
      </c>
      <c r="N59" s="11" t="s">
        <v>113</v>
      </c>
      <c r="O59" s="15" t="s">
        <v>546</v>
      </c>
      <c r="P59" s="11"/>
      <c r="Q59" s="11"/>
      <c r="R59" s="11" t="s">
        <v>67</v>
      </c>
      <c r="S59" s="7" t="str">
        <f xml:space="preserve"> TEXT(Table1[[#This Row],[BuyStopTime]],"0000") &amp;"_"&amp;Table1[[#This Row],[Build]] &amp; "_" &amp;Table1[[#This Row],[Trading Class]]</f>
        <v>0630_264303_NFLX</v>
      </c>
      <c r="T59" s="7" t="str">
        <f>Table1[[#This Row],[Trade Idea]]&amp;"_"&amp;Table1[[#This Row],[Build]]</f>
        <v>0630_264303_NFLX_264303</v>
      </c>
      <c r="U59" s="7" t="b">
        <f>ISNUMBER(FIND("_b_",Table1[[#This Row],[Order Ref.]]))</f>
        <v>1</v>
      </c>
      <c r="V59" s="7" t="str">
        <f>LEFT(Table1[[#This Row],[Order Ref.]],6)</f>
        <v>264303</v>
      </c>
      <c r="W59" s="18" t="str">
        <f>HYPERLINK("http://money.worker.ydns.eu/job/update_entities_fidelity_MIM_BUYSTOP/" &amp; Table1[[#This Row],[Build]], "click me")</f>
        <v>click me</v>
      </c>
      <c r="X59" s="8">
        <f>Table1[[#This Row],[Quantity]]*100*Table1[[#This Row],[Price]]*IF(Table1[[#This Row],[Bought]],-1,1)</f>
        <v>-1240</v>
      </c>
      <c r="Y59" s="9">
        <f>TIMEVALUE(LEFT(Table1[[#This Row],[BuyStopTime]],1) &amp; ":" &amp; RIGHT(Table1[[#This Row],[BuyStopTime]],2) &amp; " AM")</f>
        <v>0.27083333333333331</v>
      </c>
      <c r="Z5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59" s="10" t="e" cm="1">
        <f t="array" ref="AA59">MAX((Table1[Trade Idea and Build]=Table1[[#This Row],[Trade Idea and Build]])*Table1[Column5])</f>
        <v>#VALUE!</v>
      </c>
      <c r="AB59" s="10" t="e">
        <f>IF(Table1[[#This Row],[SumTrailingAmountByTradePiece]]=0,"Ladder","Trail")</f>
        <v>#VALUE!</v>
      </c>
      <c r="AC59" s="10"/>
      <c r="AD59" s="2">
        <v>264303</v>
      </c>
      <c r="AE59" s="2" t="s">
        <v>115</v>
      </c>
      <c r="AF59" s="2" t="s">
        <v>27</v>
      </c>
      <c r="AG59" s="2">
        <v>630</v>
      </c>
      <c r="AH59" s="2" t="s">
        <v>41</v>
      </c>
      <c r="AI59" s="2">
        <v>555</v>
      </c>
      <c r="AJ59" s="2">
        <v>-144</v>
      </c>
      <c r="AK59" s="2" t="s">
        <v>71</v>
      </c>
      <c r="AL59" s="2"/>
      <c r="AM59" s="2"/>
    </row>
    <row r="60" spans="1:39" x14ac:dyDescent="0.25">
      <c r="A60" s="11" t="s">
        <v>544</v>
      </c>
      <c r="B60" s="15" t="s">
        <v>545</v>
      </c>
      <c r="C60" s="11" t="s">
        <v>99</v>
      </c>
      <c r="D60" s="11">
        <v>20220930</v>
      </c>
      <c r="E60" s="11">
        <v>242.5</v>
      </c>
      <c r="F60" s="11" t="s">
        <v>37</v>
      </c>
      <c r="G60" s="11" t="s">
        <v>100</v>
      </c>
      <c r="H60" s="11" t="s">
        <v>18</v>
      </c>
      <c r="I60" s="11">
        <v>4</v>
      </c>
      <c r="J60" s="11">
        <v>6.2</v>
      </c>
      <c r="K60" s="12">
        <v>0.28167824074074072</v>
      </c>
      <c r="L60" s="11">
        <v>20220929</v>
      </c>
      <c r="M60" s="11" t="s">
        <v>139</v>
      </c>
      <c r="N60" s="11" t="s">
        <v>113</v>
      </c>
      <c r="O60" s="15" t="s">
        <v>546</v>
      </c>
      <c r="P60" s="11"/>
      <c r="Q60" s="11"/>
      <c r="R60" s="11" t="s">
        <v>67</v>
      </c>
      <c r="S60" s="7" t="str">
        <f xml:space="preserve"> TEXT(Table1[[#This Row],[BuyStopTime]],"0000") &amp;"_"&amp;Table1[[#This Row],[Build]] &amp; "_" &amp;Table1[[#This Row],[Trading Class]]</f>
        <v>0630_264303_NFLX</v>
      </c>
      <c r="T60" s="7" t="str">
        <f>Table1[[#This Row],[Trade Idea]]&amp;"_"&amp;Table1[[#This Row],[Build]]</f>
        <v>0630_264303_NFLX_264303</v>
      </c>
      <c r="U60" s="7" t="b">
        <f>ISNUMBER(FIND("_b_",Table1[[#This Row],[Order Ref.]]))</f>
        <v>1</v>
      </c>
      <c r="V60" s="7" t="str">
        <f>LEFT(Table1[[#This Row],[Order Ref.]],6)</f>
        <v>264303</v>
      </c>
      <c r="W60" s="18" t="str">
        <f>HYPERLINK("http://money.worker.ydns.eu/job/update_entities_fidelity_MIM_BUYSTOP/" &amp; Table1[[#This Row],[Build]], "click me")</f>
        <v>click me</v>
      </c>
      <c r="X60" s="8">
        <f>Table1[[#This Row],[Quantity]]*100*Table1[[#This Row],[Price]]*IF(Table1[[#This Row],[Bought]],-1,1)</f>
        <v>-2480</v>
      </c>
      <c r="Y60" s="9">
        <f>TIMEVALUE(LEFT(Table1[[#This Row],[BuyStopTime]],1) &amp; ":" &amp; RIGHT(Table1[[#This Row],[BuyStopTime]],2) &amp; " AM")</f>
        <v>0.27083333333333331</v>
      </c>
      <c r="Z6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60" s="10" t="e" cm="1">
        <f t="array" ref="AA60">MAX((Table1[Trade Idea and Build]=Table1[[#This Row],[Trade Idea and Build]])*Table1[Column5])</f>
        <v>#VALUE!</v>
      </c>
      <c r="AB60" s="10" t="e">
        <f>IF(Table1[[#This Row],[SumTrailingAmountByTradePiece]]=0,"Ladder","Trail")</f>
        <v>#VALUE!</v>
      </c>
      <c r="AC60" s="10"/>
      <c r="AD60" s="2">
        <v>264303</v>
      </c>
      <c r="AE60" s="2" t="s">
        <v>115</v>
      </c>
      <c r="AF60" s="2" t="s">
        <v>27</v>
      </c>
      <c r="AG60" s="2">
        <v>630</v>
      </c>
      <c r="AH60" s="2" t="s">
        <v>41</v>
      </c>
      <c r="AI60" s="2">
        <v>555</v>
      </c>
      <c r="AJ60" s="2">
        <v>-144</v>
      </c>
      <c r="AK60" s="2" t="s">
        <v>71</v>
      </c>
      <c r="AL60" s="2"/>
      <c r="AM60" s="2"/>
    </row>
    <row r="61" spans="1:39" x14ac:dyDescent="0.25">
      <c r="A61" s="11" t="s">
        <v>544</v>
      </c>
      <c r="B61" s="15" t="s">
        <v>545</v>
      </c>
      <c r="C61" s="11" t="s">
        <v>99</v>
      </c>
      <c r="D61" s="11">
        <v>20220930</v>
      </c>
      <c r="E61" s="11">
        <v>242.5</v>
      </c>
      <c r="F61" s="11" t="s">
        <v>37</v>
      </c>
      <c r="G61" s="11" t="s">
        <v>100</v>
      </c>
      <c r="H61" s="11" t="s">
        <v>18</v>
      </c>
      <c r="I61" s="11">
        <v>1</v>
      </c>
      <c r="J61" s="11">
        <v>6.2</v>
      </c>
      <c r="K61" s="12">
        <v>0.28167824074074072</v>
      </c>
      <c r="L61" s="11">
        <v>20220929</v>
      </c>
      <c r="M61" s="11" t="s">
        <v>139</v>
      </c>
      <c r="N61" s="11" t="s">
        <v>113</v>
      </c>
      <c r="O61" s="15" t="s">
        <v>546</v>
      </c>
      <c r="P61" s="11"/>
      <c r="Q61" s="11"/>
      <c r="R61" s="11" t="s">
        <v>67</v>
      </c>
      <c r="S61" s="7" t="str">
        <f xml:space="preserve"> TEXT(Table1[[#This Row],[BuyStopTime]],"0000") &amp;"_"&amp;Table1[[#This Row],[Build]] &amp; "_" &amp;Table1[[#This Row],[Trading Class]]</f>
        <v>0630_264303_NFLX</v>
      </c>
      <c r="T61" s="7" t="str">
        <f>Table1[[#This Row],[Trade Idea]]&amp;"_"&amp;Table1[[#This Row],[Build]]</f>
        <v>0630_264303_NFLX_264303</v>
      </c>
      <c r="U61" s="7" t="b">
        <f>ISNUMBER(FIND("_b_",Table1[[#This Row],[Order Ref.]]))</f>
        <v>1</v>
      </c>
      <c r="V61" s="7" t="str">
        <f>LEFT(Table1[[#This Row],[Order Ref.]],6)</f>
        <v>264303</v>
      </c>
      <c r="W61" s="18" t="str">
        <f>HYPERLINK("http://money.worker.ydns.eu/job/update_entities_fidelity_MIM_BUYSTOP/" &amp; Table1[[#This Row],[Build]], "click me")</f>
        <v>click me</v>
      </c>
      <c r="X61" s="8">
        <f>Table1[[#This Row],[Quantity]]*100*Table1[[#This Row],[Price]]*IF(Table1[[#This Row],[Bought]],-1,1)</f>
        <v>-620</v>
      </c>
      <c r="Y61" s="9">
        <f>TIMEVALUE(LEFT(Table1[[#This Row],[BuyStopTime]],1) &amp; ":" &amp; RIGHT(Table1[[#This Row],[BuyStopTime]],2) &amp; " AM")</f>
        <v>0.27083333333333331</v>
      </c>
      <c r="Z6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0630|06:45|BUY|NFLX|Put|reversal</v>
      </c>
      <c r="AA61" s="10" t="e" cm="1">
        <f t="array" ref="AA61">MAX((Table1[Trade Idea and Build]=Table1[[#This Row],[Trade Idea and Build]])*Table1[Column5])</f>
        <v>#VALUE!</v>
      </c>
      <c r="AB61" s="10" t="e">
        <f>IF(Table1[[#This Row],[SumTrailingAmountByTradePiece]]=0,"Ladder","Trail")</f>
        <v>#VALUE!</v>
      </c>
      <c r="AC61" s="10"/>
      <c r="AD61" s="2">
        <v>264303</v>
      </c>
      <c r="AE61" s="2" t="s">
        <v>115</v>
      </c>
      <c r="AF61" s="2" t="s">
        <v>27</v>
      </c>
      <c r="AG61" s="2">
        <v>630</v>
      </c>
      <c r="AH61" s="2" t="s">
        <v>41</v>
      </c>
      <c r="AI61" s="2">
        <v>555</v>
      </c>
      <c r="AJ61" s="2">
        <v>-144</v>
      </c>
      <c r="AK61" s="2" t="s">
        <v>71</v>
      </c>
      <c r="AL61" s="2"/>
      <c r="AM61" s="2"/>
    </row>
    <row r="62" spans="1:39" x14ac:dyDescent="0.25">
      <c r="A62" s="11" t="s">
        <v>535</v>
      </c>
      <c r="B62" s="15" t="s">
        <v>536</v>
      </c>
      <c r="C62" s="11" t="s">
        <v>99</v>
      </c>
      <c r="D62" s="11">
        <v>20220930</v>
      </c>
      <c r="E62" s="11">
        <v>125</v>
      </c>
      <c r="F62" s="11" t="s">
        <v>37</v>
      </c>
      <c r="G62" s="11" t="s">
        <v>100</v>
      </c>
      <c r="H62" s="11" t="s">
        <v>38</v>
      </c>
      <c r="I62" s="11">
        <v>15</v>
      </c>
      <c r="J62" s="11">
        <v>3.65</v>
      </c>
      <c r="K62" s="12">
        <v>0.28167824074074072</v>
      </c>
      <c r="L62" s="11">
        <v>20220929</v>
      </c>
      <c r="M62" s="11" t="s">
        <v>105</v>
      </c>
      <c r="N62" s="11" t="s">
        <v>113</v>
      </c>
      <c r="O62" s="15" t="s">
        <v>551</v>
      </c>
      <c r="P62" s="11"/>
      <c r="Q62" s="11"/>
      <c r="R62" s="11" t="s">
        <v>63</v>
      </c>
      <c r="S62" s="7" t="str">
        <f xml:space="preserve"> TEXT(Table1[[#This Row],[BuyStopTime]],"0000") &amp;"_"&amp;Table1[[#This Row],[Build]] &amp; "_" &amp;Table1[[#This Row],[Trading Class]]</f>
        <v>0630_264311_NVDA</v>
      </c>
      <c r="T62" s="7" t="str">
        <f>Table1[[#This Row],[Trade Idea]]&amp;"_"&amp;Table1[[#This Row],[Build]]</f>
        <v>0630_264311_NVDA_264311</v>
      </c>
      <c r="U62" s="7" t="b">
        <f>ISNUMBER(FIND("_b_",Table1[[#This Row],[Order Ref.]]))</f>
        <v>0</v>
      </c>
      <c r="V62" s="7" t="str">
        <f>LEFT(Table1[[#This Row],[Order Ref.]],6)</f>
        <v>264311</v>
      </c>
      <c r="W62" s="18" t="str">
        <f>HYPERLINK("http://money.worker.ydns.eu/job/update_entities_fidelity_MIM_BUYSTOP/" &amp; Table1[[#This Row],[Build]], "click me")</f>
        <v>click me</v>
      </c>
      <c r="X62" s="8">
        <f>Table1[[#This Row],[Quantity]]*100*Table1[[#This Row],[Price]]*IF(Table1[[#This Row],[Bought]],-1,1)</f>
        <v>5475</v>
      </c>
      <c r="Y62" s="9">
        <f>TIMEVALUE(LEFT(Table1[[#This Row],[BuyStopTime]],1) &amp; ":" &amp; RIGHT(Table1[[#This Row],[BuyStopTime]],2) &amp; " AM")</f>
        <v>0.27083333333333331</v>
      </c>
      <c r="Z6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2" s="10" t="e" cm="1">
        <f t="array" ref="AA62">MAX((Table1[Trade Idea and Build]=Table1[[#This Row],[Trade Idea and Build]])*Table1[Column5])</f>
        <v>#VALUE!</v>
      </c>
      <c r="AB62" s="10" t="e">
        <f>IF(Table1[[#This Row],[SumTrailingAmountByTradePiece]]=0,"Ladder","Trail")</f>
        <v>#VALUE!</v>
      </c>
      <c r="AC62" s="10"/>
      <c r="AD62" s="2">
        <v>264311</v>
      </c>
      <c r="AE62" s="2" t="s">
        <v>115</v>
      </c>
      <c r="AF62" s="2" t="s">
        <v>70</v>
      </c>
      <c r="AG62" s="2">
        <v>630</v>
      </c>
      <c r="AH62" s="2" t="s">
        <v>41</v>
      </c>
      <c r="AI62" s="2">
        <v>555</v>
      </c>
      <c r="AJ62" s="2">
        <v>-50</v>
      </c>
      <c r="AK62" s="2" t="s">
        <v>71</v>
      </c>
      <c r="AL62" s="2" t="s">
        <v>593</v>
      </c>
      <c r="AM62" s="2">
        <v>2</v>
      </c>
    </row>
    <row r="63" spans="1:39" x14ac:dyDescent="0.25">
      <c r="A63" s="11" t="s">
        <v>535</v>
      </c>
      <c r="B63" s="15" t="s">
        <v>536</v>
      </c>
      <c r="C63" s="11" t="s">
        <v>99</v>
      </c>
      <c r="D63" s="11">
        <v>20220930</v>
      </c>
      <c r="E63" s="11">
        <v>125</v>
      </c>
      <c r="F63" s="11" t="s">
        <v>37</v>
      </c>
      <c r="G63" s="11" t="s">
        <v>100</v>
      </c>
      <c r="H63" s="11" t="s">
        <v>38</v>
      </c>
      <c r="I63" s="11">
        <v>5</v>
      </c>
      <c r="J63" s="11">
        <v>3.65</v>
      </c>
      <c r="K63" s="12">
        <v>0.28167824074074072</v>
      </c>
      <c r="L63" s="11">
        <v>20220929</v>
      </c>
      <c r="M63" s="11" t="s">
        <v>105</v>
      </c>
      <c r="N63" s="11" t="s">
        <v>113</v>
      </c>
      <c r="O63" s="15" t="s">
        <v>551</v>
      </c>
      <c r="P63" s="11"/>
      <c r="Q63" s="11"/>
      <c r="R63" s="11" t="s">
        <v>63</v>
      </c>
      <c r="S63" s="7" t="str">
        <f xml:space="preserve"> TEXT(Table1[[#This Row],[BuyStopTime]],"0000") &amp;"_"&amp;Table1[[#This Row],[Build]] &amp; "_" &amp;Table1[[#This Row],[Trading Class]]</f>
        <v>0630_264311_NVDA</v>
      </c>
      <c r="T63" s="7" t="str">
        <f>Table1[[#This Row],[Trade Idea]]&amp;"_"&amp;Table1[[#This Row],[Build]]</f>
        <v>0630_264311_NVDA_264311</v>
      </c>
      <c r="U63" s="7" t="b">
        <f>ISNUMBER(FIND("_b_",Table1[[#This Row],[Order Ref.]]))</f>
        <v>0</v>
      </c>
      <c r="V63" s="7" t="str">
        <f>LEFT(Table1[[#This Row],[Order Ref.]],6)</f>
        <v>264311</v>
      </c>
      <c r="W63" s="18" t="str">
        <f>HYPERLINK("http://money.worker.ydns.eu/job/update_entities_fidelity_MIM_BUYSTOP/" &amp; Table1[[#This Row],[Build]], "click me")</f>
        <v>click me</v>
      </c>
      <c r="X63" s="8">
        <f>Table1[[#This Row],[Quantity]]*100*Table1[[#This Row],[Price]]*IF(Table1[[#This Row],[Bought]],-1,1)</f>
        <v>1825</v>
      </c>
      <c r="Y63" s="9">
        <f>TIMEVALUE(LEFT(Table1[[#This Row],[BuyStopTime]],1) &amp; ":" &amp; RIGHT(Table1[[#This Row],[BuyStopTime]],2) &amp; " AM")</f>
        <v>0.27083333333333331</v>
      </c>
      <c r="Z6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3" s="10" t="e" cm="1">
        <f t="array" ref="AA63">MAX((Table1[Trade Idea and Build]=Table1[[#This Row],[Trade Idea and Build]])*Table1[Column5])</f>
        <v>#VALUE!</v>
      </c>
      <c r="AB63" s="10" t="e">
        <f>IF(Table1[[#This Row],[SumTrailingAmountByTradePiece]]=0,"Ladder","Trail")</f>
        <v>#VALUE!</v>
      </c>
      <c r="AC63" s="10"/>
      <c r="AD63" s="2">
        <v>264311</v>
      </c>
      <c r="AE63" s="2" t="s">
        <v>115</v>
      </c>
      <c r="AF63" s="2" t="s">
        <v>70</v>
      </c>
      <c r="AG63" s="2">
        <v>630</v>
      </c>
      <c r="AH63" s="2" t="s">
        <v>41</v>
      </c>
      <c r="AI63" s="2">
        <v>555</v>
      </c>
      <c r="AJ63" s="2">
        <v>-50</v>
      </c>
      <c r="AK63" s="2" t="s">
        <v>71</v>
      </c>
      <c r="AL63" s="2" t="s">
        <v>593</v>
      </c>
      <c r="AM63" s="2">
        <v>2</v>
      </c>
    </row>
    <row r="64" spans="1:39" x14ac:dyDescent="0.25">
      <c r="A64" s="11" t="s">
        <v>525</v>
      </c>
      <c r="B64" s="15" t="s">
        <v>526</v>
      </c>
      <c r="C64" s="11" t="s">
        <v>99</v>
      </c>
      <c r="D64" s="11">
        <v>20220930</v>
      </c>
      <c r="E64" s="11">
        <v>124</v>
      </c>
      <c r="F64" s="11" t="s">
        <v>37</v>
      </c>
      <c r="G64" s="11" t="s">
        <v>100</v>
      </c>
      <c r="H64" s="11" t="s">
        <v>38</v>
      </c>
      <c r="I64" s="11">
        <v>1</v>
      </c>
      <c r="J64" s="11">
        <v>3.05</v>
      </c>
      <c r="K64" s="12">
        <v>0.28168981481481481</v>
      </c>
      <c r="L64" s="11">
        <v>20220929</v>
      </c>
      <c r="M64" s="11" t="s">
        <v>103</v>
      </c>
      <c r="N64" s="11" t="s">
        <v>113</v>
      </c>
      <c r="O64" s="15" t="s">
        <v>552</v>
      </c>
      <c r="P64" s="11"/>
      <c r="Q64" s="11"/>
      <c r="R64" s="11" t="s">
        <v>63</v>
      </c>
      <c r="S64" s="7" t="str">
        <f xml:space="preserve"> TEXT(Table1[[#This Row],[BuyStopTime]],"0000") &amp;"_"&amp;Table1[[#This Row],[Build]] &amp; "_" &amp;Table1[[#This Row],[Trading Class]]</f>
        <v>0630_264302_NVDA</v>
      </c>
      <c r="T64" s="7" t="str">
        <f>Table1[[#This Row],[Trade Idea]]&amp;"_"&amp;Table1[[#This Row],[Build]]</f>
        <v>0630_264302_NVDA_264302</v>
      </c>
      <c r="U64" s="7" t="b">
        <f>ISNUMBER(FIND("_b_",Table1[[#This Row],[Order Ref.]]))</f>
        <v>0</v>
      </c>
      <c r="V64" s="7" t="str">
        <f>LEFT(Table1[[#This Row],[Order Ref.]],6)</f>
        <v>264302</v>
      </c>
      <c r="W64" s="18" t="str">
        <f>HYPERLINK("http://money.worker.ydns.eu/job/update_entities_fidelity_MIM_BUYSTOP/" &amp; Table1[[#This Row],[Build]], "click me")</f>
        <v>click me</v>
      </c>
      <c r="X64" s="8">
        <f>Table1[[#This Row],[Quantity]]*100*Table1[[#This Row],[Price]]*IF(Table1[[#This Row],[Bought]],-1,1)</f>
        <v>305</v>
      </c>
      <c r="Y64" s="9">
        <f>TIMEVALUE(LEFT(Table1[[#This Row],[BuyStopTime]],1) &amp; ":" &amp; RIGHT(Table1[[#This Row],[BuyStopTime]],2) &amp; " AM")</f>
        <v>0.27083333333333331</v>
      </c>
      <c r="Z6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4" s="10" t="e" cm="1">
        <f t="array" ref="AA64">MAX((Table1[Trade Idea and Build]=Table1[[#This Row],[Trade Idea and Build]])*Table1[Column5])</f>
        <v>#VALUE!</v>
      </c>
      <c r="AB64" s="10" t="e">
        <f>IF(Table1[[#This Row],[SumTrailingAmountByTradePiece]]=0,"Ladder","Trail")</f>
        <v>#VALUE!</v>
      </c>
      <c r="AC64" s="10"/>
      <c r="AD64" s="2">
        <v>264302</v>
      </c>
      <c r="AE64" s="2" t="s">
        <v>115</v>
      </c>
      <c r="AF64" s="2" t="s">
        <v>70</v>
      </c>
      <c r="AG64" s="2">
        <v>630</v>
      </c>
      <c r="AH64" s="2" t="s">
        <v>41</v>
      </c>
      <c r="AI64" s="2">
        <v>555</v>
      </c>
      <c r="AJ64" s="2">
        <v>-50</v>
      </c>
      <c r="AK64" s="2" t="s">
        <v>71</v>
      </c>
      <c r="AL64" s="2" t="s">
        <v>593</v>
      </c>
      <c r="AM64" s="2">
        <v>1</v>
      </c>
    </row>
    <row r="65" spans="1:39" x14ac:dyDescent="0.25">
      <c r="A65" s="11" t="s">
        <v>525</v>
      </c>
      <c r="B65" s="15" t="s">
        <v>526</v>
      </c>
      <c r="C65" s="11" t="s">
        <v>99</v>
      </c>
      <c r="D65" s="11">
        <v>20220930</v>
      </c>
      <c r="E65" s="11">
        <v>124</v>
      </c>
      <c r="F65" s="11" t="s">
        <v>37</v>
      </c>
      <c r="G65" s="11" t="s">
        <v>100</v>
      </c>
      <c r="H65" s="11" t="s">
        <v>38</v>
      </c>
      <c r="I65" s="11">
        <v>17</v>
      </c>
      <c r="J65" s="11">
        <v>3.05</v>
      </c>
      <c r="K65" s="12">
        <v>0.28168981481481481</v>
      </c>
      <c r="L65" s="11">
        <v>20220929</v>
      </c>
      <c r="M65" s="11" t="s">
        <v>103</v>
      </c>
      <c r="N65" s="11" t="s">
        <v>113</v>
      </c>
      <c r="O65" s="15" t="s">
        <v>552</v>
      </c>
      <c r="P65" s="11"/>
      <c r="Q65" s="11"/>
      <c r="R65" s="11" t="s">
        <v>63</v>
      </c>
      <c r="S65" s="7" t="str">
        <f xml:space="preserve"> TEXT(Table1[[#This Row],[BuyStopTime]],"0000") &amp;"_"&amp;Table1[[#This Row],[Build]] &amp; "_" &amp;Table1[[#This Row],[Trading Class]]</f>
        <v>0630_264302_NVDA</v>
      </c>
      <c r="T65" s="7" t="str">
        <f>Table1[[#This Row],[Trade Idea]]&amp;"_"&amp;Table1[[#This Row],[Build]]</f>
        <v>0630_264302_NVDA_264302</v>
      </c>
      <c r="U65" s="7" t="b">
        <f>ISNUMBER(FIND("_b_",Table1[[#This Row],[Order Ref.]]))</f>
        <v>0</v>
      </c>
      <c r="V65" s="7" t="str">
        <f>LEFT(Table1[[#This Row],[Order Ref.]],6)</f>
        <v>264302</v>
      </c>
      <c r="W65" s="18" t="str">
        <f>HYPERLINK("http://money.worker.ydns.eu/job/update_entities_fidelity_MIM_BUYSTOP/" &amp; Table1[[#This Row],[Build]], "click me")</f>
        <v>click me</v>
      </c>
      <c r="X65" s="8">
        <f>Table1[[#This Row],[Quantity]]*100*Table1[[#This Row],[Price]]*IF(Table1[[#This Row],[Bought]],-1,1)</f>
        <v>5185</v>
      </c>
      <c r="Y65" s="9">
        <f>TIMEVALUE(LEFT(Table1[[#This Row],[BuyStopTime]],1) &amp; ":" &amp; RIGHT(Table1[[#This Row],[BuyStopTime]],2) &amp; " AM")</f>
        <v>0.27083333333333331</v>
      </c>
      <c r="Z6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5" s="10" t="e" cm="1">
        <f t="array" ref="AA65">MAX((Table1[Trade Idea and Build]=Table1[[#This Row],[Trade Idea and Build]])*Table1[Column5])</f>
        <v>#VALUE!</v>
      </c>
      <c r="AB65" s="10" t="e">
        <f>IF(Table1[[#This Row],[SumTrailingAmountByTradePiece]]=0,"Ladder","Trail")</f>
        <v>#VALUE!</v>
      </c>
      <c r="AC65" s="10"/>
      <c r="AD65" s="2">
        <v>264302</v>
      </c>
      <c r="AE65" s="2" t="s">
        <v>115</v>
      </c>
      <c r="AF65" s="2" t="s">
        <v>70</v>
      </c>
      <c r="AG65" s="2">
        <v>630</v>
      </c>
      <c r="AH65" s="2" t="s">
        <v>41</v>
      </c>
      <c r="AI65" s="2">
        <v>555</v>
      </c>
      <c r="AJ65" s="2">
        <v>-50</v>
      </c>
      <c r="AK65" s="2" t="s">
        <v>71</v>
      </c>
      <c r="AL65" s="2" t="s">
        <v>593</v>
      </c>
      <c r="AM65" s="2">
        <v>1</v>
      </c>
    </row>
    <row r="66" spans="1:39" x14ac:dyDescent="0.25">
      <c r="A66" s="11" t="s">
        <v>535</v>
      </c>
      <c r="B66" s="15" t="s">
        <v>536</v>
      </c>
      <c r="C66" s="11" t="s">
        <v>99</v>
      </c>
      <c r="D66" s="11">
        <v>20220930</v>
      </c>
      <c r="E66" s="11">
        <v>125</v>
      </c>
      <c r="F66" s="11" t="s">
        <v>37</v>
      </c>
      <c r="G66" s="11" t="s">
        <v>100</v>
      </c>
      <c r="H66" s="11" t="s">
        <v>38</v>
      </c>
      <c r="I66" s="11">
        <v>2</v>
      </c>
      <c r="J66" s="11">
        <v>3.65</v>
      </c>
      <c r="K66" s="12">
        <v>0.28172453703703704</v>
      </c>
      <c r="L66" s="11">
        <v>20220929</v>
      </c>
      <c r="M66" s="11" t="s">
        <v>105</v>
      </c>
      <c r="N66" s="11" t="s">
        <v>113</v>
      </c>
      <c r="O66" s="15" t="s">
        <v>551</v>
      </c>
      <c r="P66" s="11"/>
      <c r="Q66" s="11"/>
      <c r="R66" s="11" t="s">
        <v>63</v>
      </c>
      <c r="S66" s="7" t="str">
        <f xml:space="preserve"> TEXT(Table1[[#This Row],[BuyStopTime]],"0000") &amp;"_"&amp;Table1[[#This Row],[Build]] &amp; "_" &amp;Table1[[#This Row],[Trading Class]]</f>
        <v>0630_264311_NVDA</v>
      </c>
      <c r="T66" s="7" t="str">
        <f>Table1[[#This Row],[Trade Idea]]&amp;"_"&amp;Table1[[#This Row],[Build]]</f>
        <v>0630_264311_NVDA_264311</v>
      </c>
      <c r="U66" s="7" t="b">
        <f>ISNUMBER(FIND("_b_",Table1[[#This Row],[Order Ref.]]))</f>
        <v>0</v>
      </c>
      <c r="V66" s="7" t="str">
        <f>LEFT(Table1[[#This Row],[Order Ref.]],6)</f>
        <v>264311</v>
      </c>
      <c r="W66" s="18" t="str">
        <f>HYPERLINK("http://money.worker.ydns.eu/job/update_entities_fidelity_MIM_BUYSTOP/" &amp; Table1[[#This Row],[Build]], "click me")</f>
        <v>click me</v>
      </c>
      <c r="X66" s="8">
        <f>Table1[[#This Row],[Quantity]]*100*Table1[[#This Row],[Price]]*IF(Table1[[#This Row],[Bought]],-1,1)</f>
        <v>730</v>
      </c>
      <c r="Y66" s="9">
        <f>TIMEVALUE(LEFT(Table1[[#This Row],[BuyStopTime]],1) &amp; ":" &amp; RIGHT(Table1[[#This Row],[BuyStopTime]],2) &amp; " AM")</f>
        <v>0.27083333333333331</v>
      </c>
      <c r="Z6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6" s="10" t="e" cm="1">
        <f t="array" ref="AA66">MAX((Table1[Trade Idea and Build]=Table1[[#This Row],[Trade Idea and Build]])*Table1[Column5])</f>
        <v>#VALUE!</v>
      </c>
      <c r="AB66" s="10" t="e">
        <f>IF(Table1[[#This Row],[SumTrailingAmountByTradePiece]]=0,"Ladder","Trail")</f>
        <v>#VALUE!</v>
      </c>
      <c r="AC66" s="10"/>
      <c r="AD66" s="2">
        <v>264311</v>
      </c>
      <c r="AE66" s="2" t="s">
        <v>115</v>
      </c>
      <c r="AF66" s="2" t="s">
        <v>70</v>
      </c>
      <c r="AG66" s="2">
        <v>630</v>
      </c>
      <c r="AH66" s="2" t="s">
        <v>41</v>
      </c>
      <c r="AI66" s="2">
        <v>555</v>
      </c>
      <c r="AJ66" s="2">
        <v>-50</v>
      </c>
      <c r="AK66" s="2" t="s">
        <v>71</v>
      </c>
      <c r="AL66" s="2" t="s">
        <v>593</v>
      </c>
      <c r="AM66" s="2">
        <v>2</v>
      </c>
    </row>
    <row r="67" spans="1:39" x14ac:dyDescent="0.25">
      <c r="A67" s="11" t="s">
        <v>525</v>
      </c>
      <c r="B67" s="15" t="s">
        <v>526</v>
      </c>
      <c r="C67" s="11" t="s">
        <v>99</v>
      </c>
      <c r="D67" s="11">
        <v>20220930</v>
      </c>
      <c r="E67" s="11">
        <v>124</v>
      </c>
      <c r="F67" s="11" t="s">
        <v>37</v>
      </c>
      <c r="G67" s="11" t="s">
        <v>100</v>
      </c>
      <c r="H67" s="11" t="s">
        <v>38</v>
      </c>
      <c r="I67" s="11">
        <v>4</v>
      </c>
      <c r="J67" s="11">
        <v>3.05</v>
      </c>
      <c r="K67" s="12">
        <v>0.28174768518518517</v>
      </c>
      <c r="L67" s="11">
        <v>20220929</v>
      </c>
      <c r="M67" s="11" t="s">
        <v>138</v>
      </c>
      <c r="N67" s="11" t="s">
        <v>113</v>
      </c>
      <c r="O67" s="15" t="s">
        <v>552</v>
      </c>
      <c r="P67" s="11"/>
      <c r="Q67" s="11"/>
      <c r="R67" s="11" t="s">
        <v>63</v>
      </c>
      <c r="S67" s="7" t="str">
        <f xml:space="preserve"> TEXT(Table1[[#This Row],[BuyStopTime]],"0000") &amp;"_"&amp;Table1[[#This Row],[Build]] &amp; "_" &amp;Table1[[#This Row],[Trading Class]]</f>
        <v>0630_264302_NVDA</v>
      </c>
      <c r="T67" s="7" t="str">
        <f>Table1[[#This Row],[Trade Idea]]&amp;"_"&amp;Table1[[#This Row],[Build]]</f>
        <v>0630_264302_NVDA_264302</v>
      </c>
      <c r="U67" s="7" t="b">
        <f>ISNUMBER(FIND("_b_",Table1[[#This Row],[Order Ref.]]))</f>
        <v>0</v>
      </c>
      <c r="V67" s="7" t="str">
        <f>LEFT(Table1[[#This Row],[Order Ref.]],6)</f>
        <v>264302</v>
      </c>
      <c r="W67" s="18" t="str">
        <f>HYPERLINK("http://money.worker.ydns.eu/job/update_entities_fidelity_MIM_BUYSTOP/" &amp; Table1[[#This Row],[Build]], "click me")</f>
        <v>click me</v>
      </c>
      <c r="X67" s="8">
        <f>Table1[[#This Row],[Quantity]]*100*Table1[[#This Row],[Price]]*IF(Table1[[#This Row],[Bought]],-1,1)</f>
        <v>1220</v>
      </c>
      <c r="Y67" s="9">
        <f>TIMEVALUE(LEFT(Table1[[#This Row],[BuyStopTime]],1) &amp; ":" &amp; RIGHT(Table1[[#This Row],[BuyStopTime]],2) &amp; " AM")</f>
        <v>0.27083333333333331</v>
      </c>
      <c r="Z6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0630|06:45|SELL|NVDA|Put|reversal</v>
      </c>
      <c r="AA67" s="10" t="e" cm="1">
        <f t="array" ref="AA67">MAX((Table1[Trade Idea and Build]=Table1[[#This Row],[Trade Idea and Build]])*Table1[Column5])</f>
        <v>#VALUE!</v>
      </c>
      <c r="AB67" s="10" t="e">
        <f>IF(Table1[[#This Row],[SumTrailingAmountByTradePiece]]=0,"Ladder","Trail")</f>
        <v>#VALUE!</v>
      </c>
      <c r="AC67" s="10"/>
      <c r="AD67" s="2">
        <v>264302</v>
      </c>
      <c r="AE67" s="2" t="s">
        <v>115</v>
      </c>
      <c r="AF67" s="2" t="s">
        <v>70</v>
      </c>
      <c r="AG67" s="2">
        <v>630</v>
      </c>
      <c r="AH67" s="2" t="s">
        <v>41</v>
      </c>
      <c r="AI67" s="2">
        <v>555</v>
      </c>
      <c r="AJ67" s="2">
        <v>-50</v>
      </c>
      <c r="AK67" s="2" t="s">
        <v>71</v>
      </c>
      <c r="AL67" s="2" t="s">
        <v>593</v>
      </c>
      <c r="AM67" s="2">
        <v>1</v>
      </c>
    </row>
    <row r="68" spans="1:39" x14ac:dyDescent="0.25">
      <c r="A68" s="11" t="s">
        <v>544</v>
      </c>
      <c r="B68" s="15" t="s">
        <v>545</v>
      </c>
      <c r="C68" s="11" t="s">
        <v>99</v>
      </c>
      <c r="D68" s="11">
        <v>20220930</v>
      </c>
      <c r="E68" s="11">
        <v>242.5</v>
      </c>
      <c r="F68" s="11" t="s">
        <v>37</v>
      </c>
      <c r="G68" s="11" t="s">
        <v>100</v>
      </c>
      <c r="H68" s="11" t="s">
        <v>38</v>
      </c>
      <c r="I68" s="11">
        <v>5</v>
      </c>
      <c r="J68" s="11">
        <v>5.75</v>
      </c>
      <c r="K68" s="12">
        <v>0.28460648148148149</v>
      </c>
      <c r="L68" s="11">
        <v>20220929</v>
      </c>
      <c r="M68" s="11" t="s">
        <v>108</v>
      </c>
      <c r="N68" s="11" t="s">
        <v>113</v>
      </c>
      <c r="O68" s="15" t="s">
        <v>553</v>
      </c>
      <c r="P68" s="11"/>
      <c r="Q68" s="11"/>
      <c r="R68" s="11" t="s">
        <v>67</v>
      </c>
      <c r="S68" s="7" t="str">
        <f xml:space="preserve"> TEXT(Table1[[#This Row],[BuyStopTime]],"0000") &amp;"_"&amp;Table1[[#This Row],[Build]] &amp; "_" &amp;Table1[[#This Row],[Trading Class]]</f>
        <v>0630_264303_NFLX</v>
      </c>
      <c r="T68" s="7" t="str">
        <f>Table1[[#This Row],[Trade Idea]]&amp;"_"&amp;Table1[[#This Row],[Build]]</f>
        <v>0630_264303_NFLX_264303</v>
      </c>
      <c r="U68" s="7" t="b">
        <f>ISNUMBER(FIND("_b_",Table1[[#This Row],[Order Ref.]]))</f>
        <v>0</v>
      </c>
      <c r="V68" s="7" t="str">
        <f>LEFT(Table1[[#This Row],[Order Ref.]],6)</f>
        <v>264303</v>
      </c>
      <c r="W68" s="18" t="str">
        <f>HYPERLINK("http://money.worker.ydns.eu/job/update_entities_fidelity_MIM_BUYSTOP/" &amp; Table1[[#This Row],[Build]], "click me")</f>
        <v>click me</v>
      </c>
      <c r="X68" s="8">
        <f>Table1[[#This Row],[Quantity]]*100*Table1[[#This Row],[Price]]*IF(Table1[[#This Row],[Bought]],-1,1)</f>
        <v>2875</v>
      </c>
      <c r="Y68" s="9">
        <f>TIMEVALUE(LEFT(Table1[[#This Row],[BuyStopTime]],1) &amp; ":" &amp; RIGHT(Table1[[#This Row],[BuyStopTime]],2) &amp; " AM")</f>
        <v>0.27083333333333331</v>
      </c>
      <c r="Z6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0630|06:49|SELL|NFLX|Put|reversal</v>
      </c>
      <c r="AA68" s="10" t="e" cm="1">
        <f t="array" ref="AA68">MAX((Table1[Trade Idea and Build]=Table1[[#This Row],[Trade Idea and Build]])*Table1[Column5])</f>
        <v>#VALUE!</v>
      </c>
      <c r="AB68" s="10" t="e">
        <f>IF(Table1[[#This Row],[SumTrailingAmountByTradePiece]]=0,"Ladder","Trail")</f>
        <v>#VALUE!</v>
      </c>
      <c r="AC68" s="10"/>
      <c r="AD68" s="2">
        <v>264303</v>
      </c>
      <c r="AE68" s="2" t="s">
        <v>115</v>
      </c>
      <c r="AF68" s="2" t="s">
        <v>70</v>
      </c>
      <c r="AG68" s="2">
        <v>630</v>
      </c>
      <c r="AH68" s="2" t="s">
        <v>41</v>
      </c>
      <c r="AI68" s="2">
        <v>555</v>
      </c>
      <c r="AJ68" s="2">
        <v>-144</v>
      </c>
      <c r="AK68" s="2" t="s">
        <v>71</v>
      </c>
      <c r="AL68" s="2" t="s">
        <v>593</v>
      </c>
      <c r="AM68" s="2">
        <v>1</v>
      </c>
    </row>
    <row r="69" spans="1:39" x14ac:dyDescent="0.25">
      <c r="A69" s="11" t="s">
        <v>544</v>
      </c>
      <c r="B69" s="15" t="s">
        <v>545</v>
      </c>
      <c r="C69" s="11" t="s">
        <v>99</v>
      </c>
      <c r="D69" s="11">
        <v>20220930</v>
      </c>
      <c r="E69" s="11">
        <v>242.5</v>
      </c>
      <c r="F69" s="11" t="s">
        <v>37</v>
      </c>
      <c r="G69" s="11" t="s">
        <v>100</v>
      </c>
      <c r="H69" s="11" t="s">
        <v>38</v>
      </c>
      <c r="I69" s="11">
        <v>8</v>
      </c>
      <c r="J69" s="11">
        <v>5.75</v>
      </c>
      <c r="K69" s="12">
        <v>0.28461805555555558</v>
      </c>
      <c r="L69" s="11">
        <v>20220929</v>
      </c>
      <c r="M69" s="11" t="s">
        <v>108</v>
      </c>
      <c r="N69" s="11" t="s">
        <v>113</v>
      </c>
      <c r="O69" s="15" t="s">
        <v>553</v>
      </c>
      <c r="P69" s="11"/>
      <c r="Q69" s="11"/>
      <c r="R69" s="11" t="s">
        <v>67</v>
      </c>
      <c r="S69" s="7" t="str">
        <f xml:space="preserve"> TEXT(Table1[[#This Row],[BuyStopTime]],"0000") &amp;"_"&amp;Table1[[#This Row],[Build]] &amp; "_" &amp;Table1[[#This Row],[Trading Class]]</f>
        <v>0630_264303_NFLX</v>
      </c>
      <c r="T69" s="7" t="str">
        <f>Table1[[#This Row],[Trade Idea]]&amp;"_"&amp;Table1[[#This Row],[Build]]</f>
        <v>0630_264303_NFLX_264303</v>
      </c>
      <c r="U69" s="7" t="b">
        <f>ISNUMBER(FIND("_b_",Table1[[#This Row],[Order Ref.]]))</f>
        <v>0</v>
      </c>
      <c r="V69" s="7" t="str">
        <f>LEFT(Table1[[#This Row],[Order Ref.]],6)</f>
        <v>264303</v>
      </c>
      <c r="W69" s="18" t="str">
        <f>HYPERLINK("http://money.worker.ydns.eu/job/update_entities_fidelity_MIM_BUYSTOP/" &amp; Table1[[#This Row],[Build]], "click me")</f>
        <v>click me</v>
      </c>
      <c r="X69" s="8">
        <f>Table1[[#This Row],[Quantity]]*100*Table1[[#This Row],[Price]]*IF(Table1[[#This Row],[Bought]],-1,1)</f>
        <v>4600</v>
      </c>
      <c r="Y69" s="9">
        <f>TIMEVALUE(LEFT(Table1[[#This Row],[BuyStopTime]],1) &amp; ":" &amp; RIGHT(Table1[[#This Row],[BuyStopTime]],2) &amp; " AM")</f>
        <v>0.27083333333333331</v>
      </c>
      <c r="Z6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0630|06:49|SELL|NFLX|Put|reversal</v>
      </c>
      <c r="AA69" s="10" t="e" cm="1">
        <f t="array" ref="AA69">MAX((Table1[Trade Idea and Build]=Table1[[#This Row],[Trade Idea and Build]])*Table1[Column5])</f>
        <v>#VALUE!</v>
      </c>
      <c r="AB69" s="10" t="e">
        <f>IF(Table1[[#This Row],[SumTrailingAmountByTradePiece]]=0,"Ladder","Trail")</f>
        <v>#VALUE!</v>
      </c>
      <c r="AC69" s="10"/>
      <c r="AD69" s="2">
        <v>264303</v>
      </c>
      <c r="AE69" s="2" t="s">
        <v>115</v>
      </c>
      <c r="AF69" s="2" t="s">
        <v>70</v>
      </c>
      <c r="AG69" s="2">
        <v>630</v>
      </c>
      <c r="AH69" s="2" t="s">
        <v>41</v>
      </c>
      <c r="AI69" s="2">
        <v>555</v>
      </c>
      <c r="AJ69" s="2">
        <v>-144</v>
      </c>
      <c r="AK69" s="2" t="s">
        <v>71</v>
      </c>
      <c r="AL69" s="2" t="s">
        <v>593</v>
      </c>
      <c r="AM69" s="2">
        <v>1</v>
      </c>
    </row>
    <row r="70" spans="1:39" x14ac:dyDescent="0.25">
      <c r="A70" s="11" t="s">
        <v>544</v>
      </c>
      <c r="B70" s="15" t="s">
        <v>545</v>
      </c>
      <c r="C70" s="11" t="s">
        <v>99</v>
      </c>
      <c r="D70" s="11">
        <v>20220930</v>
      </c>
      <c r="E70" s="11">
        <v>242.5</v>
      </c>
      <c r="F70" s="11" t="s">
        <v>37</v>
      </c>
      <c r="G70" s="11" t="s">
        <v>100</v>
      </c>
      <c r="H70" s="11" t="s">
        <v>38</v>
      </c>
      <c r="I70" s="11">
        <v>4</v>
      </c>
      <c r="J70" s="11">
        <v>5.75</v>
      </c>
      <c r="K70" s="12">
        <v>0.28461805555555558</v>
      </c>
      <c r="L70" s="11">
        <v>20220929</v>
      </c>
      <c r="M70" s="11" t="s">
        <v>108</v>
      </c>
      <c r="N70" s="11" t="s">
        <v>113</v>
      </c>
      <c r="O70" s="15" t="s">
        <v>553</v>
      </c>
      <c r="P70" s="11"/>
      <c r="Q70" s="11"/>
      <c r="R70" s="11" t="s">
        <v>67</v>
      </c>
      <c r="S70" s="7" t="str">
        <f xml:space="preserve"> TEXT(Table1[[#This Row],[BuyStopTime]],"0000") &amp;"_"&amp;Table1[[#This Row],[Build]] &amp; "_" &amp;Table1[[#This Row],[Trading Class]]</f>
        <v>0630_264303_NFLX</v>
      </c>
      <c r="T70" s="7" t="str">
        <f>Table1[[#This Row],[Trade Idea]]&amp;"_"&amp;Table1[[#This Row],[Build]]</f>
        <v>0630_264303_NFLX_264303</v>
      </c>
      <c r="U70" s="7" t="b">
        <f>ISNUMBER(FIND("_b_",Table1[[#This Row],[Order Ref.]]))</f>
        <v>0</v>
      </c>
      <c r="V70" s="7" t="str">
        <f>LEFT(Table1[[#This Row],[Order Ref.]],6)</f>
        <v>264303</v>
      </c>
      <c r="W70" s="18" t="str">
        <f>HYPERLINK("http://money.worker.ydns.eu/job/update_entities_fidelity_MIM_BUYSTOP/" &amp; Table1[[#This Row],[Build]], "click me")</f>
        <v>click me</v>
      </c>
      <c r="X70" s="8">
        <f>Table1[[#This Row],[Quantity]]*100*Table1[[#This Row],[Price]]*IF(Table1[[#This Row],[Bought]],-1,1)</f>
        <v>2300</v>
      </c>
      <c r="Y70" s="9">
        <f>TIMEVALUE(LEFT(Table1[[#This Row],[BuyStopTime]],1) &amp; ":" &amp; RIGHT(Table1[[#This Row],[BuyStopTime]],2) &amp; " AM")</f>
        <v>0.27083333333333331</v>
      </c>
      <c r="Z7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0630|06:49|SELL|NFLX|Put|reversal</v>
      </c>
      <c r="AA70" s="10" t="e" cm="1">
        <f t="array" ref="AA70">MAX((Table1[Trade Idea and Build]=Table1[[#This Row],[Trade Idea and Build]])*Table1[Column5])</f>
        <v>#VALUE!</v>
      </c>
      <c r="AB70" s="10" t="e">
        <f>IF(Table1[[#This Row],[SumTrailingAmountByTradePiece]]=0,"Ladder","Trail")</f>
        <v>#VALUE!</v>
      </c>
      <c r="AC70" s="10"/>
      <c r="AD70" s="2">
        <v>264303</v>
      </c>
      <c r="AE70" s="2" t="s">
        <v>115</v>
      </c>
      <c r="AF70" s="2" t="s">
        <v>70</v>
      </c>
      <c r="AG70" s="2">
        <v>630</v>
      </c>
      <c r="AH70" s="2" t="s">
        <v>41</v>
      </c>
      <c r="AI70" s="2">
        <v>555</v>
      </c>
      <c r="AJ70" s="2">
        <v>-144</v>
      </c>
      <c r="AK70" s="2" t="s">
        <v>71</v>
      </c>
      <c r="AL70" s="2" t="s">
        <v>593</v>
      </c>
      <c r="AM70" s="2">
        <v>1</v>
      </c>
    </row>
    <row r="71" spans="1:39" x14ac:dyDescent="0.25">
      <c r="A71" s="11" t="s">
        <v>554</v>
      </c>
      <c r="B71" s="15" t="s">
        <v>555</v>
      </c>
      <c r="C71" s="11" t="s">
        <v>99</v>
      </c>
      <c r="D71" s="11">
        <v>20220930</v>
      </c>
      <c r="E71" s="11">
        <v>240</v>
      </c>
      <c r="F71" s="11" t="s">
        <v>107</v>
      </c>
      <c r="G71" s="11" t="s">
        <v>100</v>
      </c>
      <c r="H71" s="11" t="s">
        <v>18</v>
      </c>
      <c r="I71" s="11">
        <v>1</v>
      </c>
      <c r="J71" s="11">
        <v>5.45</v>
      </c>
      <c r="K71" s="12">
        <v>0.28535879629629629</v>
      </c>
      <c r="L71" s="11">
        <v>20220929</v>
      </c>
      <c r="M71" s="11" t="s">
        <v>136</v>
      </c>
      <c r="N71" s="11" t="s">
        <v>113</v>
      </c>
      <c r="O71" s="15" t="s">
        <v>556</v>
      </c>
      <c r="P71" s="11"/>
      <c r="Q71" s="11"/>
      <c r="R71" s="11" t="s">
        <v>67</v>
      </c>
      <c r="S71" s="7" t="str">
        <f xml:space="preserve"> TEXT(Table1[[#This Row],[BuyStopTime]],"0000") &amp;"_"&amp;Table1[[#This Row],[Build]] &amp; "_" &amp;Table1[[#This Row],[Trading Class]]</f>
        <v>0630_264303_NFLX</v>
      </c>
      <c r="T71" s="7" t="str">
        <f>Table1[[#This Row],[Trade Idea]]&amp;"_"&amp;Table1[[#This Row],[Build]]</f>
        <v>0630_264303_NFLX_264303</v>
      </c>
      <c r="U71" s="7" t="b">
        <f>ISNUMBER(FIND("_b_",Table1[[#This Row],[Order Ref.]]))</f>
        <v>1</v>
      </c>
      <c r="V71" s="7" t="str">
        <f>LEFT(Table1[[#This Row],[Order Ref.]],6)</f>
        <v>264303</v>
      </c>
      <c r="W71" s="18" t="str">
        <f>HYPERLINK("http://money.worker.ydns.eu/job/update_entities_fidelity_MIM_BUYSTOP/" &amp; Table1[[#This Row],[Build]], "click me")</f>
        <v>click me</v>
      </c>
      <c r="X71" s="8">
        <f>Table1[[#This Row],[Quantity]]*100*Table1[[#This Row],[Price]]*IF(Table1[[#This Row],[Bought]],-1,1)</f>
        <v>-545</v>
      </c>
      <c r="Y71" s="9">
        <f>TIMEVALUE(LEFT(Table1[[#This Row],[BuyStopTime]],1) &amp; ":" &amp; RIGHT(Table1[[#This Row],[BuyStopTime]],2) &amp; " AM")</f>
        <v>0.27083333333333331</v>
      </c>
      <c r="Z7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0630|06:50|BUY|NFLX|Call|continuation</v>
      </c>
      <c r="AA71" s="10" t="e" cm="1">
        <f t="array" ref="AA71">MAX((Table1[Trade Idea and Build]=Table1[[#This Row],[Trade Idea and Build]])*Table1[Column5])</f>
        <v>#VALUE!</v>
      </c>
      <c r="AB71" s="10" t="e">
        <f>IF(Table1[[#This Row],[SumTrailingAmountByTradePiece]]=0,"Ladder","Trail")</f>
        <v>#VALUE!</v>
      </c>
      <c r="AC71" s="10"/>
      <c r="AD71" s="2">
        <v>264303</v>
      </c>
      <c r="AE71" s="2" t="s">
        <v>115</v>
      </c>
      <c r="AF71" s="2" t="s">
        <v>27</v>
      </c>
      <c r="AG71" s="2">
        <v>630</v>
      </c>
      <c r="AH71" s="2" t="s">
        <v>592</v>
      </c>
      <c r="AI71" s="2">
        <v>555</v>
      </c>
      <c r="AJ71" s="2">
        <v>-144</v>
      </c>
      <c r="AK71" s="2" t="s">
        <v>71</v>
      </c>
      <c r="AL71" s="2"/>
      <c r="AM71" s="2"/>
    </row>
    <row r="72" spans="1:39" x14ac:dyDescent="0.25">
      <c r="A72" s="11" t="s">
        <v>554</v>
      </c>
      <c r="B72" s="15" t="s">
        <v>555</v>
      </c>
      <c r="C72" s="11" t="s">
        <v>99</v>
      </c>
      <c r="D72" s="11">
        <v>20220930</v>
      </c>
      <c r="E72" s="11">
        <v>240</v>
      </c>
      <c r="F72" s="11" t="s">
        <v>107</v>
      </c>
      <c r="G72" s="11" t="s">
        <v>100</v>
      </c>
      <c r="H72" s="11" t="s">
        <v>18</v>
      </c>
      <c r="I72" s="11">
        <v>16</v>
      </c>
      <c r="J72" s="11">
        <v>5.6</v>
      </c>
      <c r="K72" s="12">
        <v>0.28559027777777779</v>
      </c>
      <c r="L72" s="11">
        <v>20220929</v>
      </c>
      <c r="M72" s="11" t="s">
        <v>105</v>
      </c>
      <c r="N72" s="11" t="s">
        <v>113</v>
      </c>
      <c r="O72" s="15" t="s">
        <v>556</v>
      </c>
      <c r="P72" s="11"/>
      <c r="Q72" s="11"/>
      <c r="R72" s="11" t="s">
        <v>67</v>
      </c>
      <c r="S72" s="7" t="str">
        <f xml:space="preserve"> TEXT(Table1[[#This Row],[BuyStopTime]],"0000") &amp;"_"&amp;Table1[[#This Row],[Build]] &amp; "_" &amp;Table1[[#This Row],[Trading Class]]</f>
        <v>0630_264303_NFLX</v>
      </c>
      <c r="T72" s="7" t="str">
        <f>Table1[[#This Row],[Trade Idea]]&amp;"_"&amp;Table1[[#This Row],[Build]]</f>
        <v>0630_264303_NFLX_264303</v>
      </c>
      <c r="U72" s="7" t="b">
        <f>ISNUMBER(FIND("_b_",Table1[[#This Row],[Order Ref.]]))</f>
        <v>1</v>
      </c>
      <c r="V72" s="7" t="str">
        <f>LEFT(Table1[[#This Row],[Order Ref.]],6)</f>
        <v>264303</v>
      </c>
      <c r="W72" s="18" t="str">
        <f>HYPERLINK("http://money.worker.ydns.eu/job/update_entities_fidelity_MIM_BUYSTOP/" &amp; Table1[[#This Row],[Build]], "click me")</f>
        <v>click me</v>
      </c>
      <c r="X72" s="8">
        <f>Table1[[#This Row],[Quantity]]*100*Table1[[#This Row],[Price]]*IF(Table1[[#This Row],[Bought]],-1,1)</f>
        <v>-8960</v>
      </c>
      <c r="Y72" s="9">
        <f>TIMEVALUE(LEFT(Table1[[#This Row],[BuyStopTime]],1) &amp; ":" &amp; RIGHT(Table1[[#This Row],[BuyStopTime]],2) &amp; " AM")</f>
        <v>0.27083333333333331</v>
      </c>
      <c r="Z7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0630|06:51|BUY|NFLX|Call|continuation</v>
      </c>
      <c r="AA72" s="10" t="e" cm="1">
        <f t="array" ref="AA72">MAX((Table1[Trade Idea and Build]=Table1[[#This Row],[Trade Idea and Build]])*Table1[Column5])</f>
        <v>#VALUE!</v>
      </c>
      <c r="AB72" s="10" t="e">
        <f>IF(Table1[[#This Row],[SumTrailingAmountByTradePiece]]=0,"Ladder","Trail")</f>
        <v>#VALUE!</v>
      </c>
      <c r="AC72" s="10"/>
      <c r="AD72" s="2">
        <v>264303</v>
      </c>
      <c r="AE72" s="2" t="s">
        <v>115</v>
      </c>
      <c r="AF72" s="2" t="s">
        <v>27</v>
      </c>
      <c r="AG72" s="2">
        <v>630</v>
      </c>
      <c r="AH72" s="2" t="s">
        <v>592</v>
      </c>
      <c r="AI72" s="2">
        <v>555</v>
      </c>
      <c r="AJ72" s="2">
        <v>-144</v>
      </c>
      <c r="AK72" s="2" t="s">
        <v>71</v>
      </c>
      <c r="AL72" s="2"/>
      <c r="AM72" s="2"/>
    </row>
    <row r="73" spans="1:39" x14ac:dyDescent="0.25">
      <c r="A73" s="11" t="s">
        <v>554</v>
      </c>
      <c r="B73" s="15" t="s">
        <v>555</v>
      </c>
      <c r="C73" s="11" t="s">
        <v>99</v>
      </c>
      <c r="D73" s="11">
        <v>20220930</v>
      </c>
      <c r="E73" s="11">
        <v>240</v>
      </c>
      <c r="F73" s="11" t="s">
        <v>107</v>
      </c>
      <c r="G73" s="11" t="s">
        <v>100</v>
      </c>
      <c r="H73" s="11" t="s">
        <v>38</v>
      </c>
      <c r="I73" s="11">
        <v>7</v>
      </c>
      <c r="J73" s="11">
        <v>5.35</v>
      </c>
      <c r="K73" s="12">
        <v>0.28589120370370369</v>
      </c>
      <c r="L73" s="11">
        <v>20220929</v>
      </c>
      <c r="M73" s="11" t="s">
        <v>139</v>
      </c>
      <c r="N73" s="11" t="s">
        <v>113</v>
      </c>
      <c r="O73" s="15" t="s">
        <v>557</v>
      </c>
      <c r="P73" s="11"/>
      <c r="Q73" s="11"/>
      <c r="R73" s="11" t="s">
        <v>67</v>
      </c>
      <c r="S73" s="7" t="str">
        <f xml:space="preserve"> TEXT(Table1[[#This Row],[BuyStopTime]],"0000") &amp;"_"&amp;Table1[[#This Row],[Build]] &amp; "_" &amp;Table1[[#This Row],[Trading Class]]</f>
        <v>0630_264303_NFLX</v>
      </c>
      <c r="T73" s="7" t="str">
        <f>Table1[[#This Row],[Trade Idea]]&amp;"_"&amp;Table1[[#This Row],[Build]]</f>
        <v>0630_264303_NFLX_264303</v>
      </c>
      <c r="U73" s="7" t="b">
        <f>ISNUMBER(FIND("_b_",Table1[[#This Row],[Order Ref.]]))</f>
        <v>0</v>
      </c>
      <c r="V73" s="7" t="str">
        <f>LEFT(Table1[[#This Row],[Order Ref.]],6)</f>
        <v>264303</v>
      </c>
      <c r="W73" s="18" t="str">
        <f>HYPERLINK("http://money.worker.ydns.eu/job/update_entities_fidelity_MIM_BUYSTOP/" &amp; Table1[[#This Row],[Build]], "click me")</f>
        <v>click me</v>
      </c>
      <c r="X73" s="8">
        <f>Table1[[#This Row],[Quantity]]*100*Table1[[#This Row],[Price]]*IF(Table1[[#This Row],[Bought]],-1,1)</f>
        <v>3744.9999999999995</v>
      </c>
      <c r="Y73" s="9">
        <f>TIMEVALUE(LEFT(Table1[[#This Row],[BuyStopTime]],1) &amp; ":" &amp; RIGHT(Table1[[#This Row],[BuyStopTime]],2) &amp; " AM")</f>
        <v>0.27083333333333331</v>
      </c>
      <c r="Z7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0630|06:51|SELL|NFLX|Call|continuation</v>
      </c>
      <c r="AA73" s="10" t="e" cm="1">
        <f t="array" ref="AA73">MAX((Table1[Trade Idea and Build]=Table1[[#This Row],[Trade Idea and Build]])*Table1[Column5])</f>
        <v>#VALUE!</v>
      </c>
      <c r="AB73" s="10" t="e">
        <f>IF(Table1[[#This Row],[SumTrailingAmountByTradePiece]]=0,"Ladder","Trail")</f>
        <v>#VALUE!</v>
      </c>
      <c r="AC73" s="10"/>
      <c r="AD73" s="2">
        <v>264303</v>
      </c>
      <c r="AE73" s="2" t="s">
        <v>115</v>
      </c>
      <c r="AF73" s="2" t="s">
        <v>70</v>
      </c>
      <c r="AG73" s="2">
        <v>630</v>
      </c>
      <c r="AH73" s="2" t="s">
        <v>592</v>
      </c>
      <c r="AI73" s="2">
        <v>555</v>
      </c>
      <c r="AJ73" s="2">
        <v>-144</v>
      </c>
      <c r="AK73" s="2" t="s">
        <v>71</v>
      </c>
      <c r="AL73" s="2"/>
      <c r="AM73" s="2"/>
    </row>
    <row r="74" spans="1:39" x14ac:dyDescent="0.25">
      <c r="A74" s="11" t="s">
        <v>554</v>
      </c>
      <c r="B74" s="15" t="s">
        <v>555</v>
      </c>
      <c r="C74" s="11" t="s">
        <v>99</v>
      </c>
      <c r="D74" s="11">
        <v>20220930</v>
      </c>
      <c r="E74" s="11">
        <v>240</v>
      </c>
      <c r="F74" s="11" t="s">
        <v>107</v>
      </c>
      <c r="G74" s="11" t="s">
        <v>100</v>
      </c>
      <c r="H74" s="11" t="s">
        <v>38</v>
      </c>
      <c r="I74" s="11">
        <v>1</v>
      </c>
      <c r="J74" s="11">
        <v>5.45</v>
      </c>
      <c r="K74" s="12">
        <v>0.28590277777777778</v>
      </c>
      <c r="L74" s="11">
        <v>20220929</v>
      </c>
      <c r="M74" s="11" t="s">
        <v>139</v>
      </c>
      <c r="N74" s="11" t="s">
        <v>113</v>
      </c>
      <c r="O74" s="15" t="s">
        <v>557</v>
      </c>
      <c r="P74" s="11"/>
      <c r="Q74" s="11"/>
      <c r="R74" s="11" t="s">
        <v>67</v>
      </c>
      <c r="S74" s="7" t="str">
        <f xml:space="preserve"> TEXT(Table1[[#This Row],[BuyStopTime]],"0000") &amp;"_"&amp;Table1[[#This Row],[Build]] &amp; "_" &amp;Table1[[#This Row],[Trading Class]]</f>
        <v>0630_264303_NFLX</v>
      </c>
      <c r="T74" s="7" t="str">
        <f>Table1[[#This Row],[Trade Idea]]&amp;"_"&amp;Table1[[#This Row],[Build]]</f>
        <v>0630_264303_NFLX_264303</v>
      </c>
      <c r="U74" s="7" t="b">
        <f>ISNUMBER(FIND("_b_",Table1[[#This Row],[Order Ref.]]))</f>
        <v>0</v>
      </c>
      <c r="V74" s="7" t="str">
        <f>LEFT(Table1[[#This Row],[Order Ref.]],6)</f>
        <v>264303</v>
      </c>
      <c r="W74" s="18" t="str">
        <f>HYPERLINK("http://money.worker.ydns.eu/job/update_entities_fidelity_MIM_BUYSTOP/" &amp; Table1[[#This Row],[Build]], "click me")</f>
        <v>click me</v>
      </c>
      <c r="X74" s="8">
        <f>Table1[[#This Row],[Quantity]]*100*Table1[[#This Row],[Price]]*IF(Table1[[#This Row],[Bought]],-1,1)</f>
        <v>545</v>
      </c>
      <c r="Y74" s="9">
        <f>TIMEVALUE(LEFT(Table1[[#This Row],[BuyStopTime]],1) &amp; ":" &amp; RIGHT(Table1[[#This Row],[BuyStopTime]],2) &amp; " AM")</f>
        <v>0.27083333333333331</v>
      </c>
      <c r="Z7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0630|06:51|SELL|NFLX|Call|continuation</v>
      </c>
      <c r="AA74" s="10" t="e" cm="1">
        <f t="array" ref="AA74">MAX((Table1[Trade Idea and Build]=Table1[[#This Row],[Trade Idea and Build]])*Table1[Column5])</f>
        <v>#VALUE!</v>
      </c>
      <c r="AB74" s="10" t="e">
        <f>IF(Table1[[#This Row],[SumTrailingAmountByTradePiece]]=0,"Ladder","Trail")</f>
        <v>#VALUE!</v>
      </c>
      <c r="AC74" s="10"/>
      <c r="AD74" s="2">
        <v>264303</v>
      </c>
      <c r="AE74" s="2" t="s">
        <v>115</v>
      </c>
      <c r="AF74" s="2" t="s">
        <v>70</v>
      </c>
      <c r="AG74" s="2">
        <v>630</v>
      </c>
      <c r="AH74" s="2" t="s">
        <v>592</v>
      </c>
      <c r="AI74" s="2">
        <v>555</v>
      </c>
      <c r="AJ74" s="2">
        <v>-144</v>
      </c>
      <c r="AK74" s="2" t="s">
        <v>71</v>
      </c>
      <c r="AL74" s="2"/>
      <c r="AM74" s="2"/>
    </row>
    <row r="75" spans="1:39" x14ac:dyDescent="0.25">
      <c r="A75" s="11" t="s">
        <v>554</v>
      </c>
      <c r="B75" s="15" t="s">
        <v>555</v>
      </c>
      <c r="C75" s="11" t="s">
        <v>99</v>
      </c>
      <c r="D75" s="11">
        <v>20220930</v>
      </c>
      <c r="E75" s="11">
        <v>240</v>
      </c>
      <c r="F75" s="11" t="s">
        <v>107</v>
      </c>
      <c r="G75" s="11" t="s">
        <v>100</v>
      </c>
      <c r="H75" s="11" t="s">
        <v>38</v>
      </c>
      <c r="I75" s="11">
        <v>1</v>
      </c>
      <c r="J75" s="11">
        <v>5.45</v>
      </c>
      <c r="K75" s="12">
        <v>0.28590277777777778</v>
      </c>
      <c r="L75" s="11">
        <v>20220929</v>
      </c>
      <c r="M75" s="11" t="s">
        <v>139</v>
      </c>
      <c r="N75" s="11" t="s">
        <v>113</v>
      </c>
      <c r="O75" s="15" t="s">
        <v>557</v>
      </c>
      <c r="P75" s="11"/>
      <c r="Q75" s="11"/>
      <c r="R75" s="11" t="s">
        <v>67</v>
      </c>
      <c r="S75" s="7" t="str">
        <f xml:space="preserve"> TEXT(Table1[[#This Row],[BuyStopTime]],"0000") &amp;"_"&amp;Table1[[#This Row],[Build]] &amp; "_" &amp;Table1[[#This Row],[Trading Class]]</f>
        <v>0630_264303_NFLX</v>
      </c>
      <c r="T75" s="7" t="str">
        <f>Table1[[#This Row],[Trade Idea]]&amp;"_"&amp;Table1[[#This Row],[Build]]</f>
        <v>0630_264303_NFLX_264303</v>
      </c>
      <c r="U75" s="7" t="b">
        <f>ISNUMBER(FIND("_b_",Table1[[#This Row],[Order Ref.]]))</f>
        <v>0</v>
      </c>
      <c r="V75" s="7" t="str">
        <f>LEFT(Table1[[#This Row],[Order Ref.]],6)</f>
        <v>264303</v>
      </c>
      <c r="W75" s="18" t="str">
        <f>HYPERLINK("http://money.worker.ydns.eu/job/update_entities_fidelity_MIM_BUYSTOP/" &amp; Table1[[#This Row],[Build]], "click me")</f>
        <v>click me</v>
      </c>
      <c r="X75" s="8">
        <f>Table1[[#This Row],[Quantity]]*100*Table1[[#This Row],[Price]]*IF(Table1[[#This Row],[Bought]],-1,1)</f>
        <v>545</v>
      </c>
      <c r="Y75" s="9">
        <f>TIMEVALUE(LEFT(Table1[[#This Row],[BuyStopTime]],1) &amp; ":" &amp; RIGHT(Table1[[#This Row],[BuyStopTime]],2) &amp; " AM")</f>
        <v>0.27083333333333331</v>
      </c>
      <c r="Z7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0630|06:51|SELL|NFLX|Call|continuation</v>
      </c>
      <c r="AA75" s="10" t="e" cm="1">
        <f t="array" ref="AA75">MAX((Table1[Trade Idea and Build]=Table1[[#This Row],[Trade Idea and Build]])*Table1[Column5])</f>
        <v>#VALUE!</v>
      </c>
      <c r="AB75" s="10" t="e">
        <f>IF(Table1[[#This Row],[SumTrailingAmountByTradePiece]]=0,"Ladder","Trail")</f>
        <v>#VALUE!</v>
      </c>
      <c r="AC75" s="10"/>
      <c r="AD75" s="2">
        <v>264303</v>
      </c>
      <c r="AE75" s="2" t="s">
        <v>115</v>
      </c>
      <c r="AF75" s="2" t="s">
        <v>70</v>
      </c>
      <c r="AG75" s="2">
        <v>630</v>
      </c>
      <c r="AH75" s="2" t="s">
        <v>592</v>
      </c>
      <c r="AI75" s="2">
        <v>555</v>
      </c>
      <c r="AJ75" s="2">
        <v>-144</v>
      </c>
      <c r="AK75" s="2" t="s">
        <v>71</v>
      </c>
      <c r="AL75" s="2"/>
      <c r="AM75" s="2"/>
    </row>
    <row r="76" spans="1:39" x14ac:dyDescent="0.25">
      <c r="A76" s="11" t="s">
        <v>554</v>
      </c>
      <c r="B76" s="15" t="s">
        <v>555</v>
      </c>
      <c r="C76" s="11" t="s">
        <v>99</v>
      </c>
      <c r="D76" s="11">
        <v>20220930</v>
      </c>
      <c r="E76" s="11">
        <v>240</v>
      </c>
      <c r="F76" s="11" t="s">
        <v>107</v>
      </c>
      <c r="G76" s="11" t="s">
        <v>100</v>
      </c>
      <c r="H76" s="11" t="s">
        <v>38</v>
      </c>
      <c r="I76" s="11">
        <v>4</v>
      </c>
      <c r="J76" s="11">
        <v>5.45</v>
      </c>
      <c r="K76" s="12">
        <v>0.28590277777777778</v>
      </c>
      <c r="L76" s="11">
        <v>20220929</v>
      </c>
      <c r="M76" s="11" t="s">
        <v>139</v>
      </c>
      <c r="N76" s="11" t="s">
        <v>113</v>
      </c>
      <c r="O76" s="15" t="s">
        <v>557</v>
      </c>
      <c r="P76" s="11"/>
      <c r="Q76" s="11"/>
      <c r="R76" s="11" t="s">
        <v>67</v>
      </c>
      <c r="S76" s="7" t="str">
        <f xml:space="preserve"> TEXT(Table1[[#This Row],[BuyStopTime]],"0000") &amp;"_"&amp;Table1[[#This Row],[Build]] &amp; "_" &amp;Table1[[#This Row],[Trading Class]]</f>
        <v>0630_264303_NFLX</v>
      </c>
      <c r="T76" s="7" t="str">
        <f>Table1[[#This Row],[Trade Idea]]&amp;"_"&amp;Table1[[#This Row],[Build]]</f>
        <v>0630_264303_NFLX_264303</v>
      </c>
      <c r="U76" s="7" t="b">
        <f>ISNUMBER(FIND("_b_",Table1[[#This Row],[Order Ref.]]))</f>
        <v>0</v>
      </c>
      <c r="V76" s="7" t="str">
        <f>LEFT(Table1[[#This Row],[Order Ref.]],6)</f>
        <v>264303</v>
      </c>
      <c r="W76" s="18" t="str">
        <f>HYPERLINK("http://money.worker.ydns.eu/job/update_entities_fidelity_MIM_BUYSTOP/" &amp; Table1[[#This Row],[Build]], "click me")</f>
        <v>click me</v>
      </c>
      <c r="X76" s="8">
        <f>Table1[[#This Row],[Quantity]]*100*Table1[[#This Row],[Price]]*IF(Table1[[#This Row],[Bought]],-1,1)</f>
        <v>2180</v>
      </c>
      <c r="Y76" s="9">
        <f>TIMEVALUE(LEFT(Table1[[#This Row],[BuyStopTime]],1) &amp; ":" &amp; RIGHT(Table1[[#This Row],[BuyStopTime]],2) &amp; " AM")</f>
        <v>0.27083333333333331</v>
      </c>
      <c r="Z7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0630|06:51|SELL|NFLX|Call|continuation</v>
      </c>
      <c r="AA76" s="10" t="e" cm="1">
        <f t="array" ref="AA76">MAX((Table1[Trade Idea and Build]=Table1[[#This Row],[Trade Idea and Build]])*Table1[Column5])</f>
        <v>#VALUE!</v>
      </c>
      <c r="AB76" s="10" t="e">
        <f>IF(Table1[[#This Row],[SumTrailingAmountByTradePiece]]=0,"Ladder","Trail")</f>
        <v>#VALUE!</v>
      </c>
      <c r="AC76" s="10"/>
      <c r="AD76" s="2">
        <v>264303</v>
      </c>
      <c r="AE76" s="2" t="s">
        <v>115</v>
      </c>
      <c r="AF76" s="2" t="s">
        <v>70</v>
      </c>
      <c r="AG76" s="2">
        <v>630</v>
      </c>
      <c r="AH76" s="2" t="s">
        <v>592</v>
      </c>
      <c r="AI76" s="2">
        <v>555</v>
      </c>
      <c r="AJ76" s="2">
        <v>-144</v>
      </c>
      <c r="AK76" s="2" t="s">
        <v>71</v>
      </c>
      <c r="AL76" s="2"/>
      <c r="AM76" s="2"/>
    </row>
    <row r="77" spans="1:39" x14ac:dyDescent="0.25">
      <c r="A77" s="11" t="s">
        <v>554</v>
      </c>
      <c r="B77" s="15" t="s">
        <v>555</v>
      </c>
      <c r="C77" s="11" t="s">
        <v>99</v>
      </c>
      <c r="D77" s="11">
        <v>20220930</v>
      </c>
      <c r="E77" s="11">
        <v>240</v>
      </c>
      <c r="F77" s="11" t="s">
        <v>107</v>
      </c>
      <c r="G77" s="11" t="s">
        <v>100</v>
      </c>
      <c r="H77" s="11" t="s">
        <v>38</v>
      </c>
      <c r="I77" s="11">
        <v>4</v>
      </c>
      <c r="J77" s="11">
        <v>5.45</v>
      </c>
      <c r="K77" s="12">
        <v>0.28590277777777778</v>
      </c>
      <c r="L77" s="11">
        <v>20220929</v>
      </c>
      <c r="M77" s="11" t="s">
        <v>139</v>
      </c>
      <c r="N77" s="11" t="s">
        <v>113</v>
      </c>
      <c r="O77" s="15" t="s">
        <v>557</v>
      </c>
      <c r="P77" s="11"/>
      <c r="Q77" s="11"/>
      <c r="R77" s="11" t="s">
        <v>67</v>
      </c>
      <c r="S77" s="7" t="str">
        <f xml:space="preserve"> TEXT(Table1[[#This Row],[BuyStopTime]],"0000") &amp;"_"&amp;Table1[[#This Row],[Build]] &amp; "_" &amp;Table1[[#This Row],[Trading Class]]</f>
        <v>0630_264303_NFLX</v>
      </c>
      <c r="T77" s="7" t="str">
        <f>Table1[[#This Row],[Trade Idea]]&amp;"_"&amp;Table1[[#This Row],[Build]]</f>
        <v>0630_264303_NFLX_264303</v>
      </c>
      <c r="U77" s="7" t="b">
        <f>ISNUMBER(FIND("_b_",Table1[[#This Row],[Order Ref.]]))</f>
        <v>0</v>
      </c>
      <c r="V77" s="7" t="str">
        <f>LEFT(Table1[[#This Row],[Order Ref.]],6)</f>
        <v>264303</v>
      </c>
      <c r="W77" s="18" t="str">
        <f>HYPERLINK("http://money.worker.ydns.eu/job/update_entities_fidelity_MIM_BUYSTOP/" &amp; Table1[[#This Row],[Build]], "click me")</f>
        <v>click me</v>
      </c>
      <c r="X77" s="8">
        <f>Table1[[#This Row],[Quantity]]*100*Table1[[#This Row],[Price]]*IF(Table1[[#This Row],[Bought]],-1,1)</f>
        <v>2180</v>
      </c>
      <c r="Y77" s="9">
        <f>TIMEVALUE(LEFT(Table1[[#This Row],[BuyStopTime]],1) &amp; ":" &amp; RIGHT(Table1[[#This Row],[BuyStopTime]],2) &amp; " AM")</f>
        <v>0.27083333333333331</v>
      </c>
      <c r="Z7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0630|06:51|SELL|NFLX|Call|continuation</v>
      </c>
      <c r="AA77" s="10" t="e" cm="1">
        <f t="array" ref="AA77">MAX((Table1[Trade Idea and Build]=Table1[[#This Row],[Trade Idea and Build]])*Table1[Column5])</f>
        <v>#VALUE!</v>
      </c>
      <c r="AB77" s="10" t="e">
        <f>IF(Table1[[#This Row],[SumTrailingAmountByTradePiece]]=0,"Ladder","Trail")</f>
        <v>#VALUE!</v>
      </c>
      <c r="AC77" s="10"/>
      <c r="AD77" s="2">
        <v>264303</v>
      </c>
      <c r="AE77" s="2" t="s">
        <v>115</v>
      </c>
      <c r="AF77" s="2" t="s">
        <v>70</v>
      </c>
      <c r="AG77" s="2">
        <v>630</v>
      </c>
      <c r="AH77" s="2" t="s">
        <v>592</v>
      </c>
      <c r="AI77" s="2">
        <v>555</v>
      </c>
      <c r="AJ77" s="2">
        <v>-144</v>
      </c>
      <c r="AK77" s="2" t="s">
        <v>71</v>
      </c>
      <c r="AL77" s="2"/>
      <c r="AM77" s="2"/>
    </row>
    <row r="78" spans="1:39" x14ac:dyDescent="0.25">
      <c r="A78" s="11" t="s">
        <v>538</v>
      </c>
      <c r="B78" s="15" t="s">
        <v>539</v>
      </c>
      <c r="C78" s="11" t="s">
        <v>99</v>
      </c>
      <c r="D78" s="11">
        <v>20220930</v>
      </c>
      <c r="E78" s="11">
        <v>148</v>
      </c>
      <c r="F78" s="11" t="s">
        <v>37</v>
      </c>
      <c r="G78" s="11" t="s">
        <v>100</v>
      </c>
      <c r="H78" s="11" t="s">
        <v>38</v>
      </c>
      <c r="I78" s="11">
        <v>17</v>
      </c>
      <c r="J78" s="11">
        <v>4.0999999999999996</v>
      </c>
      <c r="K78" s="12">
        <v>0.28620370370370368</v>
      </c>
      <c r="L78" s="11">
        <v>20220929</v>
      </c>
      <c r="M78" s="11" t="s">
        <v>105</v>
      </c>
      <c r="N78" s="11" t="s">
        <v>113</v>
      </c>
      <c r="O78" s="15" t="s">
        <v>558</v>
      </c>
      <c r="P78" s="11"/>
      <c r="Q78" s="11"/>
      <c r="R78" s="11" t="s">
        <v>134</v>
      </c>
      <c r="S78" s="7" t="str">
        <f xml:space="preserve"> TEXT(Table1[[#This Row],[BuyStopTime]],"0000") &amp;"_"&amp;Table1[[#This Row],[Build]] &amp; "_" &amp;Table1[[#This Row],[Trading Class]]</f>
        <v>0630_264295_AAPL</v>
      </c>
      <c r="T78" s="7" t="str">
        <f>Table1[[#This Row],[Trade Idea]]&amp;"_"&amp;Table1[[#This Row],[Build]]</f>
        <v>0630_264295_AAPL_264295</v>
      </c>
      <c r="U78" s="7" t="b">
        <f>ISNUMBER(FIND("_b_",Table1[[#This Row],[Order Ref.]]))</f>
        <v>0</v>
      </c>
      <c r="V78" s="7" t="str">
        <f>LEFT(Table1[[#This Row],[Order Ref.]],6)</f>
        <v>264295</v>
      </c>
      <c r="W78" s="18" t="str">
        <f>HYPERLINK("http://money.worker.ydns.eu/job/update_entities_fidelity_MIM_BUYSTOP/" &amp; Table1[[#This Row],[Build]], "click me")</f>
        <v>click me</v>
      </c>
      <c r="X78" s="8">
        <f>Table1[[#This Row],[Quantity]]*100*Table1[[#This Row],[Price]]*IF(Table1[[#This Row],[Bought]],-1,1)</f>
        <v>6969.9999999999991</v>
      </c>
      <c r="Y78" s="9">
        <f>TIMEVALUE(LEFT(Table1[[#This Row],[BuyStopTime]],1) &amp; ":" &amp; RIGHT(Table1[[#This Row],[BuyStopTime]],2) &amp; " AM")</f>
        <v>0.27083333333333331</v>
      </c>
      <c r="Z7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0630|06:52|SELL|AAPL|Put|reversal</v>
      </c>
      <c r="AA78" s="10" t="e" cm="1">
        <f t="array" ref="AA78">MAX((Table1[Trade Idea and Build]=Table1[[#This Row],[Trade Idea and Build]])*Table1[Column5])</f>
        <v>#VALUE!</v>
      </c>
      <c r="AB78" s="10" t="e">
        <f>IF(Table1[[#This Row],[SumTrailingAmountByTradePiece]]=0,"Ladder","Trail")</f>
        <v>#VALUE!</v>
      </c>
      <c r="AC78" s="10"/>
      <c r="AD78" s="2">
        <v>264295</v>
      </c>
      <c r="AE78" s="2" t="s">
        <v>115</v>
      </c>
      <c r="AF78" s="2" t="s">
        <v>70</v>
      </c>
      <c r="AG78" s="2">
        <v>630</v>
      </c>
      <c r="AH78" s="2" t="s">
        <v>41</v>
      </c>
      <c r="AI78" s="2">
        <v>555</v>
      </c>
      <c r="AJ78" s="2">
        <v>-34</v>
      </c>
      <c r="AK78" s="2" t="s">
        <v>71</v>
      </c>
      <c r="AL78" s="2" t="s">
        <v>593</v>
      </c>
      <c r="AM78" s="2">
        <v>2</v>
      </c>
    </row>
    <row r="79" spans="1:39" x14ac:dyDescent="0.25">
      <c r="A79" s="11" t="s">
        <v>559</v>
      </c>
      <c r="B79" s="15" t="s">
        <v>560</v>
      </c>
      <c r="C79" s="11" t="s">
        <v>99</v>
      </c>
      <c r="D79" s="11">
        <v>20220930</v>
      </c>
      <c r="E79" s="11">
        <v>227.5</v>
      </c>
      <c r="F79" s="11" t="s">
        <v>107</v>
      </c>
      <c r="G79" s="11" t="s">
        <v>100</v>
      </c>
      <c r="H79" s="11" t="s">
        <v>18</v>
      </c>
      <c r="I79" s="11">
        <v>6</v>
      </c>
      <c r="J79" s="11">
        <v>15.5</v>
      </c>
      <c r="K79" s="12">
        <v>0.28660879629629626</v>
      </c>
      <c r="L79" s="11">
        <v>20220929</v>
      </c>
      <c r="M79" s="11" t="s">
        <v>111</v>
      </c>
      <c r="N79" s="11" t="s">
        <v>113</v>
      </c>
      <c r="O79" s="15" t="s">
        <v>561</v>
      </c>
      <c r="P79" s="11"/>
      <c r="Q79" s="11"/>
      <c r="R79" s="11" t="s">
        <v>67</v>
      </c>
      <c r="S79" s="7" t="str">
        <f xml:space="preserve"> TEXT(Table1[[#This Row],[BuyStopTime]],"0000") &amp;"_"&amp;Table1[[#This Row],[Build]] &amp; "_" &amp;Table1[[#This Row],[Trading Class]]</f>
        <v>0630_264307_NFLX</v>
      </c>
      <c r="T79" s="7" t="str">
        <f>Table1[[#This Row],[Trade Idea]]&amp;"_"&amp;Table1[[#This Row],[Build]]</f>
        <v>0630_264307_NFLX_264307</v>
      </c>
      <c r="U79" s="7" t="b">
        <f>ISNUMBER(FIND("_b_",Table1[[#This Row],[Order Ref.]]))</f>
        <v>1</v>
      </c>
      <c r="V79" s="7" t="str">
        <f>LEFT(Table1[[#This Row],[Order Ref.]],6)</f>
        <v>264307</v>
      </c>
      <c r="W79" s="18" t="str">
        <f>HYPERLINK("http://money.worker.ydns.eu/job/update_entities_fidelity_MIM_BUYSTOP/" &amp; Table1[[#This Row],[Build]], "click me")</f>
        <v>click me</v>
      </c>
      <c r="X79" s="8">
        <f>Table1[[#This Row],[Quantity]]*100*Table1[[#This Row],[Price]]*IF(Table1[[#This Row],[Bought]],-1,1)</f>
        <v>-9300</v>
      </c>
      <c r="Y79" s="9">
        <f>TIMEVALUE(LEFT(Table1[[#This Row],[BuyStopTime]],1) &amp; ":" &amp; RIGHT(Table1[[#This Row],[BuyStopTime]],2) &amp; " AM")</f>
        <v>0.27083333333333331</v>
      </c>
      <c r="Z7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0630|06:52|BUY|NFLX|Call|continuation</v>
      </c>
      <c r="AA79" s="10" t="e" cm="1">
        <f t="array" ref="AA79">MAX((Table1[Trade Idea and Build]=Table1[[#This Row],[Trade Idea and Build]])*Table1[Column5])</f>
        <v>#VALUE!</v>
      </c>
      <c r="AB79" s="10" t="e">
        <f>IF(Table1[[#This Row],[SumTrailingAmountByTradePiece]]=0,"Ladder","Trail")</f>
        <v>#VALUE!</v>
      </c>
      <c r="AC79" s="10"/>
      <c r="AD79" s="2">
        <v>264307</v>
      </c>
      <c r="AE79" s="2" t="s">
        <v>115</v>
      </c>
      <c r="AF79" s="2" t="s">
        <v>27</v>
      </c>
      <c r="AG79" s="2">
        <v>630</v>
      </c>
      <c r="AH79" s="2" t="s">
        <v>592</v>
      </c>
      <c r="AI79" s="2">
        <v>555</v>
      </c>
      <c r="AJ79" s="2">
        <v>-144</v>
      </c>
      <c r="AK79" s="2" t="s">
        <v>71</v>
      </c>
      <c r="AL79" s="2"/>
      <c r="AM79" s="2"/>
    </row>
    <row r="80" spans="1:39" x14ac:dyDescent="0.25">
      <c r="A80" s="11" t="s">
        <v>559</v>
      </c>
      <c r="B80" s="15" t="s">
        <v>560</v>
      </c>
      <c r="C80" s="11" t="s">
        <v>99</v>
      </c>
      <c r="D80" s="11">
        <v>20220930</v>
      </c>
      <c r="E80" s="11">
        <v>227.5</v>
      </c>
      <c r="F80" s="11" t="s">
        <v>107</v>
      </c>
      <c r="G80" s="11" t="s">
        <v>100</v>
      </c>
      <c r="H80" s="11" t="s">
        <v>38</v>
      </c>
      <c r="I80" s="11">
        <v>2</v>
      </c>
      <c r="J80" s="11">
        <v>15.65</v>
      </c>
      <c r="K80" s="12">
        <v>0.29493055555555553</v>
      </c>
      <c r="L80" s="11">
        <v>20220929</v>
      </c>
      <c r="M80" s="11" t="s">
        <v>106</v>
      </c>
      <c r="N80" s="11" t="s">
        <v>113</v>
      </c>
      <c r="O80" s="15" t="s">
        <v>562</v>
      </c>
      <c r="P80" s="11"/>
      <c r="Q80" s="11"/>
      <c r="R80" s="11" t="s">
        <v>67</v>
      </c>
      <c r="S80" s="7" t="str">
        <f xml:space="preserve"> TEXT(Table1[[#This Row],[BuyStopTime]],"0000") &amp;"_"&amp;Table1[[#This Row],[Build]] &amp; "_" &amp;Table1[[#This Row],[Trading Class]]</f>
        <v>0630_264307_NFLX</v>
      </c>
      <c r="T80" s="7" t="str">
        <f>Table1[[#This Row],[Trade Idea]]&amp;"_"&amp;Table1[[#This Row],[Build]]</f>
        <v>0630_264307_NFLX_264307</v>
      </c>
      <c r="U80" s="7" t="b">
        <f>ISNUMBER(FIND("_b_",Table1[[#This Row],[Order Ref.]]))</f>
        <v>0</v>
      </c>
      <c r="V80" s="7" t="str">
        <f>LEFT(Table1[[#This Row],[Order Ref.]],6)</f>
        <v>264307</v>
      </c>
      <c r="W80" s="18" t="str">
        <f>HYPERLINK("http://money.worker.ydns.eu/job/update_entities_fidelity_MIM_BUYSTOP/" &amp; Table1[[#This Row],[Build]], "click me")</f>
        <v>click me</v>
      </c>
      <c r="X80" s="8">
        <f>Table1[[#This Row],[Quantity]]*100*Table1[[#This Row],[Price]]*IF(Table1[[#This Row],[Bought]],-1,1)</f>
        <v>3130</v>
      </c>
      <c r="Y80" s="9">
        <f>TIMEVALUE(LEFT(Table1[[#This Row],[BuyStopTime]],1) &amp; ":" &amp; RIGHT(Table1[[#This Row],[BuyStopTime]],2) &amp; " AM")</f>
        <v>0.27083333333333331</v>
      </c>
      <c r="Z8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0630|07:04|SELL|NFLX|Call|continuation</v>
      </c>
      <c r="AA80" s="10" t="e" cm="1">
        <f t="array" ref="AA80">MAX((Table1[Trade Idea and Build]=Table1[[#This Row],[Trade Idea and Build]])*Table1[Column5])</f>
        <v>#VALUE!</v>
      </c>
      <c r="AB80" s="10" t="e">
        <f>IF(Table1[[#This Row],[SumTrailingAmountByTradePiece]]=0,"Ladder","Trail")</f>
        <v>#VALUE!</v>
      </c>
      <c r="AC80" s="10"/>
      <c r="AD80" s="2">
        <v>264307</v>
      </c>
      <c r="AE80" s="2" t="s">
        <v>115</v>
      </c>
      <c r="AF80" s="2" t="s">
        <v>70</v>
      </c>
      <c r="AG80" s="2">
        <v>630</v>
      </c>
      <c r="AH80" s="2" t="s">
        <v>592</v>
      </c>
      <c r="AI80" s="2">
        <v>555</v>
      </c>
      <c r="AJ80" s="2">
        <v>-144</v>
      </c>
      <c r="AK80" s="2" t="s">
        <v>71</v>
      </c>
      <c r="AL80" s="2" t="s">
        <v>593</v>
      </c>
      <c r="AM80" s="2">
        <v>2</v>
      </c>
    </row>
    <row r="81" spans="1:39" x14ac:dyDescent="0.25">
      <c r="A81" s="11" t="s">
        <v>559</v>
      </c>
      <c r="B81" s="15" t="s">
        <v>560</v>
      </c>
      <c r="C81" s="11" t="s">
        <v>99</v>
      </c>
      <c r="D81" s="11">
        <v>20220930</v>
      </c>
      <c r="E81" s="11">
        <v>227.5</v>
      </c>
      <c r="F81" s="11" t="s">
        <v>107</v>
      </c>
      <c r="G81" s="11" t="s">
        <v>100</v>
      </c>
      <c r="H81" s="11" t="s">
        <v>38</v>
      </c>
      <c r="I81" s="11">
        <v>1</v>
      </c>
      <c r="J81" s="11">
        <v>15.65</v>
      </c>
      <c r="K81" s="12">
        <v>0.29493055555555553</v>
      </c>
      <c r="L81" s="11">
        <v>20220929</v>
      </c>
      <c r="M81" s="11" t="s">
        <v>105</v>
      </c>
      <c r="N81" s="11" t="s">
        <v>113</v>
      </c>
      <c r="O81" s="15" t="s">
        <v>562</v>
      </c>
      <c r="P81" s="11"/>
      <c r="Q81" s="11"/>
      <c r="R81" s="11" t="s">
        <v>67</v>
      </c>
      <c r="S81" s="7" t="str">
        <f xml:space="preserve"> TEXT(Table1[[#This Row],[BuyStopTime]],"0000") &amp;"_"&amp;Table1[[#This Row],[Build]] &amp; "_" &amp;Table1[[#This Row],[Trading Class]]</f>
        <v>0630_264307_NFLX</v>
      </c>
      <c r="T81" s="7" t="str">
        <f>Table1[[#This Row],[Trade Idea]]&amp;"_"&amp;Table1[[#This Row],[Build]]</f>
        <v>0630_264307_NFLX_264307</v>
      </c>
      <c r="U81" s="7" t="b">
        <f>ISNUMBER(FIND("_b_",Table1[[#This Row],[Order Ref.]]))</f>
        <v>0</v>
      </c>
      <c r="V81" s="7" t="str">
        <f>LEFT(Table1[[#This Row],[Order Ref.]],6)</f>
        <v>264307</v>
      </c>
      <c r="W81" s="18" t="str">
        <f>HYPERLINK("http://money.worker.ydns.eu/job/update_entities_fidelity_MIM_BUYSTOP/" &amp; Table1[[#This Row],[Build]], "click me")</f>
        <v>click me</v>
      </c>
      <c r="X81" s="8">
        <f>Table1[[#This Row],[Quantity]]*100*Table1[[#This Row],[Price]]*IF(Table1[[#This Row],[Bought]],-1,1)</f>
        <v>1565</v>
      </c>
      <c r="Y81" s="9">
        <f>TIMEVALUE(LEFT(Table1[[#This Row],[BuyStopTime]],1) &amp; ":" &amp; RIGHT(Table1[[#This Row],[BuyStopTime]],2) &amp; " AM")</f>
        <v>0.27083333333333331</v>
      </c>
      <c r="Z8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0630|07:04|SELL|NFLX|Call|continuation</v>
      </c>
      <c r="AA81" s="10" t="e" cm="1">
        <f t="array" ref="AA81">MAX((Table1[Trade Idea and Build]=Table1[[#This Row],[Trade Idea and Build]])*Table1[Column5])</f>
        <v>#VALUE!</v>
      </c>
      <c r="AB81" s="10" t="e">
        <f>IF(Table1[[#This Row],[SumTrailingAmountByTradePiece]]=0,"Ladder","Trail")</f>
        <v>#VALUE!</v>
      </c>
      <c r="AC81" s="10"/>
      <c r="AD81" s="2">
        <v>264307</v>
      </c>
      <c r="AE81" s="2" t="s">
        <v>115</v>
      </c>
      <c r="AF81" s="2" t="s">
        <v>70</v>
      </c>
      <c r="AG81" s="2">
        <v>630</v>
      </c>
      <c r="AH81" s="2" t="s">
        <v>592</v>
      </c>
      <c r="AI81" s="2">
        <v>555</v>
      </c>
      <c r="AJ81" s="2">
        <v>-144</v>
      </c>
      <c r="AK81" s="2" t="s">
        <v>71</v>
      </c>
      <c r="AL81" s="2" t="s">
        <v>593</v>
      </c>
      <c r="AM81" s="2">
        <v>2</v>
      </c>
    </row>
    <row r="82" spans="1:39" x14ac:dyDescent="0.25">
      <c r="A82" s="11" t="s">
        <v>559</v>
      </c>
      <c r="B82" s="15" t="s">
        <v>560</v>
      </c>
      <c r="C82" s="11" t="s">
        <v>99</v>
      </c>
      <c r="D82" s="11">
        <v>20220930</v>
      </c>
      <c r="E82" s="11">
        <v>227.5</v>
      </c>
      <c r="F82" s="11" t="s">
        <v>107</v>
      </c>
      <c r="G82" s="11" t="s">
        <v>100</v>
      </c>
      <c r="H82" s="11" t="s">
        <v>38</v>
      </c>
      <c r="I82" s="11">
        <v>3</v>
      </c>
      <c r="J82" s="11">
        <v>15.65</v>
      </c>
      <c r="K82" s="12">
        <v>0.29493055555555553</v>
      </c>
      <c r="L82" s="11">
        <v>20220929</v>
      </c>
      <c r="M82" s="11" t="s">
        <v>104</v>
      </c>
      <c r="N82" s="11" t="s">
        <v>113</v>
      </c>
      <c r="O82" s="15" t="s">
        <v>562</v>
      </c>
      <c r="P82" s="11"/>
      <c r="Q82" s="11"/>
      <c r="R82" s="11" t="s">
        <v>67</v>
      </c>
      <c r="S82" s="7" t="str">
        <f xml:space="preserve"> TEXT(Table1[[#This Row],[BuyStopTime]],"0000") &amp;"_"&amp;Table1[[#This Row],[Build]] &amp; "_" &amp;Table1[[#This Row],[Trading Class]]</f>
        <v>0630_264307_NFLX</v>
      </c>
      <c r="T82" s="7" t="str">
        <f>Table1[[#This Row],[Trade Idea]]&amp;"_"&amp;Table1[[#This Row],[Build]]</f>
        <v>0630_264307_NFLX_264307</v>
      </c>
      <c r="U82" s="7" t="b">
        <f>ISNUMBER(FIND("_b_",Table1[[#This Row],[Order Ref.]]))</f>
        <v>0</v>
      </c>
      <c r="V82" s="7" t="str">
        <f>LEFT(Table1[[#This Row],[Order Ref.]],6)</f>
        <v>264307</v>
      </c>
      <c r="W82" s="18" t="str">
        <f>HYPERLINK("http://money.worker.ydns.eu/job/update_entities_fidelity_MIM_BUYSTOP/" &amp; Table1[[#This Row],[Build]], "click me")</f>
        <v>click me</v>
      </c>
      <c r="X82" s="8">
        <f>Table1[[#This Row],[Quantity]]*100*Table1[[#This Row],[Price]]*IF(Table1[[#This Row],[Bought]],-1,1)</f>
        <v>4695</v>
      </c>
      <c r="Y82" s="9">
        <f>TIMEVALUE(LEFT(Table1[[#This Row],[BuyStopTime]],1) &amp; ":" &amp; RIGHT(Table1[[#This Row],[BuyStopTime]],2) &amp; " AM")</f>
        <v>0.27083333333333331</v>
      </c>
      <c r="Z8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0630|07:04|SELL|NFLX|Call|continuation</v>
      </c>
      <c r="AA82" s="10" t="e" cm="1">
        <f t="array" ref="AA82">MAX((Table1[Trade Idea and Build]=Table1[[#This Row],[Trade Idea and Build]])*Table1[Column5])</f>
        <v>#VALUE!</v>
      </c>
      <c r="AB82" s="10" t="e">
        <f>IF(Table1[[#This Row],[SumTrailingAmountByTradePiece]]=0,"Ladder","Trail")</f>
        <v>#VALUE!</v>
      </c>
      <c r="AC82" s="10"/>
      <c r="AD82" s="2">
        <v>264307</v>
      </c>
      <c r="AE82" s="2" t="s">
        <v>115</v>
      </c>
      <c r="AF82" s="2" t="s">
        <v>70</v>
      </c>
      <c r="AG82" s="2">
        <v>630</v>
      </c>
      <c r="AH82" s="2" t="s">
        <v>592</v>
      </c>
      <c r="AI82" s="2">
        <v>555</v>
      </c>
      <c r="AJ82" s="2">
        <v>-144</v>
      </c>
      <c r="AK82" s="2" t="s">
        <v>71</v>
      </c>
      <c r="AL82" s="2" t="s">
        <v>593</v>
      </c>
      <c r="AM82" s="2">
        <v>2</v>
      </c>
    </row>
    <row r="83" spans="1:39" x14ac:dyDescent="0.25">
      <c r="A83" s="11" t="s">
        <v>522</v>
      </c>
      <c r="B83" s="15" t="s">
        <v>523</v>
      </c>
      <c r="C83" s="11" t="s">
        <v>99</v>
      </c>
      <c r="D83" s="11">
        <v>20220930</v>
      </c>
      <c r="E83" s="11">
        <v>126</v>
      </c>
      <c r="F83" s="11" t="s">
        <v>37</v>
      </c>
      <c r="G83" s="11" t="s">
        <v>100</v>
      </c>
      <c r="H83" s="11" t="s">
        <v>38</v>
      </c>
      <c r="I83" s="11">
        <v>10</v>
      </c>
      <c r="J83" s="11">
        <v>4.95</v>
      </c>
      <c r="K83" s="12">
        <v>0.29716435185185186</v>
      </c>
      <c r="L83" s="11">
        <v>20220929</v>
      </c>
      <c r="M83" s="11" t="s">
        <v>105</v>
      </c>
      <c r="N83" s="11" t="s">
        <v>113</v>
      </c>
      <c r="O83" s="15" t="s">
        <v>563</v>
      </c>
      <c r="P83" s="11"/>
      <c r="Q83" s="11"/>
      <c r="R83" s="11" t="s">
        <v>63</v>
      </c>
      <c r="S83" s="7" t="str">
        <f xml:space="preserve"> TEXT(Table1[[#This Row],[BuyStopTime]],"0000") &amp;"_"&amp;Table1[[#This Row],[Build]] &amp; "_" &amp;Table1[[#This Row],[Trading Class]]</f>
        <v>0632_264328_NVDA</v>
      </c>
      <c r="T83" s="7" t="str">
        <f>Table1[[#This Row],[Trade Idea]]&amp;"_"&amp;Table1[[#This Row],[Build]]</f>
        <v>0632_264328_NVDA_264328</v>
      </c>
      <c r="U83" s="7" t="b">
        <f>ISNUMBER(FIND("_b_",Table1[[#This Row],[Order Ref.]]))</f>
        <v>0</v>
      </c>
      <c r="V83" s="7" t="str">
        <f>LEFT(Table1[[#This Row],[Order Ref.]],6)</f>
        <v>264328</v>
      </c>
      <c r="W83" s="18" t="str">
        <f>HYPERLINK("http://money.worker.ydns.eu/job/update_entities_fidelity_MIM_BUYSTOP/" &amp; Table1[[#This Row],[Build]], "click me")</f>
        <v>click me</v>
      </c>
      <c r="X83" s="8">
        <f>Table1[[#This Row],[Quantity]]*100*Table1[[#This Row],[Price]]*IF(Table1[[#This Row],[Bought]],-1,1)</f>
        <v>4950</v>
      </c>
      <c r="Y83" s="9">
        <f>TIMEVALUE(LEFT(Table1[[#This Row],[BuyStopTime]],1) &amp; ":" &amp; RIGHT(Table1[[#This Row],[BuyStopTime]],2) &amp; " AM")</f>
        <v>0.2722222222222222</v>
      </c>
      <c r="Z8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0632|07:07|SELL|NVDA|Put|reversal</v>
      </c>
      <c r="AA83" s="10" t="e" cm="1">
        <f t="array" ref="AA83">MAX((Table1[Trade Idea and Build]=Table1[[#This Row],[Trade Idea and Build]])*Table1[Column5])</f>
        <v>#VALUE!</v>
      </c>
      <c r="AB83" s="10" t="e">
        <f>IF(Table1[[#This Row],[SumTrailingAmountByTradePiece]]=0,"Ladder","Trail")</f>
        <v>#VALUE!</v>
      </c>
      <c r="AC83" s="10"/>
      <c r="AD83" s="2">
        <v>264328</v>
      </c>
      <c r="AE83" s="2" t="s">
        <v>115</v>
      </c>
      <c r="AF83" s="2" t="s">
        <v>70</v>
      </c>
      <c r="AG83" s="2">
        <v>632</v>
      </c>
      <c r="AH83" s="2" t="s">
        <v>41</v>
      </c>
      <c r="AI83" s="2">
        <v>555</v>
      </c>
      <c r="AJ83" s="2">
        <v>-50</v>
      </c>
      <c r="AK83" s="2" t="s">
        <v>71</v>
      </c>
      <c r="AL83" s="2" t="s">
        <v>593</v>
      </c>
      <c r="AM83" s="2">
        <v>2</v>
      </c>
    </row>
    <row r="84" spans="1:39" x14ac:dyDescent="0.25">
      <c r="A84" s="11" t="s">
        <v>522</v>
      </c>
      <c r="B84" s="15" t="s">
        <v>523</v>
      </c>
      <c r="C84" s="11" t="s">
        <v>99</v>
      </c>
      <c r="D84" s="11">
        <v>20220930</v>
      </c>
      <c r="E84" s="11">
        <v>126</v>
      </c>
      <c r="F84" s="11" t="s">
        <v>37</v>
      </c>
      <c r="G84" s="11" t="s">
        <v>100</v>
      </c>
      <c r="H84" s="11" t="s">
        <v>38</v>
      </c>
      <c r="I84" s="11">
        <v>2</v>
      </c>
      <c r="J84" s="11">
        <v>4.95</v>
      </c>
      <c r="K84" s="12">
        <v>0.29716435185185186</v>
      </c>
      <c r="L84" s="11">
        <v>20220929</v>
      </c>
      <c r="M84" s="11" t="s">
        <v>105</v>
      </c>
      <c r="N84" s="11" t="s">
        <v>113</v>
      </c>
      <c r="O84" s="15" t="s">
        <v>563</v>
      </c>
      <c r="P84" s="11"/>
      <c r="Q84" s="11"/>
      <c r="R84" s="11" t="s">
        <v>63</v>
      </c>
      <c r="S84" s="7" t="str">
        <f xml:space="preserve"> TEXT(Table1[[#This Row],[BuyStopTime]],"0000") &amp;"_"&amp;Table1[[#This Row],[Build]] &amp; "_" &amp;Table1[[#This Row],[Trading Class]]</f>
        <v>0632_264328_NVDA</v>
      </c>
      <c r="T84" s="7" t="str">
        <f>Table1[[#This Row],[Trade Idea]]&amp;"_"&amp;Table1[[#This Row],[Build]]</f>
        <v>0632_264328_NVDA_264328</v>
      </c>
      <c r="U84" s="7" t="b">
        <f>ISNUMBER(FIND("_b_",Table1[[#This Row],[Order Ref.]]))</f>
        <v>0</v>
      </c>
      <c r="V84" s="7" t="str">
        <f>LEFT(Table1[[#This Row],[Order Ref.]],6)</f>
        <v>264328</v>
      </c>
      <c r="W84" s="18" t="str">
        <f>HYPERLINK("http://money.worker.ydns.eu/job/update_entities_fidelity_MIM_BUYSTOP/" &amp; Table1[[#This Row],[Build]], "click me")</f>
        <v>click me</v>
      </c>
      <c r="X84" s="8">
        <f>Table1[[#This Row],[Quantity]]*100*Table1[[#This Row],[Price]]*IF(Table1[[#This Row],[Bought]],-1,1)</f>
        <v>990</v>
      </c>
      <c r="Y84" s="9">
        <f>TIMEVALUE(LEFT(Table1[[#This Row],[BuyStopTime]],1) &amp; ":" &amp; RIGHT(Table1[[#This Row],[BuyStopTime]],2) &amp; " AM")</f>
        <v>0.2722222222222222</v>
      </c>
      <c r="Z8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0632|07:07|SELL|NVDA|Put|reversal</v>
      </c>
      <c r="AA84" s="10" t="e" cm="1">
        <f t="array" ref="AA84">MAX((Table1[Trade Idea and Build]=Table1[[#This Row],[Trade Idea and Build]])*Table1[Column5])</f>
        <v>#VALUE!</v>
      </c>
      <c r="AB84" s="10" t="e">
        <f>IF(Table1[[#This Row],[SumTrailingAmountByTradePiece]]=0,"Ladder","Trail")</f>
        <v>#VALUE!</v>
      </c>
      <c r="AC84" s="10"/>
      <c r="AD84" s="2">
        <v>264328</v>
      </c>
      <c r="AE84" s="2" t="s">
        <v>115</v>
      </c>
      <c r="AF84" s="2" t="s">
        <v>70</v>
      </c>
      <c r="AG84" s="2">
        <v>632</v>
      </c>
      <c r="AH84" s="2" t="s">
        <v>41</v>
      </c>
      <c r="AI84" s="2">
        <v>555</v>
      </c>
      <c r="AJ84" s="2">
        <v>-50</v>
      </c>
      <c r="AK84" s="2" t="s">
        <v>71</v>
      </c>
      <c r="AL84" s="2" t="s">
        <v>593</v>
      </c>
      <c r="AM84" s="2">
        <v>2</v>
      </c>
    </row>
    <row r="85" spans="1:39" x14ac:dyDescent="0.25">
      <c r="A85" s="11" t="s">
        <v>548</v>
      </c>
      <c r="B85" s="15" t="s">
        <v>549</v>
      </c>
      <c r="C85" s="11" t="s">
        <v>99</v>
      </c>
      <c r="D85" s="11">
        <v>20220930</v>
      </c>
      <c r="E85" s="11">
        <v>240</v>
      </c>
      <c r="F85" s="11" t="s">
        <v>37</v>
      </c>
      <c r="G85" s="11" t="s">
        <v>100</v>
      </c>
      <c r="H85" s="11" t="s">
        <v>38</v>
      </c>
      <c r="I85" s="11">
        <v>3</v>
      </c>
      <c r="J85" s="11">
        <v>3</v>
      </c>
      <c r="K85" s="12">
        <v>0.29726851851851849</v>
      </c>
      <c r="L85" s="11">
        <v>20220929</v>
      </c>
      <c r="M85" s="11" t="s">
        <v>103</v>
      </c>
      <c r="N85" s="11" t="s">
        <v>113</v>
      </c>
      <c r="O85" s="15" t="s">
        <v>564</v>
      </c>
      <c r="P85" s="11"/>
      <c r="Q85" s="11"/>
      <c r="R85" s="11" t="s">
        <v>67</v>
      </c>
      <c r="S85" s="7" t="str">
        <f xml:space="preserve"> TEXT(Table1[[#This Row],[BuyStopTime]],"0000") &amp;"_"&amp;Table1[[#This Row],[Build]] &amp; "_" &amp;Table1[[#This Row],[Trading Class]]</f>
        <v>0630_264307_NFLX</v>
      </c>
      <c r="T85" s="7" t="str">
        <f>Table1[[#This Row],[Trade Idea]]&amp;"_"&amp;Table1[[#This Row],[Build]]</f>
        <v>0630_264307_NFLX_264307</v>
      </c>
      <c r="U85" s="7" t="b">
        <f>ISNUMBER(FIND("_b_",Table1[[#This Row],[Order Ref.]]))</f>
        <v>0</v>
      </c>
      <c r="V85" s="7" t="str">
        <f>LEFT(Table1[[#This Row],[Order Ref.]],6)</f>
        <v>264307</v>
      </c>
      <c r="W85" s="18" t="str">
        <f>HYPERLINK("http://money.worker.ydns.eu/job/update_entities_fidelity_MIM_BUYSTOP/" &amp; Table1[[#This Row],[Build]], "click me")</f>
        <v>click me</v>
      </c>
      <c r="X85" s="8">
        <f>Table1[[#This Row],[Quantity]]*100*Table1[[#This Row],[Price]]*IF(Table1[[#This Row],[Bought]],-1,1)</f>
        <v>900</v>
      </c>
      <c r="Y85" s="9">
        <f>TIMEVALUE(LEFT(Table1[[#This Row],[BuyStopTime]],1) &amp; ":" &amp; RIGHT(Table1[[#This Row],[BuyStopTime]],2) &amp; " AM")</f>
        <v>0.27083333333333331</v>
      </c>
      <c r="Z8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85" s="10" t="e" cm="1">
        <f t="array" ref="AA85">MAX((Table1[Trade Idea and Build]=Table1[[#This Row],[Trade Idea and Build]])*Table1[Column5])</f>
        <v>#VALUE!</v>
      </c>
      <c r="AB85" s="10" t="e">
        <f>IF(Table1[[#This Row],[SumTrailingAmountByTradePiece]]=0,"Ladder","Trail")</f>
        <v>#VALUE!</v>
      </c>
      <c r="AC85" s="10"/>
      <c r="AD85" s="2">
        <v>264307</v>
      </c>
      <c r="AE85" s="2" t="s">
        <v>115</v>
      </c>
      <c r="AF85" s="2" t="s">
        <v>70</v>
      </c>
      <c r="AG85" s="2">
        <v>630</v>
      </c>
      <c r="AH85" s="2" t="s">
        <v>41</v>
      </c>
      <c r="AI85" s="2">
        <v>555</v>
      </c>
      <c r="AJ85" s="2">
        <v>-144</v>
      </c>
      <c r="AK85" s="2" t="s">
        <v>71</v>
      </c>
      <c r="AL85" s="2"/>
      <c r="AM85" s="2"/>
    </row>
    <row r="86" spans="1:39" x14ac:dyDescent="0.25">
      <c r="A86" s="11" t="s">
        <v>548</v>
      </c>
      <c r="B86" s="15" t="s">
        <v>549</v>
      </c>
      <c r="C86" s="11" t="s">
        <v>99</v>
      </c>
      <c r="D86" s="11">
        <v>20220930</v>
      </c>
      <c r="E86" s="11">
        <v>240</v>
      </c>
      <c r="F86" s="11" t="s">
        <v>37</v>
      </c>
      <c r="G86" s="11" t="s">
        <v>100</v>
      </c>
      <c r="H86" s="11" t="s">
        <v>38</v>
      </c>
      <c r="I86" s="11">
        <v>3</v>
      </c>
      <c r="J86" s="11">
        <v>3</v>
      </c>
      <c r="K86" s="12">
        <v>0.29728009259259258</v>
      </c>
      <c r="L86" s="11">
        <v>20220929</v>
      </c>
      <c r="M86" s="11" t="s">
        <v>103</v>
      </c>
      <c r="N86" s="11" t="s">
        <v>113</v>
      </c>
      <c r="O86" s="15" t="s">
        <v>564</v>
      </c>
      <c r="P86" s="11"/>
      <c r="Q86" s="11"/>
      <c r="R86" s="11" t="s">
        <v>67</v>
      </c>
      <c r="S86" s="7" t="str">
        <f xml:space="preserve"> TEXT(Table1[[#This Row],[BuyStopTime]],"0000") &amp;"_"&amp;Table1[[#This Row],[Build]] &amp; "_" &amp;Table1[[#This Row],[Trading Class]]</f>
        <v>0630_264307_NFLX</v>
      </c>
      <c r="T86" s="7" t="str">
        <f>Table1[[#This Row],[Trade Idea]]&amp;"_"&amp;Table1[[#This Row],[Build]]</f>
        <v>0630_264307_NFLX_264307</v>
      </c>
      <c r="U86" s="7" t="b">
        <f>ISNUMBER(FIND("_b_",Table1[[#This Row],[Order Ref.]]))</f>
        <v>0</v>
      </c>
      <c r="V86" s="7" t="str">
        <f>LEFT(Table1[[#This Row],[Order Ref.]],6)</f>
        <v>264307</v>
      </c>
      <c r="W86" s="18" t="str">
        <f>HYPERLINK("http://money.worker.ydns.eu/job/update_entities_fidelity_MIM_BUYSTOP/" &amp; Table1[[#This Row],[Build]], "click me")</f>
        <v>click me</v>
      </c>
      <c r="X86" s="8">
        <f>Table1[[#This Row],[Quantity]]*100*Table1[[#This Row],[Price]]*IF(Table1[[#This Row],[Bought]],-1,1)</f>
        <v>900</v>
      </c>
      <c r="Y86" s="9">
        <f>TIMEVALUE(LEFT(Table1[[#This Row],[BuyStopTime]],1) &amp; ":" &amp; RIGHT(Table1[[#This Row],[BuyStopTime]],2) &amp; " AM")</f>
        <v>0.27083333333333331</v>
      </c>
      <c r="Z8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86" s="10" t="e" cm="1">
        <f t="array" ref="AA86">MAX((Table1[Trade Idea and Build]=Table1[[#This Row],[Trade Idea and Build]])*Table1[Column5])</f>
        <v>#VALUE!</v>
      </c>
      <c r="AB86" s="10" t="e">
        <f>IF(Table1[[#This Row],[SumTrailingAmountByTradePiece]]=0,"Ladder","Trail")</f>
        <v>#VALUE!</v>
      </c>
      <c r="AC86" s="10"/>
      <c r="AD86" s="2">
        <v>264307</v>
      </c>
      <c r="AE86" s="2" t="s">
        <v>115</v>
      </c>
      <c r="AF86" s="2" t="s">
        <v>70</v>
      </c>
      <c r="AG86" s="2">
        <v>630</v>
      </c>
      <c r="AH86" s="2" t="s">
        <v>41</v>
      </c>
      <c r="AI86" s="2">
        <v>555</v>
      </c>
      <c r="AJ86" s="2">
        <v>-144</v>
      </c>
      <c r="AK86" s="2" t="s">
        <v>71</v>
      </c>
      <c r="AL86" s="2"/>
      <c r="AM86" s="2"/>
    </row>
    <row r="87" spans="1:39" x14ac:dyDescent="0.25">
      <c r="A87" s="11" t="s">
        <v>548</v>
      </c>
      <c r="B87" s="15" t="s">
        <v>549</v>
      </c>
      <c r="C87" s="11" t="s">
        <v>99</v>
      </c>
      <c r="D87" s="11">
        <v>20220930</v>
      </c>
      <c r="E87" s="11">
        <v>240</v>
      </c>
      <c r="F87" s="11" t="s">
        <v>37</v>
      </c>
      <c r="G87" s="11" t="s">
        <v>100</v>
      </c>
      <c r="H87" s="11" t="s">
        <v>38</v>
      </c>
      <c r="I87" s="11">
        <v>2</v>
      </c>
      <c r="J87" s="11">
        <v>3</v>
      </c>
      <c r="K87" s="12">
        <v>0.29736111111111113</v>
      </c>
      <c r="L87" s="11">
        <v>20220929</v>
      </c>
      <c r="M87" s="11" t="s">
        <v>108</v>
      </c>
      <c r="N87" s="11" t="s">
        <v>113</v>
      </c>
      <c r="O87" s="15" t="s">
        <v>564</v>
      </c>
      <c r="P87" s="11"/>
      <c r="Q87" s="11"/>
      <c r="R87" s="11" t="s">
        <v>67</v>
      </c>
      <c r="S87" s="7" t="str">
        <f xml:space="preserve"> TEXT(Table1[[#This Row],[BuyStopTime]],"0000") &amp;"_"&amp;Table1[[#This Row],[Build]] &amp; "_" &amp;Table1[[#This Row],[Trading Class]]</f>
        <v>0630_264307_NFLX</v>
      </c>
      <c r="T87" s="7" t="str">
        <f>Table1[[#This Row],[Trade Idea]]&amp;"_"&amp;Table1[[#This Row],[Build]]</f>
        <v>0630_264307_NFLX_264307</v>
      </c>
      <c r="U87" s="7" t="b">
        <f>ISNUMBER(FIND("_b_",Table1[[#This Row],[Order Ref.]]))</f>
        <v>0</v>
      </c>
      <c r="V87" s="7" t="str">
        <f>LEFT(Table1[[#This Row],[Order Ref.]],6)</f>
        <v>264307</v>
      </c>
      <c r="W87" s="18" t="str">
        <f>HYPERLINK("http://money.worker.ydns.eu/job/update_entities_fidelity_MIM_BUYSTOP/" &amp; Table1[[#This Row],[Build]], "click me")</f>
        <v>click me</v>
      </c>
      <c r="X87" s="8">
        <f>Table1[[#This Row],[Quantity]]*100*Table1[[#This Row],[Price]]*IF(Table1[[#This Row],[Bought]],-1,1)</f>
        <v>600</v>
      </c>
      <c r="Y87" s="9">
        <f>TIMEVALUE(LEFT(Table1[[#This Row],[BuyStopTime]],1) &amp; ":" &amp; RIGHT(Table1[[#This Row],[BuyStopTime]],2) &amp; " AM")</f>
        <v>0.27083333333333331</v>
      </c>
      <c r="Z8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87" s="10" t="e" cm="1">
        <f t="array" ref="AA87">MAX((Table1[Trade Idea and Build]=Table1[[#This Row],[Trade Idea and Build]])*Table1[Column5])</f>
        <v>#VALUE!</v>
      </c>
      <c r="AB87" s="10" t="e">
        <f>IF(Table1[[#This Row],[SumTrailingAmountByTradePiece]]=0,"Ladder","Trail")</f>
        <v>#VALUE!</v>
      </c>
      <c r="AC87" s="10"/>
      <c r="AD87" s="2">
        <v>264307</v>
      </c>
      <c r="AE87" s="2" t="s">
        <v>115</v>
      </c>
      <c r="AF87" s="2" t="s">
        <v>70</v>
      </c>
      <c r="AG87" s="2">
        <v>630</v>
      </c>
      <c r="AH87" s="2" t="s">
        <v>41</v>
      </c>
      <c r="AI87" s="2">
        <v>555</v>
      </c>
      <c r="AJ87" s="2">
        <v>-144</v>
      </c>
      <c r="AK87" s="2" t="s">
        <v>71</v>
      </c>
      <c r="AL87" s="2"/>
      <c r="AM87" s="2"/>
    </row>
    <row r="88" spans="1:39" x14ac:dyDescent="0.25">
      <c r="A88" s="11" t="s">
        <v>548</v>
      </c>
      <c r="B88" s="15" t="s">
        <v>549</v>
      </c>
      <c r="C88" s="11" t="s">
        <v>99</v>
      </c>
      <c r="D88" s="11">
        <v>20220930</v>
      </c>
      <c r="E88" s="11">
        <v>240</v>
      </c>
      <c r="F88" s="11" t="s">
        <v>37</v>
      </c>
      <c r="G88" s="11" t="s">
        <v>100</v>
      </c>
      <c r="H88" s="11" t="s">
        <v>38</v>
      </c>
      <c r="I88" s="11">
        <v>1</v>
      </c>
      <c r="J88" s="11">
        <v>3</v>
      </c>
      <c r="K88" s="12">
        <v>0.29739583333333336</v>
      </c>
      <c r="L88" s="11">
        <v>20220929</v>
      </c>
      <c r="M88" s="11" t="s">
        <v>106</v>
      </c>
      <c r="N88" s="11" t="s">
        <v>113</v>
      </c>
      <c r="O88" s="15" t="s">
        <v>564</v>
      </c>
      <c r="P88" s="11"/>
      <c r="Q88" s="11"/>
      <c r="R88" s="11" t="s">
        <v>67</v>
      </c>
      <c r="S88" s="7" t="str">
        <f xml:space="preserve"> TEXT(Table1[[#This Row],[BuyStopTime]],"0000") &amp;"_"&amp;Table1[[#This Row],[Build]] &amp; "_" &amp;Table1[[#This Row],[Trading Class]]</f>
        <v>0630_264307_NFLX</v>
      </c>
      <c r="T88" s="7" t="str">
        <f>Table1[[#This Row],[Trade Idea]]&amp;"_"&amp;Table1[[#This Row],[Build]]</f>
        <v>0630_264307_NFLX_264307</v>
      </c>
      <c r="U88" s="7" t="b">
        <f>ISNUMBER(FIND("_b_",Table1[[#This Row],[Order Ref.]]))</f>
        <v>0</v>
      </c>
      <c r="V88" s="7" t="str">
        <f>LEFT(Table1[[#This Row],[Order Ref.]],6)</f>
        <v>264307</v>
      </c>
      <c r="W88" s="18" t="str">
        <f>HYPERLINK("http://money.worker.ydns.eu/job/update_entities_fidelity_MIM_BUYSTOP/" &amp; Table1[[#This Row],[Build]], "click me")</f>
        <v>click me</v>
      </c>
      <c r="X88" s="8">
        <f>Table1[[#This Row],[Quantity]]*100*Table1[[#This Row],[Price]]*IF(Table1[[#This Row],[Bought]],-1,1)</f>
        <v>300</v>
      </c>
      <c r="Y88" s="9">
        <f>TIMEVALUE(LEFT(Table1[[#This Row],[BuyStopTime]],1) &amp; ":" &amp; RIGHT(Table1[[#This Row],[BuyStopTime]],2) &amp; " AM")</f>
        <v>0.27083333333333331</v>
      </c>
      <c r="Z8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88" s="10" t="e" cm="1">
        <f t="array" ref="AA88">MAX((Table1[Trade Idea and Build]=Table1[[#This Row],[Trade Idea and Build]])*Table1[Column5])</f>
        <v>#VALUE!</v>
      </c>
      <c r="AB88" s="10" t="e">
        <f>IF(Table1[[#This Row],[SumTrailingAmountByTradePiece]]=0,"Ladder","Trail")</f>
        <v>#VALUE!</v>
      </c>
      <c r="AC88" s="10"/>
      <c r="AD88" s="2">
        <v>264307</v>
      </c>
      <c r="AE88" s="2" t="s">
        <v>115</v>
      </c>
      <c r="AF88" s="2" t="s">
        <v>70</v>
      </c>
      <c r="AG88" s="2">
        <v>630</v>
      </c>
      <c r="AH88" s="2" t="s">
        <v>41</v>
      </c>
      <c r="AI88" s="2">
        <v>555</v>
      </c>
      <c r="AJ88" s="2">
        <v>-144</v>
      </c>
      <c r="AK88" s="2" t="s">
        <v>71</v>
      </c>
      <c r="AL88" s="2"/>
      <c r="AM88" s="2"/>
    </row>
    <row r="89" spans="1:39" x14ac:dyDescent="0.25">
      <c r="A89" s="11" t="s">
        <v>548</v>
      </c>
      <c r="B89" s="15" t="s">
        <v>549</v>
      </c>
      <c r="C89" s="11" t="s">
        <v>99</v>
      </c>
      <c r="D89" s="11">
        <v>20220930</v>
      </c>
      <c r="E89" s="11">
        <v>240</v>
      </c>
      <c r="F89" s="11" t="s">
        <v>37</v>
      </c>
      <c r="G89" s="11" t="s">
        <v>100</v>
      </c>
      <c r="H89" s="11" t="s">
        <v>38</v>
      </c>
      <c r="I89" s="11">
        <v>1</v>
      </c>
      <c r="J89" s="11">
        <v>3.1</v>
      </c>
      <c r="K89" s="12">
        <v>0.29741898148148149</v>
      </c>
      <c r="L89" s="11">
        <v>20220929</v>
      </c>
      <c r="M89" s="11" t="s">
        <v>106</v>
      </c>
      <c r="N89" s="11" t="s">
        <v>113</v>
      </c>
      <c r="O89" s="15" t="s">
        <v>564</v>
      </c>
      <c r="P89" s="11"/>
      <c r="Q89" s="11"/>
      <c r="R89" s="11" t="s">
        <v>67</v>
      </c>
      <c r="S89" s="7" t="str">
        <f xml:space="preserve"> TEXT(Table1[[#This Row],[BuyStopTime]],"0000") &amp;"_"&amp;Table1[[#This Row],[Build]] &amp; "_" &amp;Table1[[#This Row],[Trading Class]]</f>
        <v>0630_264307_NFLX</v>
      </c>
      <c r="T89" s="7" t="str">
        <f>Table1[[#This Row],[Trade Idea]]&amp;"_"&amp;Table1[[#This Row],[Build]]</f>
        <v>0630_264307_NFLX_264307</v>
      </c>
      <c r="U89" s="7" t="b">
        <f>ISNUMBER(FIND("_b_",Table1[[#This Row],[Order Ref.]]))</f>
        <v>0</v>
      </c>
      <c r="V89" s="7" t="str">
        <f>LEFT(Table1[[#This Row],[Order Ref.]],6)</f>
        <v>264307</v>
      </c>
      <c r="W89" s="18" t="str">
        <f>HYPERLINK("http://money.worker.ydns.eu/job/update_entities_fidelity_MIM_BUYSTOP/" &amp; Table1[[#This Row],[Build]], "click me")</f>
        <v>click me</v>
      </c>
      <c r="X89" s="8">
        <f>Table1[[#This Row],[Quantity]]*100*Table1[[#This Row],[Price]]*IF(Table1[[#This Row],[Bought]],-1,1)</f>
        <v>310</v>
      </c>
      <c r="Y89" s="9">
        <f>TIMEVALUE(LEFT(Table1[[#This Row],[BuyStopTime]],1) &amp; ":" &amp; RIGHT(Table1[[#This Row],[BuyStopTime]],2) &amp; " AM")</f>
        <v>0.27083333333333331</v>
      </c>
      <c r="Z8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89" s="10" t="e" cm="1">
        <f t="array" ref="AA89">MAX((Table1[Trade Idea and Build]=Table1[[#This Row],[Trade Idea and Build]])*Table1[Column5])</f>
        <v>#VALUE!</v>
      </c>
      <c r="AB89" s="10" t="e">
        <f>IF(Table1[[#This Row],[SumTrailingAmountByTradePiece]]=0,"Ladder","Trail")</f>
        <v>#VALUE!</v>
      </c>
      <c r="AC89" s="10"/>
      <c r="AD89" s="2">
        <v>264307</v>
      </c>
      <c r="AE89" s="2" t="s">
        <v>115</v>
      </c>
      <c r="AF89" s="2" t="s">
        <v>70</v>
      </c>
      <c r="AG89" s="2">
        <v>630</v>
      </c>
      <c r="AH89" s="2" t="s">
        <v>41</v>
      </c>
      <c r="AI89" s="2">
        <v>555</v>
      </c>
      <c r="AJ89" s="2">
        <v>-144</v>
      </c>
      <c r="AK89" s="2" t="s">
        <v>71</v>
      </c>
      <c r="AL89" s="2"/>
      <c r="AM89" s="2"/>
    </row>
    <row r="90" spans="1:39" x14ac:dyDescent="0.25">
      <c r="A90" s="11" t="s">
        <v>548</v>
      </c>
      <c r="B90" s="15" t="s">
        <v>549</v>
      </c>
      <c r="C90" s="11" t="s">
        <v>99</v>
      </c>
      <c r="D90" s="11">
        <v>20220930</v>
      </c>
      <c r="E90" s="11">
        <v>240</v>
      </c>
      <c r="F90" s="11" t="s">
        <v>37</v>
      </c>
      <c r="G90" s="11" t="s">
        <v>100</v>
      </c>
      <c r="H90" s="11" t="s">
        <v>38</v>
      </c>
      <c r="I90" s="11">
        <v>1</v>
      </c>
      <c r="J90" s="11">
        <v>3.1</v>
      </c>
      <c r="K90" s="12">
        <v>0.29743055555555559</v>
      </c>
      <c r="L90" s="11">
        <v>20220929</v>
      </c>
      <c r="M90" s="11" t="s">
        <v>139</v>
      </c>
      <c r="N90" s="11" t="s">
        <v>113</v>
      </c>
      <c r="O90" s="15" t="s">
        <v>564</v>
      </c>
      <c r="P90" s="11"/>
      <c r="Q90" s="11"/>
      <c r="R90" s="11" t="s">
        <v>67</v>
      </c>
      <c r="S90" s="7" t="str">
        <f xml:space="preserve"> TEXT(Table1[[#This Row],[BuyStopTime]],"0000") &amp;"_"&amp;Table1[[#This Row],[Build]] &amp; "_" &amp;Table1[[#This Row],[Trading Class]]</f>
        <v>0630_264307_NFLX</v>
      </c>
      <c r="T90" s="7" t="str">
        <f>Table1[[#This Row],[Trade Idea]]&amp;"_"&amp;Table1[[#This Row],[Build]]</f>
        <v>0630_264307_NFLX_264307</v>
      </c>
      <c r="U90" s="7" t="b">
        <f>ISNUMBER(FIND("_b_",Table1[[#This Row],[Order Ref.]]))</f>
        <v>0</v>
      </c>
      <c r="V90" s="7" t="str">
        <f>LEFT(Table1[[#This Row],[Order Ref.]],6)</f>
        <v>264307</v>
      </c>
      <c r="W90" s="18" t="str">
        <f>HYPERLINK("http://money.worker.ydns.eu/job/update_entities_fidelity_MIM_BUYSTOP/" &amp; Table1[[#This Row],[Build]], "click me")</f>
        <v>click me</v>
      </c>
      <c r="X90" s="8">
        <f>Table1[[#This Row],[Quantity]]*100*Table1[[#This Row],[Price]]*IF(Table1[[#This Row],[Bought]],-1,1)</f>
        <v>310</v>
      </c>
      <c r="Y90" s="9">
        <f>TIMEVALUE(LEFT(Table1[[#This Row],[BuyStopTime]],1) &amp; ":" &amp; RIGHT(Table1[[#This Row],[BuyStopTime]],2) &amp; " AM")</f>
        <v>0.27083333333333331</v>
      </c>
      <c r="Z9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90" s="10" t="e" cm="1">
        <f t="array" ref="AA90">MAX((Table1[Trade Idea and Build]=Table1[[#This Row],[Trade Idea and Build]])*Table1[Column5])</f>
        <v>#VALUE!</v>
      </c>
      <c r="AB90" s="10" t="e">
        <f>IF(Table1[[#This Row],[SumTrailingAmountByTradePiece]]=0,"Ladder","Trail")</f>
        <v>#VALUE!</v>
      </c>
      <c r="AC90" s="10"/>
      <c r="AD90" s="2">
        <v>264307</v>
      </c>
      <c r="AE90" s="2" t="s">
        <v>115</v>
      </c>
      <c r="AF90" s="2" t="s">
        <v>70</v>
      </c>
      <c r="AG90" s="2">
        <v>630</v>
      </c>
      <c r="AH90" s="2" t="s">
        <v>41</v>
      </c>
      <c r="AI90" s="2">
        <v>555</v>
      </c>
      <c r="AJ90" s="2">
        <v>-144</v>
      </c>
      <c r="AK90" s="2" t="s">
        <v>71</v>
      </c>
      <c r="AL90" s="2"/>
      <c r="AM90" s="2"/>
    </row>
    <row r="91" spans="1:39" x14ac:dyDescent="0.25">
      <c r="A91" s="11" t="s">
        <v>548</v>
      </c>
      <c r="B91" s="15" t="s">
        <v>549</v>
      </c>
      <c r="C91" s="11" t="s">
        <v>99</v>
      </c>
      <c r="D91" s="11">
        <v>20220930</v>
      </c>
      <c r="E91" s="11">
        <v>240</v>
      </c>
      <c r="F91" s="11" t="s">
        <v>37</v>
      </c>
      <c r="G91" s="11" t="s">
        <v>100</v>
      </c>
      <c r="H91" s="11" t="s">
        <v>38</v>
      </c>
      <c r="I91" s="11">
        <v>7</v>
      </c>
      <c r="J91" s="11">
        <v>3.1</v>
      </c>
      <c r="K91" s="12">
        <v>0.29743055555555559</v>
      </c>
      <c r="L91" s="11">
        <v>20220929</v>
      </c>
      <c r="M91" s="11" t="s">
        <v>106</v>
      </c>
      <c r="N91" s="11" t="s">
        <v>113</v>
      </c>
      <c r="O91" s="15" t="s">
        <v>564</v>
      </c>
      <c r="P91" s="11"/>
      <c r="Q91" s="11"/>
      <c r="R91" s="11" t="s">
        <v>67</v>
      </c>
      <c r="S91" s="7" t="str">
        <f xml:space="preserve"> TEXT(Table1[[#This Row],[BuyStopTime]],"0000") &amp;"_"&amp;Table1[[#This Row],[Build]] &amp; "_" &amp;Table1[[#This Row],[Trading Class]]</f>
        <v>0630_264307_NFLX</v>
      </c>
      <c r="T91" s="7" t="str">
        <f>Table1[[#This Row],[Trade Idea]]&amp;"_"&amp;Table1[[#This Row],[Build]]</f>
        <v>0630_264307_NFLX_264307</v>
      </c>
      <c r="U91" s="7" t="b">
        <f>ISNUMBER(FIND("_b_",Table1[[#This Row],[Order Ref.]]))</f>
        <v>0</v>
      </c>
      <c r="V91" s="7" t="str">
        <f>LEFT(Table1[[#This Row],[Order Ref.]],6)</f>
        <v>264307</v>
      </c>
      <c r="W91" s="18" t="str">
        <f>HYPERLINK("http://money.worker.ydns.eu/job/update_entities_fidelity_MIM_BUYSTOP/" &amp; Table1[[#This Row],[Build]], "click me")</f>
        <v>click me</v>
      </c>
      <c r="X91" s="8">
        <f>Table1[[#This Row],[Quantity]]*100*Table1[[#This Row],[Price]]*IF(Table1[[#This Row],[Bought]],-1,1)</f>
        <v>2170</v>
      </c>
      <c r="Y91" s="9">
        <f>TIMEVALUE(LEFT(Table1[[#This Row],[BuyStopTime]],1) &amp; ":" &amp; RIGHT(Table1[[#This Row],[BuyStopTime]],2) &amp; " AM")</f>
        <v>0.27083333333333331</v>
      </c>
      <c r="Z9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0630|07:08|SELL|NFLX|Put|reversal</v>
      </c>
      <c r="AA91" s="10" t="e" cm="1">
        <f t="array" ref="AA91">MAX((Table1[Trade Idea and Build]=Table1[[#This Row],[Trade Idea and Build]])*Table1[Column5])</f>
        <v>#VALUE!</v>
      </c>
      <c r="AB91" s="10" t="e">
        <f>IF(Table1[[#This Row],[SumTrailingAmountByTradePiece]]=0,"Ladder","Trail")</f>
        <v>#VALUE!</v>
      </c>
      <c r="AC91" s="10"/>
      <c r="AD91" s="2">
        <v>264307</v>
      </c>
      <c r="AE91" s="2" t="s">
        <v>115</v>
      </c>
      <c r="AF91" s="2" t="s">
        <v>70</v>
      </c>
      <c r="AG91" s="2">
        <v>630</v>
      </c>
      <c r="AH91" s="2" t="s">
        <v>41</v>
      </c>
      <c r="AI91" s="2">
        <v>555</v>
      </c>
      <c r="AJ91" s="2">
        <v>-144</v>
      </c>
      <c r="AK91" s="2" t="s">
        <v>71</v>
      </c>
      <c r="AL91" s="2"/>
      <c r="AM91" s="2"/>
    </row>
    <row r="92" spans="1:39" x14ac:dyDescent="0.25">
      <c r="A92" s="11" t="s">
        <v>565</v>
      </c>
      <c r="B92" s="15" t="s">
        <v>566</v>
      </c>
      <c r="C92" s="11" t="s">
        <v>99</v>
      </c>
      <c r="D92" s="11">
        <v>20220930</v>
      </c>
      <c r="E92" s="11">
        <v>237.5</v>
      </c>
      <c r="F92" s="11" t="s">
        <v>107</v>
      </c>
      <c r="G92" s="11" t="s">
        <v>100</v>
      </c>
      <c r="H92" s="11" t="s">
        <v>18</v>
      </c>
      <c r="I92" s="11">
        <v>4</v>
      </c>
      <c r="J92" s="11">
        <v>9.1</v>
      </c>
      <c r="K92" s="12">
        <v>0.29747685185185185</v>
      </c>
      <c r="L92" s="11">
        <v>20220929</v>
      </c>
      <c r="M92" s="11" t="s">
        <v>110</v>
      </c>
      <c r="N92" s="11" t="s">
        <v>113</v>
      </c>
      <c r="O92" s="15" t="s">
        <v>567</v>
      </c>
      <c r="P92" s="11"/>
      <c r="Q92" s="11"/>
      <c r="R92" s="11" t="s">
        <v>67</v>
      </c>
      <c r="S92" s="7" t="str">
        <f xml:space="preserve"> TEXT(Table1[[#This Row],[BuyStopTime]],"0000") &amp;"_"&amp;Table1[[#This Row],[Build]] &amp; "_" &amp;Table1[[#This Row],[Trading Class]]</f>
        <v>0630_264306_NFLX</v>
      </c>
      <c r="T92" s="7" t="str">
        <f>Table1[[#This Row],[Trade Idea]]&amp;"_"&amp;Table1[[#This Row],[Build]]</f>
        <v>0630_264306_NFLX_264306</v>
      </c>
      <c r="U92" s="7" t="b">
        <f>ISNUMBER(FIND("_b_",Table1[[#This Row],[Order Ref.]]))</f>
        <v>1</v>
      </c>
      <c r="V92" s="7" t="str">
        <f>LEFT(Table1[[#This Row],[Order Ref.]],6)</f>
        <v>264306</v>
      </c>
      <c r="W92" s="18" t="str">
        <f>HYPERLINK("http://money.worker.ydns.eu/job/update_entities_fidelity_MIM_BUYSTOP/" &amp; Table1[[#This Row],[Build]], "click me")</f>
        <v>click me</v>
      </c>
      <c r="X92" s="8">
        <f>Table1[[#This Row],[Quantity]]*100*Table1[[#This Row],[Price]]*IF(Table1[[#This Row],[Bought]],-1,1)</f>
        <v>-3640</v>
      </c>
      <c r="Y92" s="9">
        <f>TIMEVALUE(LEFT(Table1[[#This Row],[BuyStopTime]],1) &amp; ":" &amp; RIGHT(Table1[[#This Row],[BuyStopTime]],2) &amp; " AM")</f>
        <v>0.27083333333333331</v>
      </c>
      <c r="Z9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0630|07:08|BUY|NFLX|Call|continuation</v>
      </c>
      <c r="AA92" s="10" t="e" cm="1">
        <f t="array" ref="AA92">MAX((Table1[Trade Idea and Build]=Table1[[#This Row],[Trade Idea and Build]])*Table1[Column5])</f>
        <v>#VALUE!</v>
      </c>
      <c r="AB92" s="10" t="e">
        <f>IF(Table1[[#This Row],[SumTrailingAmountByTradePiece]]=0,"Ladder","Trail")</f>
        <v>#VALUE!</v>
      </c>
      <c r="AC92" s="10"/>
      <c r="AD92" s="2">
        <v>264306</v>
      </c>
      <c r="AE92" s="2" t="s">
        <v>115</v>
      </c>
      <c r="AF92" s="2" t="s">
        <v>27</v>
      </c>
      <c r="AG92" s="2">
        <v>630</v>
      </c>
      <c r="AH92" s="2" t="s">
        <v>592</v>
      </c>
      <c r="AI92" s="2">
        <v>555</v>
      </c>
      <c r="AJ92" s="2">
        <v>-144</v>
      </c>
      <c r="AK92" s="2" t="s">
        <v>71</v>
      </c>
      <c r="AL92" s="2"/>
      <c r="AM92" s="2"/>
    </row>
    <row r="93" spans="1:39" x14ac:dyDescent="0.25">
      <c r="A93" s="11" t="s">
        <v>565</v>
      </c>
      <c r="B93" s="15" t="s">
        <v>566</v>
      </c>
      <c r="C93" s="11" t="s">
        <v>99</v>
      </c>
      <c r="D93" s="11">
        <v>20220930</v>
      </c>
      <c r="E93" s="11">
        <v>237.5</v>
      </c>
      <c r="F93" s="11" t="s">
        <v>107</v>
      </c>
      <c r="G93" s="11" t="s">
        <v>100</v>
      </c>
      <c r="H93" s="11" t="s">
        <v>18</v>
      </c>
      <c r="I93" s="11">
        <v>1</v>
      </c>
      <c r="J93" s="11">
        <v>9.1</v>
      </c>
      <c r="K93" s="12">
        <v>0.29747685185185185</v>
      </c>
      <c r="L93" s="11">
        <v>20220929</v>
      </c>
      <c r="M93" s="11" t="s">
        <v>106</v>
      </c>
      <c r="N93" s="11" t="s">
        <v>113</v>
      </c>
      <c r="O93" s="15" t="s">
        <v>567</v>
      </c>
      <c r="P93" s="11"/>
      <c r="Q93" s="11"/>
      <c r="R93" s="11" t="s">
        <v>67</v>
      </c>
      <c r="S93" s="7" t="str">
        <f xml:space="preserve"> TEXT(Table1[[#This Row],[BuyStopTime]],"0000") &amp;"_"&amp;Table1[[#This Row],[Build]] &amp; "_" &amp;Table1[[#This Row],[Trading Class]]</f>
        <v>0630_264306_NFLX</v>
      </c>
      <c r="T93" s="7" t="str">
        <f>Table1[[#This Row],[Trade Idea]]&amp;"_"&amp;Table1[[#This Row],[Build]]</f>
        <v>0630_264306_NFLX_264306</v>
      </c>
      <c r="U93" s="7" t="b">
        <f>ISNUMBER(FIND("_b_",Table1[[#This Row],[Order Ref.]]))</f>
        <v>1</v>
      </c>
      <c r="V93" s="7" t="str">
        <f>LEFT(Table1[[#This Row],[Order Ref.]],6)</f>
        <v>264306</v>
      </c>
      <c r="W93" s="18" t="str">
        <f>HYPERLINK("http://money.worker.ydns.eu/job/update_entities_fidelity_MIM_BUYSTOP/" &amp; Table1[[#This Row],[Build]], "click me")</f>
        <v>click me</v>
      </c>
      <c r="X93" s="8">
        <f>Table1[[#This Row],[Quantity]]*100*Table1[[#This Row],[Price]]*IF(Table1[[#This Row],[Bought]],-1,1)</f>
        <v>-910</v>
      </c>
      <c r="Y93" s="9">
        <f>TIMEVALUE(LEFT(Table1[[#This Row],[BuyStopTime]],1) &amp; ":" &amp; RIGHT(Table1[[#This Row],[BuyStopTime]],2) &amp; " AM")</f>
        <v>0.27083333333333331</v>
      </c>
      <c r="Z9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0630|07:08|BUY|NFLX|Call|continuation</v>
      </c>
      <c r="AA93" s="10" t="e" cm="1">
        <f t="array" ref="AA93">MAX((Table1[Trade Idea and Build]=Table1[[#This Row],[Trade Idea and Build]])*Table1[Column5])</f>
        <v>#VALUE!</v>
      </c>
      <c r="AB93" s="10" t="e">
        <f>IF(Table1[[#This Row],[SumTrailingAmountByTradePiece]]=0,"Ladder","Trail")</f>
        <v>#VALUE!</v>
      </c>
      <c r="AC93" s="10"/>
      <c r="AD93" s="2">
        <v>264306</v>
      </c>
      <c r="AE93" s="2" t="s">
        <v>115</v>
      </c>
      <c r="AF93" s="2" t="s">
        <v>27</v>
      </c>
      <c r="AG93" s="2">
        <v>630</v>
      </c>
      <c r="AH93" s="2" t="s">
        <v>592</v>
      </c>
      <c r="AI93" s="2">
        <v>555</v>
      </c>
      <c r="AJ93" s="2">
        <v>-144</v>
      </c>
      <c r="AK93" s="2" t="s">
        <v>71</v>
      </c>
      <c r="AL93" s="2"/>
      <c r="AM93" s="2"/>
    </row>
    <row r="94" spans="1:39" x14ac:dyDescent="0.25">
      <c r="A94" s="11" t="s">
        <v>565</v>
      </c>
      <c r="B94" s="15" t="s">
        <v>566</v>
      </c>
      <c r="C94" s="11" t="s">
        <v>99</v>
      </c>
      <c r="D94" s="11">
        <v>20220930</v>
      </c>
      <c r="E94" s="11">
        <v>237.5</v>
      </c>
      <c r="F94" s="11" t="s">
        <v>107</v>
      </c>
      <c r="G94" s="11" t="s">
        <v>100</v>
      </c>
      <c r="H94" s="11" t="s">
        <v>18</v>
      </c>
      <c r="I94" s="11">
        <v>5</v>
      </c>
      <c r="J94" s="11">
        <v>9.1999999999999993</v>
      </c>
      <c r="K94" s="12">
        <v>0.29755787037037035</v>
      </c>
      <c r="L94" s="11">
        <v>20220929</v>
      </c>
      <c r="M94" s="11" t="s">
        <v>106</v>
      </c>
      <c r="N94" s="11" t="s">
        <v>113</v>
      </c>
      <c r="O94" s="15" t="s">
        <v>567</v>
      </c>
      <c r="P94" s="11"/>
      <c r="Q94" s="11"/>
      <c r="R94" s="11" t="s">
        <v>67</v>
      </c>
      <c r="S94" s="7" t="str">
        <f xml:space="preserve"> TEXT(Table1[[#This Row],[BuyStopTime]],"0000") &amp;"_"&amp;Table1[[#This Row],[Build]] &amp; "_" &amp;Table1[[#This Row],[Trading Class]]</f>
        <v>0630_264306_NFLX</v>
      </c>
      <c r="T94" s="7" t="str">
        <f>Table1[[#This Row],[Trade Idea]]&amp;"_"&amp;Table1[[#This Row],[Build]]</f>
        <v>0630_264306_NFLX_264306</v>
      </c>
      <c r="U94" s="7" t="b">
        <f>ISNUMBER(FIND("_b_",Table1[[#This Row],[Order Ref.]]))</f>
        <v>1</v>
      </c>
      <c r="V94" s="7" t="str">
        <f>LEFT(Table1[[#This Row],[Order Ref.]],6)</f>
        <v>264306</v>
      </c>
      <c r="W94" s="18" t="str">
        <f>HYPERLINK("http://money.worker.ydns.eu/job/update_entities_fidelity_MIM_BUYSTOP/" &amp; Table1[[#This Row],[Build]], "click me")</f>
        <v>click me</v>
      </c>
      <c r="X94" s="8">
        <f>Table1[[#This Row],[Quantity]]*100*Table1[[#This Row],[Price]]*IF(Table1[[#This Row],[Bought]],-1,1)</f>
        <v>-4600</v>
      </c>
      <c r="Y94" s="9">
        <f>TIMEVALUE(LEFT(Table1[[#This Row],[BuyStopTime]],1) &amp; ":" &amp; RIGHT(Table1[[#This Row],[BuyStopTime]],2) &amp; " AM")</f>
        <v>0.27083333333333331</v>
      </c>
      <c r="Z9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0630|07:08|BUY|NFLX|Call|continuation</v>
      </c>
      <c r="AA94" s="10" t="e" cm="1">
        <f t="array" ref="AA94">MAX((Table1[Trade Idea and Build]=Table1[[#This Row],[Trade Idea and Build]])*Table1[Column5])</f>
        <v>#VALUE!</v>
      </c>
      <c r="AB94" s="10" t="e">
        <f>IF(Table1[[#This Row],[SumTrailingAmountByTradePiece]]=0,"Ladder","Trail")</f>
        <v>#VALUE!</v>
      </c>
      <c r="AC94" s="10"/>
      <c r="AD94" s="2">
        <v>264306</v>
      </c>
      <c r="AE94" s="2" t="s">
        <v>115</v>
      </c>
      <c r="AF94" s="2" t="s">
        <v>27</v>
      </c>
      <c r="AG94" s="2">
        <v>630</v>
      </c>
      <c r="AH94" s="2" t="s">
        <v>592</v>
      </c>
      <c r="AI94" s="2">
        <v>555</v>
      </c>
      <c r="AJ94" s="2">
        <v>-144</v>
      </c>
      <c r="AK94" s="2" t="s">
        <v>71</v>
      </c>
      <c r="AL94" s="2"/>
      <c r="AM94" s="2"/>
    </row>
    <row r="95" spans="1:39" x14ac:dyDescent="0.25">
      <c r="A95" s="11" t="s">
        <v>565</v>
      </c>
      <c r="B95" s="15" t="s">
        <v>566</v>
      </c>
      <c r="C95" s="11" t="s">
        <v>99</v>
      </c>
      <c r="D95" s="11">
        <v>20220930</v>
      </c>
      <c r="E95" s="11">
        <v>237.5</v>
      </c>
      <c r="F95" s="11" t="s">
        <v>107</v>
      </c>
      <c r="G95" s="11" t="s">
        <v>100</v>
      </c>
      <c r="H95" s="11" t="s">
        <v>38</v>
      </c>
      <c r="I95" s="11">
        <v>10</v>
      </c>
      <c r="J95" s="11">
        <v>8.5</v>
      </c>
      <c r="K95" s="12">
        <v>0.29825231481481479</v>
      </c>
      <c r="L95" s="11">
        <v>20220929</v>
      </c>
      <c r="M95" s="11" t="s">
        <v>139</v>
      </c>
      <c r="N95" s="11" t="s">
        <v>113</v>
      </c>
      <c r="O95" s="15" t="s">
        <v>568</v>
      </c>
      <c r="P95" s="11"/>
      <c r="Q95" s="11"/>
      <c r="R95" s="11" t="s">
        <v>67</v>
      </c>
      <c r="S95" s="7" t="str">
        <f xml:space="preserve"> TEXT(Table1[[#This Row],[BuyStopTime]],"0000") &amp;"_"&amp;Table1[[#This Row],[Build]] &amp; "_" &amp;Table1[[#This Row],[Trading Class]]</f>
        <v>0630_264306_NFLX</v>
      </c>
      <c r="T95" s="7" t="str">
        <f>Table1[[#This Row],[Trade Idea]]&amp;"_"&amp;Table1[[#This Row],[Build]]</f>
        <v>0630_264306_NFLX_264306</v>
      </c>
      <c r="U95" s="7" t="b">
        <f>ISNUMBER(FIND("_b_",Table1[[#This Row],[Order Ref.]]))</f>
        <v>0</v>
      </c>
      <c r="V95" s="7" t="str">
        <f>LEFT(Table1[[#This Row],[Order Ref.]],6)</f>
        <v>264306</v>
      </c>
      <c r="W95" s="18" t="str">
        <f>HYPERLINK("http://money.worker.ydns.eu/job/update_entities_fidelity_MIM_BUYSTOP/" &amp; Table1[[#This Row],[Build]], "click me")</f>
        <v>click me</v>
      </c>
      <c r="X95" s="8">
        <f>Table1[[#This Row],[Quantity]]*100*Table1[[#This Row],[Price]]*IF(Table1[[#This Row],[Bought]],-1,1)</f>
        <v>8500</v>
      </c>
      <c r="Y95" s="9">
        <f>TIMEVALUE(LEFT(Table1[[#This Row],[BuyStopTime]],1) &amp; ":" &amp; RIGHT(Table1[[#This Row],[BuyStopTime]],2) &amp; " AM")</f>
        <v>0.27083333333333331</v>
      </c>
      <c r="Z9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0630|07:09|SELL|NFLX|Call|continuation</v>
      </c>
      <c r="AA95" s="10" t="e" cm="1">
        <f t="array" ref="AA95">MAX((Table1[Trade Idea and Build]=Table1[[#This Row],[Trade Idea and Build]])*Table1[Column5])</f>
        <v>#VALUE!</v>
      </c>
      <c r="AB95" s="10" t="e">
        <f>IF(Table1[[#This Row],[SumTrailingAmountByTradePiece]]=0,"Ladder","Trail")</f>
        <v>#VALUE!</v>
      </c>
      <c r="AC95" s="10"/>
      <c r="AD95" s="2">
        <v>264306</v>
      </c>
      <c r="AE95" s="2" t="s">
        <v>115</v>
      </c>
      <c r="AF95" s="2" t="s">
        <v>70</v>
      </c>
      <c r="AG95" s="2">
        <v>630</v>
      </c>
      <c r="AH95" s="2" t="s">
        <v>592</v>
      </c>
      <c r="AI95" s="2">
        <v>555</v>
      </c>
      <c r="AJ95" s="2">
        <v>-144</v>
      </c>
      <c r="AK95" s="2" t="s">
        <v>71</v>
      </c>
      <c r="AL95" s="2" t="s">
        <v>593</v>
      </c>
      <c r="AM95" s="2">
        <v>1</v>
      </c>
    </row>
    <row r="96" spans="1:39" x14ac:dyDescent="0.25">
      <c r="A96" s="11" t="s">
        <v>541</v>
      </c>
      <c r="B96" s="15" t="s">
        <v>542</v>
      </c>
      <c r="C96" s="11" t="s">
        <v>99</v>
      </c>
      <c r="D96" s="11">
        <v>20220930</v>
      </c>
      <c r="E96" s="11">
        <v>364</v>
      </c>
      <c r="F96" s="11" t="s">
        <v>37</v>
      </c>
      <c r="G96" s="11" t="s">
        <v>100</v>
      </c>
      <c r="H96" s="11" t="s">
        <v>38</v>
      </c>
      <c r="I96" s="11">
        <v>13</v>
      </c>
      <c r="J96" s="11">
        <v>5.3</v>
      </c>
      <c r="K96" s="12">
        <v>0.30350694444444443</v>
      </c>
      <c r="L96" s="11">
        <v>20220929</v>
      </c>
      <c r="M96" s="11" t="s">
        <v>106</v>
      </c>
      <c r="N96" s="11" t="s">
        <v>113</v>
      </c>
      <c r="O96" s="15" t="s">
        <v>569</v>
      </c>
      <c r="P96" s="11"/>
      <c r="Q96" s="11"/>
      <c r="R96" s="11" t="s">
        <v>69</v>
      </c>
      <c r="S96" s="7" t="str">
        <f xml:space="preserve"> TEXT(Table1[[#This Row],[BuyStopTime]],"0000") &amp;"_"&amp;Table1[[#This Row],[Build]] &amp; "_" &amp;Table1[[#This Row],[Trading Class]]</f>
        <v>0630_264301_SPY</v>
      </c>
      <c r="T96" s="7" t="str">
        <f>Table1[[#This Row],[Trade Idea]]&amp;"_"&amp;Table1[[#This Row],[Build]]</f>
        <v>0630_264301_SPY_264301</v>
      </c>
      <c r="U96" s="7" t="b">
        <f>ISNUMBER(FIND("_b_",Table1[[#This Row],[Order Ref.]]))</f>
        <v>0</v>
      </c>
      <c r="V96" s="7" t="str">
        <f>LEFT(Table1[[#This Row],[Order Ref.]],6)</f>
        <v>264301</v>
      </c>
      <c r="W96" s="18" t="str">
        <f>HYPERLINK("http://money.worker.ydns.eu/job/update_entities_fidelity_MIM_BUYSTOP/" &amp; Table1[[#This Row],[Build]], "click me")</f>
        <v>click me</v>
      </c>
      <c r="X96" s="8">
        <f>Table1[[#This Row],[Quantity]]*100*Table1[[#This Row],[Price]]*IF(Table1[[#This Row],[Bought]],-1,1)</f>
        <v>6890</v>
      </c>
      <c r="Y96" s="9">
        <f>TIMEVALUE(LEFT(Table1[[#This Row],[BuyStopTime]],1) &amp; ":" &amp; RIGHT(Table1[[#This Row],[BuyStopTime]],2) &amp; " AM")</f>
        <v>0.27083333333333331</v>
      </c>
      <c r="Z9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0630|07:17|SELL|SPY|Put|reversal</v>
      </c>
      <c r="AA96" s="10" t="e" cm="1">
        <f t="array" ref="AA96">MAX((Table1[Trade Idea and Build]=Table1[[#This Row],[Trade Idea and Build]])*Table1[Column5])</f>
        <v>#VALUE!</v>
      </c>
      <c r="AB96" s="10" t="e">
        <f>IF(Table1[[#This Row],[SumTrailingAmountByTradePiece]]=0,"Ladder","Trail")</f>
        <v>#VALUE!</v>
      </c>
      <c r="AC96" s="10"/>
      <c r="AD96" s="2">
        <v>264301</v>
      </c>
      <c r="AE96" s="2" t="s">
        <v>115</v>
      </c>
      <c r="AF96" s="2" t="s">
        <v>70</v>
      </c>
      <c r="AG96" s="2">
        <v>630</v>
      </c>
      <c r="AH96" s="2" t="s">
        <v>41</v>
      </c>
      <c r="AI96" s="2">
        <v>555</v>
      </c>
      <c r="AJ96" s="2">
        <v>-50</v>
      </c>
      <c r="AK96" s="2" t="s">
        <v>71</v>
      </c>
      <c r="AL96" s="2" t="s">
        <v>593</v>
      </c>
      <c r="AM96" s="2">
        <v>1</v>
      </c>
    </row>
    <row r="97" spans="1:39" x14ac:dyDescent="0.25">
      <c r="A97" s="11" t="s">
        <v>518</v>
      </c>
      <c r="B97" s="15" t="s">
        <v>519</v>
      </c>
      <c r="C97" s="11" t="s">
        <v>99</v>
      </c>
      <c r="D97" s="11">
        <v>20220930</v>
      </c>
      <c r="E97" s="11">
        <v>100</v>
      </c>
      <c r="F97" s="11" t="s">
        <v>37</v>
      </c>
      <c r="G97" s="11" t="s">
        <v>100</v>
      </c>
      <c r="H97" s="11" t="s">
        <v>38</v>
      </c>
      <c r="I97" s="11">
        <v>1</v>
      </c>
      <c r="J97" s="11">
        <v>3.7</v>
      </c>
      <c r="K97" s="12">
        <v>0.30488425925925927</v>
      </c>
      <c r="L97" s="11">
        <v>20220929</v>
      </c>
      <c r="M97" s="11" t="s">
        <v>105</v>
      </c>
      <c r="N97" s="11" t="s">
        <v>113</v>
      </c>
      <c r="O97" s="15" t="s">
        <v>570</v>
      </c>
      <c r="P97" s="11"/>
      <c r="Q97" s="11"/>
      <c r="R97" s="11" t="s">
        <v>521</v>
      </c>
      <c r="S97" s="7" t="str">
        <f xml:space="preserve"> TEXT(Table1[[#This Row],[BuyStopTime]],"0000") &amp;"_"&amp;Table1[[#This Row],[Build]] &amp; "_" &amp;Table1[[#This Row],[Trading Class]]</f>
        <v>0630_264300_GOOGL</v>
      </c>
      <c r="T97" s="7" t="str">
        <f>Table1[[#This Row],[Trade Idea]]&amp;"_"&amp;Table1[[#This Row],[Build]]</f>
        <v>0630_264300_GOOGL_264300</v>
      </c>
      <c r="U97" s="7" t="b">
        <f>ISNUMBER(FIND("_b_",Table1[[#This Row],[Order Ref.]]))</f>
        <v>0</v>
      </c>
      <c r="V97" s="7" t="str">
        <f>LEFT(Table1[[#This Row],[Order Ref.]],6)</f>
        <v>264300</v>
      </c>
      <c r="W97" s="18" t="str">
        <f>HYPERLINK("http://money.worker.ydns.eu/job/update_entities_fidelity_MIM_BUYSTOP/" &amp; Table1[[#This Row],[Build]], "click me")</f>
        <v>click me</v>
      </c>
      <c r="X97" s="8">
        <f>Table1[[#This Row],[Quantity]]*100*Table1[[#This Row],[Price]]*IF(Table1[[#This Row],[Bought]],-1,1)</f>
        <v>370</v>
      </c>
      <c r="Y97" s="9">
        <f>TIMEVALUE(LEFT(Table1[[#This Row],[BuyStopTime]],1) &amp; ":" &amp; RIGHT(Table1[[#This Row],[BuyStopTime]],2) &amp; " AM")</f>
        <v>0.27083333333333331</v>
      </c>
      <c r="Z9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0630|07:19|SELL|GOOGL|Put|reversal</v>
      </c>
      <c r="AA97" s="10" t="e" cm="1">
        <f t="array" ref="AA97">MAX((Table1[Trade Idea and Build]=Table1[[#This Row],[Trade Idea and Build]])*Table1[Column5])</f>
        <v>#VALUE!</v>
      </c>
      <c r="AB97" s="10" t="e">
        <f>IF(Table1[[#This Row],[SumTrailingAmountByTradePiece]]=0,"Ladder","Trail")</f>
        <v>#VALUE!</v>
      </c>
      <c r="AC97" s="10"/>
      <c r="AD97" s="2">
        <v>264300</v>
      </c>
      <c r="AE97" s="2" t="s">
        <v>115</v>
      </c>
      <c r="AF97" s="2" t="s">
        <v>70</v>
      </c>
      <c r="AG97" s="2">
        <v>630</v>
      </c>
      <c r="AH97" s="2" t="s">
        <v>41</v>
      </c>
      <c r="AI97" s="2">
        <v>555</v>
      </c>
      <c r="AJ97" s="2">
        <v>-13</v>
      </c>
      <c r="AK97" s="2" t="s">
        <v>71</v>
      </c>
      <c r="AL97" s="2" t="s">
        <v>593</v>
      </c>
      <c r="AM97" s="2">
        <v>2</v>
      </c>
    </row>
    <row r="98" spans="1:39" x14ac:dyDescent="0.25">
      <c r="A98" s="11" t="s">
        <v>518</v>
      </c>
      <c r="B98" s="15" t="s">
        <v>519</v>
      </c>
      <c r="C98" s="11" t="s">
        <v>99</v>
      </c>
      <c r="D98" s="11">
        <v>20220930</v>
      </c>
      <c r="E98" s="11">
        <v>100</v>
      </c>
      <c r="F98" s="11" t="s">
        <v>37</v>
      </c>
      <c r="G98" s="11" t="s">
        <v>100</v>
      </c>
      <c r="H98" s="11" t="s">
        <v>38</v>
      </c>
      <c r="I98" s="11">
        <v>1</v>
      </c>
      <c r="J98" s="11">
        <v>3.7</v>
      </c>
      <c r="K98" s="12">
        <v>0.30488425925925927</v>
      </c>
      <c r="L98" s="11">
        <v>20220929</v>
      </c>
      <c r="M98" s="11" t="s">
        <v>105</v>
      </c>
      <c r="N98" s="11" t="s">
        <v>113</v>
      </c>
      <c r="O98" s="15" t="s">
        <v>570</v>
      </c>
      <c r="P98" s="11"/>
      <c r="Q98" s="11"/>
      <c r="R98" s="11" t="s">
        <v>521</v>
      </c>
      <c r="S98" s="7" t="str">
        <f xml:space="preserve"> TEXT(Table1[[#This Row],[BuyStopTime]],"0000") &amp;"_"&amp;Table1[[#This Row],[Build]] &amp; "_" &amp;Table1[[#This Row],[Trading Class]]</f>
        <v>0630_264300_GOOGL</v>
      </c>
      <c r="T98" s="7" t="str">
        <f>Table1[[#This Row],[Trade Idea]]&amp;"_"&amp;Table1[[#This Row],[Build]]</f>
        <v>0630_264300_GOOGL_264300</v>
      </c>
      <c r="U98" s="7" t="b">
        <f>ISNUMBER(FIND("_b_",Table1[[#This Row],[Order Ref.]]))</f>
        <v>0</v>
      </c>
      <c r="V98" s="7" t="str">
        <f>LEFT(Table1[[#This Row],[Order Ref.]],6)</f>
        <v>264300</v>
      </c>
      <c r="W98" s="18" t="str">
        <f>HYPERLINK("http://money.worker.ydns.eu/job/update_entities_fidelity_MIM_BUYSTOP/" &amp; Table1[[#This Row],[Build]], "click me")</f>
        <v>click me</v>
      </c>
      <c r="X98" s="8">
        <f>Table1[[#This Row],[Quantity]]*100*Table1[[#This Row],[Price]]*IF(Table1[[#This Row],[Bought]],-1,1)</f>
        <v>370</v>
      </c>
      <c r="Y98" s="9">
        <f>TIMEVALUE(LEFT(Table1[[#This Row],[BuyStopTime]],1) &amp; ":" &amp; RIGHT(Table1[[#This Row],[BuyStopTime]],2) &amp; " AM")</f>
        <v>0.27083333333333331</v>
      </c>
      <c r="Z9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0630|07:19|SELL|GOOGL|Put|reversal</v>
      </c>
      <c r="AA98" s="10" t="e" cm="1">
        <f t="array" ref="AA98">MAX((Table1[Trade Idea and Build]=Table1[[#This Row],[Trade Idea and Build]])*Table1[Column5])</f>
        <v>#VALUE!</v>
      </c>
      <c r="AB98" s="10" t="e">
        <f>IF(Table1[[#This Row],[SumTrailingAmountByTradePiece]]=0,"Ladder","Trail")</f>
        <v>#VALUE!</v>
      </c>
      <c r="AC98" s="10"/>
      <c r="AD98" s="2">
        <v>264300</v>
      </c>
      <c r="AE98" s="2" t="s">
        <v>115</v>
      </c>
      <c r="AF98" s="2" t="s">
        <v>70</v>
      </c>
      <c r="AG98" s="2">
        <v>630</v>
      </c>
      <c r="AH98" s="2" t="s">
        <v>41</v>
      </c>
      <c r="AI98" s="2">
        <v>555</v>
      </c>
      <c r="AJ98" s="2">
        <v>-13</v>
      </c>
      <c r="AK98" s="2" t="s">
        <v>71</v>
      </c>
      <c r="AL98" s="2" t="s">
        <v>593</v>
      </c>
      <c r="AM98" s="2">
        <v>2</v>
      </c>
    </row>
    <row r="99" spans="1:39" x14ac:dyDescent="0.25">
      <c r="A99" s="11" t="s">
        <v>518</v>
      </c>
      <c r="B99" s="15" t="s">
        <v>519</v>
      </c>
      <c r="C99" s="11" t="s">
        <v>99</v>
      </c>
      <c r="D99" s="11">
        <v>20220930</v>
      </c>
      <c r="E99" s="11">
        <v>100</v>
      </c>
      <c r="F99" s="11" t="s">
        <v>37</v>
      </c>
      <c r="G99" s="11" t="s">
        <v>100</v>
      </c>
      <c r="H99" s="11" t="s">
        <v>38</v>
      </c>
      <c r="I99" s="11">
        <v>5</v>
      </c>
      <c r="J99" s="11">
        <v>3.7</v>
      </c>
      <c r="K99" s="12">
        <v>0.30489583333333331</v>
      </c>
      <c r="L99" s="11">
        <v>20220929</v>
      </c>
      <c r="M99" s="11" t="s">
        <v>105</v>
      </c>
      <c r="N99" s="11" t="s">
        <v>113</v>
      </c>
      <c r="O99" s="15" t="s">
        <v>570</v>
      </c>
      <c r="P99" s="11"/>
      <c r="Q99" s="11"/>
      <c r="R99" s="11" t="s">
        <v>521</v>
      </c>
      <c r="S99" s="7" t="str">
        <f xml:space="preserve"> TEXT(Table1[[#This Row],[BuyStopTime]],"0000") &amp;"_"&amp;Table1[[#This Row],[Build]] &amp; "_" &amp;Table1[[#This Row],[Trading Class]]</f>
        <v>0630_264300_GOOGL</v>
      </c>
      <c r="T99" s="7" t="str">
        <f>Table1[[#This Row],[Trade Idea]]&amp;"_"&amp;Table1[[#This Row],[Build]]</f>
        <v>0630_264300_GOOGL_264300</v>
      </c>
      <c r="U99" s="7" t="b">
        <f>ISNUMBER(FIND("_b_",Table1[[#This Row],[Order Ref.]]))</f>
        <v>0</v>
      </c>
      <c r="V99" s="7" t="str">
        <f>LEFT(Table1[[#This Row],[Order Ref.]],6)</f>
        <v>264300</v>
      </c>
      <c r="W99" s="18" t="str">
        <f>HYPERLINK("http://money.worker.ydns.eu/job/update_entities_fidelity_MIM_BUYSTOP/" &amp; Table1[[#This Row],[Build]], "click me")</f>
        <v>click me</v>
      </c>
      <c r="X99" s="8">
        <f>Table1[[#This Row],[Quantity]]*100*Table1[[#This Row],[Price]]*IF(Table1[[#This Row],[Bought]],-1,1)</f>
        <v>1850</v>
      </c>
      <c r="Y99" s="9">
        <f>TIMEVALUE(LEFT(Table1[[#This Row],[BuyStopTime]],1) &amp; ":" &amp; RIGHT(Table1[[#This Row],[BuyStopTime]],2) &amp; " AM")</f>
        <v>0.27083333333333331</v>
      </c>
      <c r="Z9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0630|07:19|SELL|GOOGL|Put|reversal</v>
      </c>
      <c r="AA99" s="10" t="e" cm="1">
        <f t="array" ref="AA99">MAX((Table1[Trade Idea and Build]=Table1[[#This Row],[Trade Idea and Build]])*Table1[Column5])</f>
        <v>#VALUE!</v>
      </c>
      <c r="AB99" s="10" t="e">
        <f>IF(Table1[[#This Row],[SumTrailingAmountByTradePiece]]=0,"Ladder","Trail")</f>
        <v>#VALUE!</v>
      </c>
      <c r="AC99" s="10"/>
      <c r="AD99" s="2">
        <v>264300</v>
      </c>
      <c r="AE99" s="2" t="s">
        <v>115</v>
      </c>
      <c r="AF99" s="2" t="s">
        <v>70</v>
      </c>
      <c r="AG99" s="2">
        <v>630</v>
      </c>
      <c r="AH99" s="2" t="s">
        <v>41</v>
      </c>
      <c r="AI99" s="2">
        <v>555</v>
      </c>
      <c r="AJ99" s="2">
        <v>-13</v>
      </c>
      <c r="AK99" s="2" t="s">
        <v>71</v>
      </c>
      <c r="AL99" s="2" t="s">
        <v>593</v>
      </c>
      <c r="AM99" s="2">
        <v>2</v>
      </c>
    </row>
    <row r="100" spans="1:39" x14ac:dyDescent="0.25">
      <c r="A100" s="11" t="s">
        <v>518</v>
      </c>
      <c r="B100" s="15" t="s">
        <v>519</v>
      </c>
      <c r="C100" s="11" t="s">
        <v>99</v>
      </c>
      <c r="D100" s="11">
        <v>20220930</v>
      </c>
      <c r="E100" s="11">
        <v>100</v>
      </c>
      <c r="F100" s="11" t="s">
        <v>37</v>
      </c>
      <c r="G100" s="11" t="s">
        <v>100</v>
      </c>
      <c r="H100" s="11" t="s">
        <v>38</v>
      </c>
      <c r="I100" s="11">
        <v>4</v>
      </c>
      <c r="J100" s="11">
        <v>3.7</v>
      </c>
      <c r="K100" s="12">
        <v>0.3049074074074074</v>
      </c>
      <c r="L100" s="11">
        <v>20220929</v>
      </c>
      <c r="M100" s="11" t="s">
        <v>105</v>
      </c>
      <c r="N100" s="11" t="s">
        <v>113</v>
      </c>
      <c r="O100" s="15" t="s">
        <v>570</v>
      </c>
      <c r="P100" s="11"/>
      <c r="Q100" s="11"/>
      <c r="R100" s="11" t="s">
        <v>521</v>
      </c>
      <c r="S100" s="7" t="str">
        <f xml:space="preserve"> TEXT(Table1[[#This Row],[BuyStopTime]],"0000") &amp;"_"&amp;Table1[[#This Row],[Build]] &amp; "_" &amp;Table1[[#This Row],[Trading Class]]</f>
        <v>0630_264300_GOOGL</v>
      </c>
      <c r="T100" s="7" t="str">
        <f>Table1[[#This Row],[Trade Idea]]&amp;"_"&amp;Table1[[#This Row],[Build]]</f>
        <v>0630_264300_GOOGL_264300</v>
      </c>
      <c r="U100" s="7" t="b">
        <f>ISNUMBER(FIND("_b_",Table1[[#This Row],[Order Ref.]]))</f>
        <v>0</v>
      </c>
      <c r="V100" s="7" t="str">
        <f>LEFT(Table1[[#This Row],[Order Ref.]],6)</f>
        <v>264300</v>
      </c>
      <c r="W100" s="18" t="str">
        <f>HYPERLINK("http://money.worker.ydns.eu/job/update_entities_fidelity_MIM_BUYSTOP/" &amp; Table1[[#This Row],[Build]], "click me")</f>
        <v>click me</v>
      </c>
      <c r="X100" s="8">
        <f>Table1[[#This Row],[Quantity]]*100*Table1[[#This Row],[Price]]*IF(Table1[[#This Row],[Bought]],-1,1)</f>
        <v>1480</v>
      </c>
      <c r="Y100" s="9">
        <f>TIMEVALUE(LEFT(Table1[[#This Row],[BuyStopTime]],1) &amp; ":" &amp; RIGHT(Table1[[#This Row],[BuyStopTime]],2) &amp; " AM")</f>
        <v>0.27083333333333331</v>
      </c>
      <c r="Z10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0630|07:19|SELL|GOOGL|Put|reversal</v>
      </c>
      <c r="AA100" s="10" t="e" cm="1">
        <f t="array" ref="AA100">MAX((Table1[Trade Idea and Build]=Table1[[#This Row],[Trade Idea and Build]])*Table1[Column5])</f>
        <v>#VALUE!</v>
      </c>
      <c r="AB100" s="10" t="e">
        <f>IF(Table1[[#This Row],[SumTrailingAmountByTradePiece]]=0,"Ladder","Trail")</f>
        <v>#VALUE!</v>
      </c>
      <c r="AC100" s="10"/>
      <c r="AD100" s="2">
        <v>264300</v>
      </c>
      <c r="AE100" s="2" t="s">
        <v>115</v>
      </c>
      <c r="AF100" s="2" t="s">
        <v>70</v>
      </c>
      <c r="AG100" s="2">
        <v>630</v>
      </c>
      <c r="AH100" s="2" t="s">
        <v>41</v>
      </c>
      <c r="AI100" s="2">
        <v>555</v>
      </c>
      <c r="AJ100" s="2">
        <v>-13</v>
      </c>
      <c r="AK100" s="2" t="s">
        <v>71</v>
      </c>
      <c r="AL100" s="2" t="s">
        <v>593</v>
      </c>
      <c r="AM100" s="2">
        <v>2</v>
      </c>
    </row>
    <row r="101" spans="1:39" x14ac:dyDescent="0.25">
      <c r="A101" s="11" t="s">
        <v>571</v>
      </c>
      <c r="B101" s="15" t="s">
        <v>572</v>
      </c>
      <c r="C101" s="11" t="s">
        <v>99</v>
      </c>
      <c r="D101" s="11">
        <v>20220930</v>
      </c>
      <c r="E101" s="11">
        <v>364</v>
      </c>
      <c r="F101" s="11" t="s">
        <v>107</v>
      </c>
      <c r="G101" s="11" t="s">
        <v>100</v>
      </c>
      <c r="H101" s="11" t="s">
        <v>18</v>
      </c>
      <c r="I101" s="11">
        <v>1</v>
      </c>
      <c r="J101" s="11">
        <v>3.68</v>
      </c>
      <c r="K101" s="12">
        <v>0.37108796296296293</v>
      </c>
      <c r="L101" s="11">
        <v>20220929</v>
      </c>
      <c r="M101" s="11" t="s">
        <v>104</v>
      </c>
      <c r="N101" s="11" t="s">
        <v>113</v>
      </c>
      <c r="O101" s="15" t="s">
        <v>573</v>
      </c>
      <c r="P101" s="11"/>
      <c r="Q101" s="11"/>
      <c r="R101" s="11" t="s">
        <v>69</v>
      </c>
      <c r="S101" s="7" t="str">
        <f xml:space="preserve"> TEXT(Table1[[#This Row],[BuyStopTime]],"0000") &amp;"_"&amp;Table1[[#This Row],[Build]] &amp; "_" &amp;Table1[[#This Row],[Trading Class]]</f>
        <v>0630_264301_SPY</v>
      </c>
      <c r="T101" s="7" t="str">
        <f>Table1[[#This Row],[Trade Idea]]&amp;"_"&amp;Table1[[#This Row],[Build]]</f>
        <v>0630_264301_SPY_264301</v>
      </c>
      <c r="U101" s="7" t="b">
        <f>ISNUMBER(FIND("_b_",Table1[[#This Row],[Order Ref.]]))</f>
        <v>1</v>
      </c>
      <c r="V101" s="7" t="str">
        <f>LEFT(Table1[[#This Row],[Order Ref.]],6)</f>
        <v>264301</v>
      </c>
      <c r="W101" s="18" t="str">
        <f>HYPERLINK("http://money.worker.ydns.eu/job/update_entities_fidelity_MIM_BUYSTOP/" &amp; Table1[[#This Row],[Build]], "click me")</f>
        <v>click me</v>
      </c>
      <c r="X101" s="8">
        <f>Table1[[#This Row],[Quantity]]*100*Table1[[#This Row],[Price]]*IF(Table1[[#This Row],[Bought]],-1,1)</f>
        <v>-368</v>
      </c>
      <c r="Y101" s="9">
        <f>TIMEVALUE(LEFT(Table1[[#This Row],[BuyStopTime]],1) &amp; ":" &amp; RIGHT(Table1[[#This Row],[BuyStopTime]],2) &amp; " AM")</f>
        <v>0.27083333333333331</v>
      </c>
      <c r="Z10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0630|08:54|BUY|SPY|Call|continuation</v>
      </c>
      <c r="AA101" s="10" t="e" cm="1">
        <f t="array" ref="AA101">MAX((Table1[Trade Idea and Build]=Table1[[#This Row],[Trade Idea and Build]])*Table1[Column5])</f>
        <v>#VALUE!</v>
      </c>
      <c r="AB101" s="10" t="e">
        <f>IF(Table1[[#This Row],[SumTrailingAmountByTradePiece]]=0,"Ladder","Trail")</f>
        <v>#VALUE!</v>
      </c>
      <c r="AC101" s="10"/>
      <c r="AD101" s="2">
        <v>264301</v>
      </c>
      <c r="AE101" s="2" t="s">
        <v>115</v>
      </c>
      <c r="AF101" s="2" t="s">
        <v>27</v>
      </c>
      <c r="AG101" s="2">
        <v>630</v>
      </c>
      <c r="AH101" s="2" t="s">
        <v>592</v>
      </c>
      <c r="AI101" s="2">
        <v>555</v>
      </c>
      <c r="AJ101" s="2">
        <v>-50</v>
      </c>
      <c r="AK101" s="2" t="s">
        <v>71</v>
      </c>
      <c r="AL101" s="2"/>
      <c r="AM101" s="2"/>
    </row>
    <row r="102" spans="1:39" x14ac:dyDescent="0.25">
      <c r="A102" s="11" t="s">
        <v>571</v>
      </c>
      <c r="B102" s="15" t="s">
        <v>572</v>
      </c>
      <c r="C102" s="11" t="s">
        <v>99</v>
      </c>
      <c r="D102" s="11">
        <v>20220930</v>
      </c>
      <c r="E102" s="11">
        <v>364</v>
      </c>
      <c r="F102" s="11" t="s">
        <v>107</v>
      </c>
      <c r="G102" s="11" t="s">
        <v>100</v>
      </c>
      <c r="H102" s="11" t="s">
        <v>18</v>
      </c>
      <c r="I102" s="11">
        <v>7</v>
      </c>
      <c r="J102" s="11">
        <v>3.68</v>
      </c>
      <c r="K102" s="12">
        <v>0.37108796296296293</v>
      </c>
      <c r="L102" s="11">
        <v>20220929</v>
      </c>
      <c r="M102" s="11" t="s">
        <v>108</v>
      </c>
      <c r="N102" s="11" t="s">
        <v>113</v>
      </c>
      <c r="O102" s="15" t="s">
        <v>573</v>
      </c>
      <c r="P102" s="11"/>
      <c r="Q102" s="11"/>
      <c r="R102" s="11" t="s">
        <v>69</v>
      </c>
      <c r="S102" s="7" t="str">
        <f xml:space="preserve"> TEXT(Table1[[#This Row],[BuyStopTime]],"0000") &amp;"_"&amp;Table1[[#This Row],[Build]] &amp; "_" &amp;Table1[[#This Row],[Trading Class]]</f>
        <v>0630_264301_SPY</v>
      </c>
      <c r="T102" s="7" t="str">
        <f>Table1[[#This Row],[Trade Idea]]&amp;"_"&amp;Table1[[#This Row],[Build]]</f>
        <v>0630_264301_SPY_264301</v>
      </c>
      <c r="U102" s="7" t="b">
        <f>ISNUMBER(FIND("_b_",Table1[[#This Row],[Order Ref.]]))</f>
        <v>1</v>
      </c>
      <c r="V102" s="7" t="str">
        <f>LEFT(Table1[[#This Row],[Order Ref.]],6)</f>
        <v>264301</v>
      </c>
      <c r="W102" s="18" t="str">
        <f>HYPERLINK("http://money.worker.ydns.eu/job/update_entities_fidelity_MIM_BUYSTOP/" &amp; Table1[[#This Row],[Build]], "click me")</f>
        <v>click me</v>
      </c>
      <c r="X102" s="8">
        <f>Table1[[#This Row],[Quantity]]*100*Table1[[#This Row],[Price]]*IF(Table1[[#This Row],[Bought]],-1,1)</f>
        <v>-2576</v>
      </c>
      <c r="Y102" s="9">
        <f>TIMEVALUE(LEFT(Table1[[#This Row],[BuyStopTime]],1) &amp; ":" &amp; RIGHT(Table1[[#This Row],[BuyStopTime]],2) &amp; " AM")</f>
        <v>0.27083333333333331</v>
      </c>
      <c r="Z10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0630|08:54|BUY|SPY|Call|continuation</v>
      </c>
      <c r="AA102" s="10" t="e" cm="1">
        <f t="array" ref="AA102">MAX((Table1[Trade Idea and Build]=Table1[[#This Row],[Trade Idea and Build]])*Table1[Column5])</f>
        <v>#VALUE!</v>
      </c>
      <c r="AB102" s="10" t="e">
        <f>IF(Table1[[#This Row],[SumTrailingAmountByTradePiece]]=0,"Ladder","Trail")</f>
        <v>#VALUE!</v>
      </c>
      <c r="AC102" s="10"/>
      <c r="AD102" s="2">
        <v>264301</v>
      </c>
      <c r="AE102" s="2" t="s">
        <v>115</v>
      </c>
      <c r="AF102" s="2" t="s">
        <v>27</v>
      </c>
      <c r="AG102" s="2">
        <v>630</v>
      </c>
      <c r="AH102" s="2" t="s">
        <v>592</v>
      </c>
      <c r="AI102" s="2">
        <v>555</v>
      </c>
      <c r="AJ102" s="2">
        <v>-50</v>
      </c>
      <c r="AK102" s="2" t="s">
        <v>71</v>
      </c>
      <c r="AL102" s="2"/>
      <c r="AM102" s="2"/>
    </row>
    <row r="103" spans="1:39" x14ac:dyDescent="0.25">
      <c r="A103" s="11" t="s">
        <v>571</v>
      </c>
      <c r="B103" s="15" t="s">
        <v>572</v>
      </c>
      <c r="C103" s="11" t="s">
        <v>99</v>
      </c>
      <c r="D103" s="11">
        <v>20220930</v>
      </c>
      <c r="E103" s="11">
        <v>364</v>
      </c>
      <c r="F103" s="11" t="s">
        <v>107</v>
      </c>
      <c r="G103" s="11" t="s">
        <v>100</v>
      </c>
      <c r="H103" s="11" t="s">
        <v>38</v>
      </c>
      <c r="I103" s="11">
        <v>6</v>
      </c>
      <c r="J103" s="11">
        <v>3.13</v>
      </c>
      <c r="K103" s="12">
        <v>0.3831134259259259</v>
      </c>
      <c r="L103" s="11">
        <v>20220929</v>
      </c>
      <c r="M103" s="11" t="s">
        <v>104</v>
      </c>
      <c r="N103" s="11" t="s">
        <v>113</v>
      </c>
      <c r="O103" s="15" t="s">
        <v>574</v>
      </c>
      <c r="P103" s="11"/>
      <c r="Q103" s="11"/>
      <c r="R103" s="11" t="s">
        <v>69</v>
      </c>
      <c r="S103" s="7" t="str">
        <f xml:space="preserve"> TEXT(Table1[[#This Row],[BuyStopTime]],"0000") &amp;"_"&amp;Table1[[#This Row],[Build]] &amp; "_" &amp;Table1[[#This Row],[Trading Class]]</f>
        <v>0630_264301_SPY</v>
      </c>
      <c r="T103" s="7" t="str">
        <f>Table1[[#This Row],[Trade Idea]]&amp;"_"&amp;Table1[[#This Row],[Build]]</f>
        <v>0630_264301_SPY_264301</v>
      </c>
      <c r="U103" s="7" t="b">
        <f>ISNUMBER(FIND("_b_",Table1[[#This Row],[Order Ref.]]))</f>
        <v>0</v>
      </c>
      <c r="V103" s="7" t="str">
        <f>LEFT(Table1[[#This Row],[Order Ref.]],6)</f>
        <v>264301</v>
      </c>
      <c r="W103" s="18" t="str">
        <f>HYPERLINK("http://money.worker.ydns.eu/job/update_entities_fidelity_MIM_BUYSTOP/" &amp; Table1[[#This Row],[Build]], "click me")</f>
        <v>click me</v>
      </c>
      <c r="X103" s="8">
        <f>Table1[[#This Row],[Quantity]]*100*Table1[[#This Row],[Price]]*IF(Table1[[#This Row],[Bought]],-1,1)</f>
        <v>1878</v>
      </c>
      <c r="Y103" s="9">
        <f>TIMEVALUE(LEFT(Table1[[#This Row],[BuyStopTime]],1) &amp; ":" &amp; RIGHT(Table1[[#This Row],[BuyStopTime]],2) &amp; " AM")</f>
        <v>0.27083333333333331</v>
      </c>
      <c r="Z10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0630|09:11|SELL|SPY|Call|continuation</v>
      </c>
      <c r="AA103" s="10" t="e" cm="1">
        <f t="array" ref="AA103">MAX((Table1[Trade Idea and Build]=Table1[[#This Row],[Trade Idea and Build]])*Table1[Column5])</f>
        <v>#VALUE!</v>
      </c>
      <c r="AB103" s="10" t="e">
        <f>IF(Table1[[#This Row],[SumTrailingAmountByTradePiece]]=0,"Ladder","Trail")</f>
        <v>#VALUE!</v>
      </c>
      <c r="AC103" s="10"/>
      <c r="AD103" s="2">
        <v>264301</v>
      </c>
      <c r="AE103" s="2" t="s">
        <v>115</v>
      </c>
      <c r="AF103" s="2" t="s">
        <v>70</v>
      </c>
      <c r="AG103" s="2">
        <v>630</v>
      </c>
      <c r="AH103" s="2" t="s">
        <v>592</v>
      </c>
      <c r="AI103" s="2">
        <v>555</v>
      </c>
      <c r="AJ103" s="2">
        <v>-50</v>
      </c>
      <c r="AK103" s="2" t="s">
        <v>71</v>
      </c>
      <c r="AL103" s="2"/>
      <c r="AM103" s="2"/>
    </row>
    <row r="104" spans="1:39" x14ac:dyDescent="0.25">
      <c r="A104" s="11" t="s">
        <v>571</v>
      </c>
      <c r="B104" s="15" t="s">
        <v>572</v>
      </c>
      <c r="C104" s="11" t="s">
        <v>99</v>
      </c>
      <c r="D104" s="11">
        <v>20220930</v>
      </c>
      <c r="E104" s="11">
        <v>364</v>
      </c>
      <c r="F104" s="11" t="s">
        <v>107</v>
      </c>
      <c r="G104" s="11" t="s">
        <v>100</v>
      </c>
      <c r="H104" s="11" t="s">
        <v>38</v>
      </c>
      <c r="I104" s="11">
        <v>2</v>
      </c>
      <c r="J104" s="11">
        <v>3.13</v>
      </c>
      <c r="K104" s="12">
        <v>0.3831134259259259</v>
      </c>
      <c r="L104" s="11">
        <v>20220929</v>
      </c>
      <c r="M104" s="11" t="s">
        <v>104</v>
      </c>
      <c r="N104" s="11" t="s">
        <v>113</v>
      </c>
      <c r="O104" s="15" t="s">
        <v>574</v>
      </c>
      <c r="P104" s="11"/>
      <c r="Q104" s="11"/>
      <c r="R104" s="11" t="s">
        <v>69</v>
      </c>
      <c r="S104" s="7" t="str">
        <f xml:space="preserve"> TEXT(Table1[[#This Row],[BuyStopTime]],"0000") &amp;"_"&amp;Table1[[#This Row],[Build]] &amp; "_" &amp;Table1[[#This Row],[Trading Class]]</f>
        <v>0630_264301_SPY</v>
      </c>
      <c r="T104" s="7" t="str">
        <f>Table1[[#This Row],[Trade Idea]]&amp;"_"&amp;Table1[[#This Row],[Build]]</f>
        <v>0630_264301_SPY_264301</v>
      </c>
      <c r="U104" s="7" t="b">
        <f>ISNUMBER(FIND("_b_",Table1[[#This Row],[Order Ref.]]))</f>
        <v>0</v>
      </c>
      <c r="V104" s="7" t="str">
        <f>LEFT(Table1[[#This Row],[Order Ref.]],6)</f>
        <v>264301</v>
      </c>
      <c r="W104" s="18" t="str">
        <f>HYPERLINK("http://money.worker.ydns.eu/job/update_entities_fidelity_MIM_BUYSTOP/" &amp; Table1[[#This Row],[Build]], "click me")</f>
        <v>click me</v>
      </c>
      <c r="X104" s="8">
        <f>Table1[[#This Row],[Quantity]]*100*Table1[[#This Row],[Price]]*IF(Table1[[#This Row],[Bought]],-1,1)</f>
        <v>626</v>
      </c>
      <c r="Y104" s="9">
        <f>TIMEVALUE(LEFT(Table1[[#This Row],[BuyStopTime]],1) &amp; ":" &amp; RIGHT(Table1[[#This Row],[BuyStopTime]],2) &amp; " AM")</f>
        <v>0.27083333333333331</v>
      </c>
      <c r="Z10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0630|09:11|SELL|SPY|Call|continuation</v>
      </c>
      <c r="AA104" s="10" t="e" cm="1">
        <f t="array" ref="AA104">MAX((Table1[Trade Idea and Build]=Table1[[#This Row],[Trade Idea and Build]])*Table1[Column5])</f>
        <v>#VALUE!</v>
      </c>
      <c r="AB104" s="10" t="e">
        <f>IF(Table1[[#This Row],[SumTrailingAmountByTradePiece]]=0,"Ladder","Trail")</f>
        <v>#VALUE!</v>
      </c>
      <c r="AC104" s="10"/>
      <c r="AD104" s="2">
        <v>264301</v>
      </c>
      <c r="AE104" s="2" t="s">
        <v>115</v>
      </c>
      <c r="AF104" s="2" t="s">
        <v>70</v>
      </c>
      <c r="AG104" s="2">
        <v>630</v>
      </c>
      <c r="AH104" s="2" t="s">
        <v>592</v>
      </c>
      <c r="AI104" s="2">
        <v>555</v>
      </c>
      <c r="AJ104" s="2">
        <v>-50</v>
      </c>
      <c r="AK104" s="2" t="s">
        <v>71</v>
      </c>
      <c r="AL104" s="2"/>
      <c r="AM104" s="2"/>
    </row>
    <row r="105" spans="1:39" x14ac:dyDescent="0.25">
      <c r="A105" s="11" t="s">
        <v>575</v>
      </c>
      <c r="B105" s="15" t="s">
        <v>576</v>
      </c>
      <c r="C105" s="11" t="s">
        <v>99</v>
      </c>
      <c r="D105" s="11">
        <v>20220930</v>
      </c>
      <c r="E105" s="11">
        <v>245</v>
      </c>
      <c r="F105" s="11" t="s">
        <v>37</v>
      </c>
      <c r="G105" s="11" t="s">
        <v>100</v>
      </c>
      <c r="H105" s="11" t="s">
        <v>18</v>
      </c>
      <c r="I105" s="11">
        <v>1</v>
      </c>
      <c r="J105" s="11">
        <v>8.1</v>
      </c>
      <c r="K105" s="12">
        <v>0.42311342592592593</v>
      </c>
      <c r="L105" s="11">
        <v>20220929</v>
      </c>
      <c r="M105" s="11" t="s">
        <v>108</v>
      </c>
      <c r="N105" s="11" t="s">
        <v>113</v>
      </c>
      <c r="O105" s="15" t="s">
        <v>577</v>
      </c>
      <c r="P105" s="11"/>
      <c r="Q105" s="11"/>
      <c r="R105" s="11" t="s">
        <v>67</v>
      </c>
      <c r="S105" s="7" t="str">
        <f xml:space="preserve"> TEXT(Table1[[#This Row],[BuyStopTime]],"0000") &amp;"_"&amp;Table1[[#This Row],[Build]] &amp; "_" &amp;Table1[[#This Row],[Trading Class]]</f>
        <v>0630_264305_NFLX</v>
      </c>
      <c r="T105" s="7" t="str">
        <f>Table1[[#This Row],[Trade Idea]]&amp;"_"&amp;Table1[[#This Row],[Build]]</f>
        <v>0630_264305_NFLX_264305</v>
      </c>
      <c r="U105" s="7" t="b">
        <f>ISNUMBER(FIND("_b_",Table1[[#This Row],[Order Ref.]]))</f>
        <v>1</v>
      </c>
      <c r="V105" s="7" t="str">
        <f>LEFT(Table1[[#This Row],[Order Ref.]],6)</f>
        <v>264305</v>
      </c>
      <c r="W105" s="18" t="str">
        <f>HYPERLINK("http://money.worker.ydns.eu/job/update_entities_fidelity_MIM_BUYSTOP/" &amp; Table1[[#This Row],[Build]], "click me")</f>
        <v>click me</v>
      </c>
      <c r="X105" s="8">
        <f>Table1[[#This Row],[Quantity]]*100*Table1[[#This Row],[Price]]*IF(Table1[[#This Row],[Bought]],-1,1)</f>
        <v>-810</v>
      </c>
      <c r="Y105" s="9">
        <f>TIMEVALUE(LEFT(Table1[[#This Row],[BuyStopTime]],1) &amp; ":" &amp; RIGHT(Table1[[#This Row],[BuyStopTime]],2) &amp; " AM")</f>
        <v>0.27083333333333331</v>
      </c>
      <c r="Z10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0630|10:09|BUY|NFLX|Put|reversal</v>
      </c>
      <c r="AA105" s="10" t="e" cm="1">
        <f t="array" ref="AA105">MAX((Table1[Trade Idea and Build]=Table1[[#This Row],[Trade Idea and Build]])*Table1[Column5])</f>
        <v>#VALUE!</v>
      </c>
      <c r="AB105" s="10" t="e">
        <f>IF(Table1[[#This Row],[SumTrailingAmountByTradePiece]]=0,"Ladder","Trail")</f>
        <v>#VALUE!</v>
      </c>
      <c r="AC105" s="10"/>
      <c r="AD105" s="2">
        <v>264305</v>
      </c>
      <c r="AE105" s="2" t="s">
        <v>115</v>
      </c>
      <c r="AF105" s="2" t="s">
        <v>27</v>
      </c>
      <c r="AG105" s="2">
        <v>630</v>
      </c>
      <c r="AH105" s="2" t="s">
        <v>41</v>
      </c>
      <c r="AI105" s="2">
        <v>555</v>
      </c>
      <c r="AJ105" s="2">
        <v>-144</v>
      </c>
      <c r="AK105" s="2" t="s">
        <v>71</v>
      </c>
      <c r="AL105" s="2"/>
      <c r="AM105" s="2"/>
    </row>
    <row r="106" spans="1:39" x14ac:dyDescent="0.25">
      <c r="A106" s="11" t="s">
        <v>575</v>
      </c>
      <c r="B106" s="15" t="s">
        <v>576</v>
      </c>
      <c r="C106" s="11" t="s">
        <v>99</v>
      </c>
      <c r="D106" s="11">
        <v>20220930</v>
      </c>
      <c r="E106" s="11">
        <v>245</v>
      </c>
      <c r="F106" s="11" t="s">
        <v>37</v>
      </c>
      <c r="G106" s="11" t="s">
        <v>100</v>
      </c>
      <c r="H106" s="11" t="s">
        <v>18</v>
      </c>
      <c r="I106" s="11">
        <v>1</v>
      </c>
      <c r="J106" s="11">
        <v>8.1</v>
      </c>
      <c r="K106" s="12">
        <v>0.42314814814814811</v>
      </c>
      <c r="L106" s="11">
        <v>20220929</v>
      </c>
      <c r="M106" s="11" t="s">
        <v>136</v>
      </c>
      <c r="N106" s="11" t="s">
        <v>113</v>
      </c>
      <c r="O106" s="15" t="s">
        <v>577</v>
      </c>
      <c r="P106" s="11"/>
      <c r="Q106" s="11"/>
      <c r="R106" s="11" t="s">
        <v>67</v>
      </c>
      <c r="S106" s="7" t="str">
        <f xml:space="preserve"> TEXT(Table1[[#This Row],[BuyStopTime]],"0000") &amp;"_"&amp;Table1[[#This Row],[Build]] &amp; "_" &amp;Table1[[#This Row],[Trading Class]]</f>
        <v>0630_264305_NFLX</v>
      </c>
      <c r="T106" s="7" t="str">
        <f>Table1[[#This Row],[Trade Idea]]&amp;"_"&amp;Table1[[#This Row],[Build]]</f>
        <v>0630_264305_NFLX_264305</v>
      </c>
      <c r="U106" s="7" t="b">
        <f>ISNUMBER(FIND("_b_",Table1[[#This Row],[Order Ref.]]))</f>
        <v>1</v>
      </c>
      <c r="V106" s="7" t="str">
        <f>LEFT(Table1[[#This Row],[Order Ref.]],6)</f>
        <v>264305</v>
      </c>
      <c r="W106" s="18" t="str">
        <f>HYPERLINK("http://money.worker.ydns.eu/job/update_entities_fidelity_MIM_BUYSTOP/" &amp; Table1[[#This Row],[Build]], "click me")</f>
        <v>click me</v>
      </c>
      <c r="X106" s="8">
        <f>Table1[[#This Row],[Quantity]]*100*Table1[[#This Row],[Price]]*IF(Table1[[#This Row],[Bought]],-1,1)</f>
        <v>-810</v>
      </c>
      <c r="Y106" s="9">
        <f>TIMEVALUE(LEFT(Table1[[#This Row],[BuyStopTime]],1) &amp; ":" &amp; RIGHT(Table1[[#This Row],[BuyStopTime]],2) &amp; " AM")</f>
        <v>0.27083333333333331</v>
      </c>
      <c r="Z10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0630|10:09|BUY|NFLX|Put|reversal</v>
      </c>
      <c r="AA106" s="10" t="e" cm="1">
        <f t="array" ref="AA106">MAX((Table1[Trade Idea and Build]=Table1[[#This Row],[Trade Idea and Build]])*Table1[Column5])</f>
        <v>#VALUE!</v>
      </c>
      <c r="AB106" s="10" t="e">
        <f>IF(Table1[[#This Row],[SumTrailingAmountByTradePiece]]=0,"Ladder","Trail")</f>
        <v>#VALUE!</v>
      </c>
      <c r="AC106" s="10"/>
      <c r="AD106" s="2">
        <v>264305</v>
      </c>
      <c r="AE106" s="2" t="s">
        <v>115</v>
      </c>
      <c r="AF106" s="2" t="s">
        <v>27</v>
      </c>
      <c r="AG106" s="2">
        <v>630</v>
      </c>
      <c r="AH106" s="2" t="s">
        <v>41</v>
      </c>
      <c r="AI106" s="2">
        <v>555</v>
      </c>
      <c r="AJ106" s="2">
        <v>-144</v>
      </c>
      <c r="AK106" s="2" t="s">
        <v>71</v>
      </c>
      <c r="AL106" s="2"/>
      <c r="AM106" s="2"/>
    </row>
    <row r="107" spans="1:39" x14ac:dyDescent="0.25">
      <c r="A107" s="11" t="s">
        <v>575</v>
      </c>
      <c r="B107" s="15" t="s">
        <v>576</v>
      </c>
      <c r="C107" s="11" t="s">
        <v>99</v>
      </c>
      <c r="D107" s="11">
        <v>20220930</v>
      </c>
      <c r="E107" s="11">
        <v>245</v>
      </c>
      <c r="F107" s="11" t="s">
        <v>37</v>
      </c>
      <c r="G107" s="11" t="s">
        <v>100</v>
      </c>
      <c r="H107" s="11" t="s">
        <v>18</v>
      </c>
      <c r="I107" s="11">
        <v>7</v>
      </c>
      <c r="J107" s="11">
        <v>7.9</v>
      </c>
      <c r="K107" s="12">
        <v>0.42318287037037039</v>
      </c>
      <c r="L107" s="11">
        <v>20220929</v>
      </c>
      <c r="M107" s="11" t="s">
        <v>136</v>
      </c>
      <c r="N107" s="11" t="s">
        <v>113</v>
      </c>
      <c r="O107" s="15" t="s">
        <v>577</v>
      </c>
      <c r="P107" s="11"/>
      <c r="Q107" s="11"/>
      <c r="R107" s="11" t="s">
        <v>67</v>
      </c>
      <c r="S107" s="7" t="str">
        <f xml:space="preserve"> TEXT(Table1[[#This Row],[BuyStopTime]],"0000") &amp;"_"&amp;Table1[[#This Row],[Build]] &amp; "_" &amp;Table1[[#This Row],[Trading Class]]</f>
        <v>0630_264305_NFLX</v>
      </c>
      <c r="T107" s="7" t="str">
        <f>Table1[[#This Row],[Trade Idea]]&amp;"_"&amp;Table1[[#This Row],[Build]]</f>
        <v>0630_264305_NFLX_264305</v>
      </c>
      <c r="U107" s="7" t="b">
        <f>ISNUMBER(FIND("_b_",Table1[[#This Row],[Order Ref.]]))</f>
        <v>1</v>
      </c>
      <c r="V107" s="7" t="str">
        <f>LEFT(Table1[[#This Row],[Order Ref.]],6)</f>
        <v>264305</v>
      </c>
      <c r="W107" s="18" t="str">
        <f>HYPERLINK("http://money.worker.ydns.eu/job/update_entities_fidelity_MIM_BUYSTOP/" &amp; Table1[[#This Row],[Build]], "click me")</f>
        <v>click me</v>
      </c>
      <c r="X107" s="8">
        <f>Table1[[#This Row],[Quantity]]*100*Table1[[#This Row],[Price]]*IF(Table1[[#This Row],[Bought]],-1,1)</f>
        <v>-5530</v>
      </c>
      <c r="Y107" s="9">
        <f>TIMEVALUE(LEFT(Table1[[#This Row],[BuyStopTime]],1) &amp; ":" &amp; RIGHT(Table1[[#This Row],[BuyStopTime]],2) &amp; " AM")</f>
        <v>0.27083333333333331</v>
      </c>
      <c r="Z10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0630|10:09|BUY|NFLX|Put|reversal</v>
      </c>
      <c r="AA107" s="10" t="e" cm="1">
        <f t="array" ref="AA107">MAX((Table1[Trade Idea and Build]=Table1[[#This Row],[Trade Idea and Build]])*Table1[Column5])</f>
        <v>#VALUE!</v>
      </c>
      <c r="AB107" s="10" t="e">
        <f>IF(Table1[[#This Row],[SumTrailingAmountByTradePiece]]=0,"Ladder","Trail")</f>
        <v>#VALUE!</v>
      </c>
      <c r="AC107" s="10"/>
      <c r="AD107" s="2">
        <v>264305</v>
      </c>
      <c r="AE107" s="2" t="s">
        <v>115</v>
      </c>
      <c r="AF107" s="2" t="s">
        <v>27</v>
      </c>
      <c r="AG107" s="2">
        <v>630</v>
      </c>
      <c r="AH107" s="2" t="s">
        <v>41</v>
      </c>
      <c r="AI107" s="2">
        <v>555</v>
      </c>
      <c r="AJ107" s="2">
        <v>-144</v>
      </c>
      <c r="AK107" s="2" t="s">
        <v>71</v>
      </c>
      <c r="AL107" s="2"/>
      <c r="AM107" s="2"/>
    </row>
    <row r="108" spans="1:39" x14ac:dyDescent="0.25">
      <c r="A108" s="11" t="s">
        <v>575</v>
      </c>
      <c r="B108" s="15" t="s">
        <v>576</v>
      </c>
      <c r="C108" s="11" t="s">
        <v>99</v>
      </c>
      <c r="D108" s="11">
        <v>20220930</v>
      </c>
      <c r="E108" s="11">
        <v>245</v>
      </c>
      <c r="F108" s="11" t="s">
        <v>37</v>
      </c>
      <c r="G108" s="11" t="s">
        <v>100</v>
      </c>
      <c r="H108" s="11" t="s">
        <v>38</v>
      </c>
      <c r="I108" s="11">
        <v>1</v>
      </c>
      <c r="J108" s="11">
        <v>7.4</v>
      </c>
      <c r="K108" s="12">
        <v>0.4259027777777778</v>
      </c>
      <c r="L108" s="11">
        <v>20220929</v>
      </c>
      <c r="M108" s="11" t="s">
        <v>103</v>
      </c>
      <c r="N108" s="11" t="s">
        <v>113</v>
      </c>
      <c r="O108" s="15" t="s">
        <v>578</v>
      </c>
      <c r="P108" s="11"/>
      <c r="Q108" s="11"/>
      <c r="R108" s="11" t="s">
        <v>67</v>
      </c>
      <c r="S108" s="7" t="str">
        <f xml:space="preserve"> TEXT(Table1[[#This Row],[BuyStopTime]],"0000") &amp;"_"&amp;Table1[[#This Row],[Build]] &amp; "_" &amp;Table1[[#This Row],[Trading Class]]</f>
        <v>0630_264305_NFLX</v>
      </c>
      <c r="T108" s="7" t="str">
        <f>Table1[[#This Row],[Trade Idea]]&amp;"_"&amp;Table1[[#This Row],[Build]]</f>
        <v>0630_264305_NFLX_264305</v>
      </c>
      <c r="U108" s="7" t="b">
        <f>ISNUMBER(FIND("_b_",Table1[[#This Row],[Order Ref.]]))</f>
        <v>0</v>
      </c>
      <c r="V108" s="7" t="str">
        <f>LEFT(Table1[[#This Row],[Order Ref.]],6)</f>
        <v>264305</v>
      </c>
      <c r="W108" s="18" t="str">
        <f>HYPERLINK("http://money.worker.ydns.eu/job/update_entities_fidelity_MIM_BUYSTOP/" &amp; Table1[[#This Row],[Build]], "click me")</f>
        <v>click me</v>
      </c>
      <c r="X108" s="8">
        <f>Table1[[#This Row],[Quantity]]*100*Table1[[#This Row],[Price]]*IF(Table1[[#This Row],[Bought]],-1,1)</f>
        <v>740</v>
      </c>
      <c r="Y108" s="9">
        <f>TIMEVALUE(LEFT(Table1[[#This Row],[BuyStopTime]],1) &amp; ":" &amp; RIGHT(Table1[[#This Row],[BuyStopTime]],2) &amp; " AM")</f>
        <v>0.27083333333333331</v>
      </c>
      <c r="Z10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0630|10:13|SELL|NFLX|Put|reversal</v>
      </c>
      <c r="AA108" s="10" t="e" cm="1">
        <f t="array" ref="AA108">MAX((Table1[Trade Idea and Build]=Table1[[#This Row],[Trade Idea and Build]])*Table1[Column5])</f>
        <v>#VALUE!</v>
      </c>
      <c r="AB108" s="10" t="e">
        <f>IF(Table1[[#This Row],[SumTrailingAmountByTradePiece]]=0,"Ladder","Trail")</f>
        <v>#VALUE!</v>
      </c>
      <c r="AC108" s="10"/>
      <c r="AD108" s="2">
        <v>264305</v>
      </c>
      <c r="AE108" s="2" t="s">
        <v>115</v>
      </c>
      <c r="AF108" s="2" t="s">
        <v>70</v>
      </c>
      <c r="AG108" s="2">
        <v>630</v>
      </c>
      <c r="AH108" s="2" t="s">
        <v>41</v>
      </c>
      <c r="AI108" s="2">
        <v>555</v>
      </c>
      <c r="AJ108" s="2">
        <v>-144</v>
      </c>
      <c r="AK108" s="2" t="s">
        <v>71</v>
      </c>
      <c r="AL108" s="2"/>
      <c r="AM108" s="2"/>
    </row>
    <row r="109" spans="1:39" x14ac:dyDescent="0.25">
      <c r="A109" s="11" t="s">
        <v>575</v>
      </c>
      <c r="B109" s="15" t="s">
        <v>576</v>
      </c>
      <c r="C109" s="11" t="s">
        <v>99</v>
      </c>
      <c r="D109" s="11">
        <v>20220930</v>
      </c>
      <c r="E109" s="11">
        <v>245</v>
      </c>
      <c r="F109" s="11" t="s">
        <v>37</v>
      </c>
      <c r="G109" s="11" t="s">
        <v>100</v>
      </c>
      <c r="H109" s="11" t="s">
        <v>38</v>
      </c>
      <c r="I109" s="11">
        <v>1</v>
      </c>
      <c r="J109" s="11">
        <v>7.4</v>
      </c>
      <c r="K109" s="12">
        <v>0.42594907407407406</v>
      </c>
      <c r="L109" s="11">
        <v>20220929</v>
      </c>
      <c r="M109" s="11" t="s">
        <v>103</v>
      </c>
      <c r="N109" s="11" t="s">
        <v>113</v>
      </c>
      <c r="O109" s="15" t="s">
        <v>578</v>
      </c>
      <c r="P109" s="11"/>
      <c r="Q109" s="11"/>
      <c r="R109" s="11" t="s">
        <v>67</v>
      </c>
      <c r="S109" s="7" t="str">
        <f xml:space="preserve"> TEXT(Table1[[#This Row],[BuyStopTime]],"0000") &amp;"_"&amp;Table1[[#This Row],[Build]] &amp; "_" &amp;Table1[[#This Row],[Trading Class]]</f>
        <v>0630_264305_NFLX</v>
      </c>
      <c r="T109" s="7" t="str">
        <f>Table1[[#This Row],[Trade Idea]]&amp;"_"&amp;Table1[[#This Row],[Build]]</f>
        <v>0630_264305_NFLX_264305</v>
      </c>
      <c r="U109" s="7" t="b">
        <f>ISNUMBER(FIND("_b_",Table1[[#This Row],[Order Ref.]]))</f>
        <v>0</v>
      </c>
      <c r="V109" s="7" t="str">
        <f>LEFT(Table1[[#This Row],[Order Ref.]],6)</f>
        <v>264305</v>
      </c>
      <c r="W109" s="18" t="str">
        <f>HYPERLINK("http://money.worker.ydns.eu/job/update_entities_fidelity_MIM_BUYSTOP/" &amp; Table1[[#This Row],[Build]], "click me")</f>
        <v>click me</v>
      </c>
      <c r="X109" s="8">
        <f>Table1[[#This Row],[Quantity]]*100*Table1[[#This Row],[Price]]*IF(Table1[[#This Row],[Bought]],-1,1)</f>
        <v>740</v>
      </c>
      <c r="Y109" s="9">
        <f>TIMEVALUE(LEFT(Table1[[#This Row],[BuyStopTime]],1) &amp; ":" &amp; RIGHT(Table1[[#This Row],[BuyStopTime]],2) &amp; " AM")</f>
        <v>0.27083333333333331</v>
      </c>
      <c r="Z10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0630|10:13|SELL|NFLX|Put|reversal</v>
      </c>
      <c r="AA109" s="10" t="e" cm="1">
        <f t="array" ref="AA109">MAX((Table1[Trade Idea and Build]=Table1[[#This Row],[Trade Idea and Build]])*Table1[Column5])</f>
        <v>#VALUE!</v>
      </c>
      <c r="AB109" s="10" t="e">
        <f>IF(Table1[[#This Row],[SumTrailingAmountByTradePiece]]=0,"Ladder","Trail")</f>
        <v>#VALUE!</v>
      </c>
      <c r="AC109" s="10"/>
      <c r="AD109" s="2">
        <v>264305</v>
      </c>
      <c r="AE109" s="2" t="s">
        <v>115</v>
      </c>
      <c r="AF109" s="2" t="s">
        <v>70</v>
      </c>
      <c r="AG109" s="2">
        <v>630</v>
      </c>
      <c r="AH109" s="2" t="s">
        <v>41</v>
      </c>
      <c r="AI109" s="2">
        <v>555</v>
      </c>
      <c r="AJ109" s="2">
        <v>-144</v>
      </c>
      <c r="AK109" s="2" t="s">
        <v>71</v>
      </c>
      <c r="AL109" s="2"/>
      <c r="AM109" s="2"/>
    </row>
    <row r="110" spans="1:39" x14ac:dyDescent="0.25">
      <c r="A110" s="11" t="s">
        <v>575</v>
      </c>
      <c r="B110" s="15" t="s">
        <v>576</v>
      </c>
      <c r="C110" s="11" t="s">
        <v>99</v>
      </c>
      <c r="D110" s="11">
        <v>20220930</v>
      </c>
      <c r="E110" s="11">
        <v>245</v>
      </c>
      <c r="F110" s="11" t="s">
        <v>37</v>
      </c>
      <c r="G110" s="11" t="s">
        <v>100</v>
      </c>
      <c r="H110" s="11" t="s">
        <v>38</v>
      </c>
      <c r="I110" s="11">
        <v>1</v>
      </c>
      <c r="J110" s="11">
        <v>7.4</v>
      </c>
      <c r="K110" s="12">
        <v>0.42601851851851852</v>
      </c>
      <c r="L110" s="11">
        <v>20220929</v>
      </c>
      <c r="M110" s="11" t="s">
        <v>136</v>
      </c>
      <c r="N110" s="11" t="s">
        <v>113</v>
      </c>
      <c r="O110" s="15" t="s">
        <v>578</v>
      </c>
      <c r="P110" s="11"/>
      <c r="Q110" s="11"/>
      <c r="R110" s="11" t="s">
        <v>67</v>
      </c>
      <c r="S110" s="7" t="str">
        <f xml:space="preserve"> TEXT(Table1[[#This Row],[BuyStopTime]],"0000") &amp;"_"&amp;Table1[[#This Row],[Build]] &amp; "_" &amp;Table1[[#This Row],[Trading Class]]</f>
        <v>0630_264305_NFLX</v>
      </c>
      <c r="T110" s="7" t="str">
        <f>Table1[[#This Row],[Trade Idea]]&amp;"_"&amp;Table1[[#This Row],[Build]]</f>
        <v>0630_264305_NFLX_264305</v>
      </c>
      <c r="U110" s="7" t="b">
        <f>ISNUMBER(FIND("_b_",Table1[[#This Row],[Order Ref.]]))</f>
        <v>0</v>
      </c>
      <c r="V110" s="7" t="str">
        <f>LEFT(Table1[[#This Row],[Order Ref.]],6)</f>
        <v>264305</v>
      </c>
      <c r="W110" s="18" t="str">
        <f>HYPERLINK("http://money.worker.ydns.eu/job/update_entities_fidelity_MIM_BUYSTOP/" &amp; Table1[[#This Row],[Build]], "click me")</f>
        <v>click me</v>
      </c>
      <c r="X110" s="8">
        <f>Table1[[#This Row],[Quantity]]*100*Table1[[#This Row],[Price]]*IF(Table1[[#This Row],[Bought]],-1,1)</f>
        <v>740</v>
      </c>
      <c r="Y110" s="9">
        <f>TIMEVALUE(LEFT(Table1[[#This Row],[BuyStopTime]],1) &amp; ":" &amp; RIGHT(Table1[[#This Row],[BuyStopTime]],2) &amp; " AM")</f>
        <v>0.27083333333333331</v>
      </c>
      <c r="Z11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0630|10:13|SELL|NFLX|Put|reversal</v>
      </c>
      <c r="AA110" s="10" t="e" cm="1">
        <f t="array" ref="AA110">MAX((Table1[Trade Idea and Build]=Table1[[#This Row],[Trade Idea and Build]])*Table1[Column5])</f>
        <v>#VALUE!</v>
      </c>
      <c r="AB110" s="10" t="e">
        <f>IF(Table1[[#This Row],[SumTrailingAmountByTradePiece]]=0,"Ladder","Trail")</f>
        <v>#VALUE!</v>
      </c>
      <c r="AC110" s="10"/>
      <c r="AD110" s="2">
        <v>264305</v>
      </c>
      <c r="AE110" s="2" t="s">
        <v>115</v>
      </c>
      <c r="AF110" s="2" t="s">
        <v>70</v>
      </c>
      <c r="AG110" s="2">
        <v>630</v>
      </c>
      <c r="AH110" s="2" t="s">
        <v>41</v>
      </c>
      <c r="AI110" s="2">
        <v>555</v>
      </c>
      <c r="AJ110" s="2">
        <v>-144</v>
      </c>
      <c r="AK110" s="2" t="s">
        <v>71</v>
      </c>
      <c r="AL110" s="2"/>
      <c r="AM110" s="2"/>
    </row>
    <row r="111" spans="1:39" x14ac:dyDescent="0.25">
      <c r="A111" s="11" t="s">
        <v>575</v>
      </c>
      <c r="B111" s="15" t="s">
        <v>576</v>
      </c>
      <c r="C111" s="11" t="s">
        <v>99</v>
      </c>
      <c r="D111" s="11">
        <v>20220930</v>
      </c>
      <c r="E111" s="11">
        <v>245</v>
      </c>
      <c r="F111" s="11" t="s">
        <v>37</v>
      </c>
      <c r="G111" s="11" t="s">
        <v>100</v>
      </c>
      <c r="H111" s="11" t="s">
        <v>38</v>
      </c>
      <c r="I111" s="11">
        <v>6</v>
      </c>
      <c r="J111" s="11">
        <v>7.4</v>
      </c>
      <c r="K111" s="12">
        <v>0.42601851851851852</v>
      </c>
      <c r="L111" s="11">
        <v>20220929</v>
      </c>
      <c r="M111" s="11" t="s">
        <v>136</v>
      </c>
      <c r="N111" s="11" t="s">
        <v>113</v>
      </c>
      <c r="O111" s="15" t="s">
        <v>578</v>
      </c>
      <c r="P111" s="11"/>
      <c r="Q111" s="11"/>
      <c r="R111" s="11" t="s">
        <v>67</v>
      </c>
      <c r="S111" s="7" t="str">
        <f xml:space="preserve"> TEXT(Table1[[#This Row],[BuyStopTime]],"0000") &amp;"_"&amp;Table1[[#This Row],[Build]] &amp; "_" &amp;Table1[[#This Row],[Trading Class]]</f>
        <v>0630_264305_NFLX</v>
      </c>
      <c r="T111" s="7" t="str">
        <f>Table1[[#This Row],[Trade Idea]]&amp;"_"&amp;Table1[[#This Row],[Build]]</f>
        <v>0630_264305_NFLX_264305</v>
      </c>
      <c r="U111" s="7" t="b">
        <f>ISNUMBER(FIND("_b_",Table1[[#This Row],[Order Ref.]]))</f>
        <v>0</v>
      </c>
      <c r="V111" s="7" t="str">
        <f>LEFT(Table1[[#This Row],[Order Ref.]],6)</f>
        <v>264305</v>
      </c>
      <c r="W111" s="18" t="str">
        <f>HYPERLINK("http://money.worker.ydns.eu/job/update_entities_fidelity_MIM_BUYSTOP/" &amp; Table1[[#This Row],[Build]], "click me")</f>
        <v>click me</v>
      </c>
      <c r="X111" s="8">
        <f>Table1[[#This Row],[Quantity]]*100*Table1[[#This Row],[Price]]*IF(Table1[[#This Row],[Bought]],-1,1)</f>
        <v>4440</v>
      </c>
      <c r="Y111" s="9">
        <f>TIMEVALUE(LEFT(Table1[[#This Row],[BuyStopTime]],1) &amp; ":" &amp; RIGHT(Table1[[#This Row],[BuyStopTime]],2) &amp; " AM")</f>
        <v>0.27083333333333331</v>
      </c>
      <c r="Z11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0630|10:13|SELL|NFLX|Put|reversal</v>
      </c>
      <c r="AA111" s="10" t="e" cm="1">
        <f t="array" ref="AA111">MAX((Table1[Trade Idea and Build]=Table1[[#This Row],[Trade Idea and Build]])*Table1[Column5])</f>
        <v>#VALUE!</v>
      </c>
      <c r="AB111" s="10" t="e">
        <f>IF(Table1[[#This Row],[SumTrailingAmountByTradePiece]]=0,"Ladder","Trail")</f>
        <v>#VALUE!</v>
      </c>
      <c r="AC111" s="10"/>
      <c r="AD111" s="2">
        <v>264305</v>
      </c>
      <c r="AE111" s="2" t="s">
        <v>115</v>
      </c>
      <c r="AF111" s="2" t="s">
        <v>70</v>
      </c>
      <c r="AG111" s="2">
        <v>630</v>
      </c>
      <c r="AH111" s="2" t="s">
        <v>41</v>
      </c>
      <c r="AI111" s="2">
        <v>555</v>
      </c>
      <c r="AJ111" s="2">
        <v>-144</v>
      </c>
      <c r="AK111" s="2" t="s">
        <v>71</v>
      </c>
      <c r="AL111" s="2"/>
      <c r="AM111" s="2"/>
    </row>
    <row r="112" spans="1:39" x14ac:dyDescent="0.25">
      <c r="A112" s="11" t="s">
        <v>579</v>
      </c>
      <c r="B112" s="15" t="s">
        <v>580</v>
      </c>
      <c r="C112" s="11" t="s">
        <v>99</v>
      </c>
      <c r="D112" s="11">
        <v>20220930</v>
      </c>
      <c r="E112" s="11">
        <v>247.5</v>
      </c>
      <c r="F112" s="11" t="s">
        <v>37</v>
      </c>
      <c r="G112" s="11" t="s">
        <v>100</v>
      </c>
      <c r="H112" s="11" t="s">
        <v>18</v>
      </c>
      <c r="I112" s="11">
        <v>9</v>
      </c>
      <c r="J112" s="11">
        <v>10.8</v>
      </c>
      <c r="K112" s="12">
        <v>0.44891203703703703</v>
      </c>
      <c r="L112" s="11">
        <v>20220929</v>
      </c>
      <c r="M112" s="11" t="s">
        <v>114</v>
      </c>
      <c r="N112" s="11" t="s">
        <v>113</v>
      </c>
      <c r="O112" s="15" t="s">
        <v>581</v>
      </c>
      <c r="P112" s="11"/>
      <c r="Q112" s="11"/>
      <c r="R112" s="11" t="s">
        <v>67</v>
      </c>
      <c r="S112" s="7" t="str">
        <f xml:space="preserve"> TEXT(Table1[[#This Row],[BuyStopTime]],"0000") &amp;"_"&amp;Table1[[#This Row],[Build]] &amp; "_" &amp;Table1[[#This Row],[Trading Class]]</f>
        <v>0630_264309_NFLX</v>
      </c>
      <c r="T112" s="7" t="str">
        <f>Table1[[#This Row],[Trade Idea]]&amp;"_"&amp;Table1[[#This Row],[Build]]</f>
        <v>0630_264309_NFLX_264309</v>
      </c>
      <c r="U112" s="7" t="b">
        <f>ISNUMBER(FIND("_b_",Table1[[#This Row],[Order Ref.]]))</f>
        <v>1</v>
      </c>
      <c r="V112" s="7" t="str">
        <f>LEFT(Table1[[#This Row],[Order Ref.]],6)</f>
        <v>264309</v>
      </c>
      <c r="W112" s="18" t="str">
        <f>HYPERLINK("http://money.worker.ydns.eu/job/update_entities_fidelity_MIM_BUYSTOP/" &amp; Table1[[#This Row],[Build]], "click me")</f>
        <v>click me</v>
      </c>
      <c r="X112" s="8">
        <f>Table1[[#This Row],[Quantity]]*100*Table1[[#This Row],[Price]]*IF(Table1[[#This Row],[Bought]],-1,1)</f>
        <v>-9720</v>
      </c>
      <c r="Y112" s="9">
        <f>TIMEVALUE(LEFT(Table1[[#This Row],[BuyStopTime]],1) &amp; ":" &amp; RIGHT(Table1[[#This Row],[BuyStopTime]],2) &amp; " AM")</f>
        <v>0.27083333333333331</v>
      </c>
      <c r="Z11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0630|10:46|BUY|NFLX|Put|reversal</v>
      </c>
      <c r="AA112" s="10" t="e" cm="1">
        <f t="array" ref="AA112">MAX((Table1[Trade Idea and Build]=Table1[[#This Row],[Trade Idea and Build]])*Table1[Column5])</f>
        <v>#VALUE!</v>
      </c>
      <c r="AB112" s="10" t="e">
        <f>IF(Table1[[#This Row],[SumTrailingAmountByTradePiece]]=0,"Ladder","Trail")</f>
        <v>#VALUE!</v>
      </c>
      <c r="AC112" s="10"/>
      <c r="AD112" s="2">
        <v>264309</v>
      </c>
      <c r="AE112" s="2" t="s">
        <v>115</v>
      </c>
      <c r="AF112" s="2" t="s">
        <v>27</v>
      </c>
      <c r="AG112" s="2">
        <v>630</v>
      </c>
      <c r="AH112" s="2" t="s">
        <v>41</v>
      </c>
      <c r="AI112" s="2">
        <v>555</v>
      </c>
      <c r="AJ112" s="2">
        <v>-144</v>
      </c>
      <c r="AK112" s="2" t="s">
        <v>71</v>
      </c>
      <c r="AL112" s="2"/>
      <c r="AM112" s="2"/>
    </row>
    <row r="113" spans="1:39" x14ac:dyDescent="0.25">
      <c r="A113" s="11" t="s">
        <v>582</v>
      </c>
      <c r="B113" s="15" t="s">
        <v>583</v>
      </c>
      <c r="C113" s="11" t="s">
        <v>99</v>
      </c>
      <c r="D113" s="11">
        <v>20220930</v>
      </c>
      <c r="E113" s="11">
        <v>250</v>
      </c>
      <c r="F113" s="11" t="s">
        <v>37</v>
      </c>
      <c r="G113" s="11" t="s">
        <v>100</v>
      </c>
      <c r="H113" s="11" t="s">
        <v>18</v>
      </c>
      <c r="I113" s="11">
        <v>5</v>
      </c>
      <c r="J113" s="11">
        <v>13.65</v>
      </c>
      <c r="K113" s="12">
        <v>0.45494212962962965</v>
      </c>
      <c r="L113" s="11">
        <v>20220929</v>
      </c>
      <c r="M113" s="11" t="s">
        <v>108</v>
      </c>
      <c r="N113" s="11" t="s">
        <v>113</v>
      </c>
      <c r="O113" s="15" t="s">
        <v>584</v>
      </c>
      <c r="P113" s="11"/>
      <c r="Q113" s="11"/>
      <c r="R113" s="11" t="s">
        <v>67</v>
      </c>
      <c r="S113" s="7" t="str">
        <f xml:space="preserve"> TEXT(Table1[[#This Row],[BuyStopTime]],"0000") &amp;"_"&amp;Table1[[#This Row],[Build]] &amp; "_" &amp;Table1[[#This Row],[Trading Class]]</f>
        <v>0630_264308_NFLX</v>
      </c>
      <c r="T113" s="7" t="str">
        <f>Table1[[#This Row],[Trade Idea]]&amp;"_"&amp;Table1[[#This Row],[Build]]</f>
        <v>0630_264308_NFLX_264308</v>
      </c>
      <c r="U113" s="7" t="b">
        <f>ISNUMBER(FIND("_b_",Table1[[#This Row],[Order Ref.]]))</f>
        <v>1</v>
      </c>
      <c r="V113" s="7" t="str">
        <f>LEFT(Table1[[#This Row],[Order Ref.]],6)</f>
        <v>264308</v>
      </c>
      <c r="W113" s="18" t="str">
        <f>HYPERLINK("http://money.worker.ydns.eu/job/update_entities_fidelity_MIM_BUYSTOP/" &amp; Table1[[#This Row],[Build]], "click me")</f>
        <v>click me</v>
      </c>
      <c r="X113" s="8">
        <f>Table1[[#This Row],[Quantity]]*100*Table1[[#This Row],[Price]]*IF(Table1[[#This Row],[Bought]],-1,1)</f>
        <v>-6825</v>
      </c>
      <c r="Y113" s="9">
        <f>TIMEVALUE(LEFT(Table1[[#This Row],[BuyStopTime]],1) &amp; ":" &amp; RIGHT(Table1[[#This Row],[BuyStopTime]],2) &amp; " AM")</f>
        <v>0.27083333333333331</v>
      </c>
      <c r="Z11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0630|10:55|BUY|NFLX|Put|reversal</v>
      </c>
      <c r="AA113" s="10" t="e" cm="1">
        <f t="array" ref="AA113">MAX((Table1[Trade Idea and Build]=Table1[[#This Row],[Trade Idea and Build]])*Table1[Column5])</f>
        <v>#VALUE!</v>
      </c>
      <c r="AB113" s="10" t="e">
        <f>IF(Table1[[#This Row],[SumTrailingAmountByTradePiece]]=0,"Ladder","Trail")</f>
        <v>#VALUE!</v>
      </c>
      <c r="AC113" s="10"/>
      <c r="AD113" s="2">
        <v>264308</v>
      </c>
      <c r="AE113" s="2" t="s">
        <v>115</v>
      </c>
      <c r="AF113" s="2" t="s">
        <v>27</v>
      </c>
      <c r="AG113" s="2">
        <v>630</v>
      </c>
      <c r="AH113" s="2" t="s">
        <v>41</v>
      </c>
      <c r="AI113" s="2">
        <v>555</v>
      </c>
      <c r="AJ113" s="2">
        <v>-144</v>
      </c>
      <c r="AK113" s="2" t="s">
        <v>71</v>
      </c>
      <c r="AL113" s="2"/>
      <c r="AM113" s="2"/>
    </row>
    <row r="114" spans="1:39" x14ac:dyDescent="0.25">
      <c r="A114" s="11" t="s">
        <v>582</v>
      </c>
      <c r="B114" s="15" t="s">
        <v>583</v>
      </c>
      <c r="C114" s="11" t="s">
        <v>99</v>
      </c>
      <c r="D114" s="11">
        <v>20220930</v>
      </c>
      <c r="E114" s="11">
        <v>250</v>
      </c>
      <c r="F114" s="11" t="s">
        <v>37</v>
      </c>
      <c r="G114" s="11" t="s">
        <v>100</v>
      </c>
      <c r="H114" s="11" t="s">
        <v>18</v>
      </c>
      <c r="I114" s="11">
        <v>2</v>
      </c>
      <c r="J114" s="11">
        <v>13.65</v>
      </c>
      <c r="K114" s="12">
        <v>0.45494212962962965</v>
      </c>
      <c r="L114" s="11">
        <v>20220929</v>
      </c>
      <c r="M114" s="11" t="s">
        <v>106</v>
      </c>
      <c r="N114" s="11" t="s">
        <v>113</v>
      </c>
      <c r="O114" s="15" t="s">
        <v>584</v>
      </c>
      <c r="P114" s="11"/>
      <c r="Q114" s="11"/>
      <c r="R114" s="11" t="s">
        <v>67</v>
      </c>
      <c r="S114" s="7" t="str">
        <f xml:space="preserve"> TEXT(Table1[[#This Row],[BuyStopTime]],"0000") &amp;"_"&amp;Table1[[#This Row],[Build]] &amp; "_" &amp;Table1[[#This Row],[Trading Class]]</f>
        <v>0630_264308_NFLX</v>
      </c>
      <c r="T114" s="7" t="str">
        <f>Table1[[#This Row],[Trade Idea]]&amp;"_"&amp;Table1[[#This Row],[Build]]</f>
        <v>0630_264308_NFLX_264308</v>
      </c>
      <c r="U114" s="7" t="b">
        <f>ISNUMBER(FIND("_b_",Table1[[#This Row],[Order Ref.]]))</f>
        <v>1</v>
      </c>
      <c r="V114" s="7" t="str">
        <f>LEFT(Table1[[#This Row],[Order Ref.]],6)</f>
        <v>264308</v>
      </c>
      <c r="W114" s="18" t="str">
        <f>HYPERLINK("http://money.worker.ydns.eu/job/update_entities_fidelity_MIM_BUYSTOP/" &amp; Table1[[#This Row],[Build]], "click me")</f>
        <v>click me</v>
      </c>
      <c r="X114" s="8">
        <f>Table1[[#This Row],[Quantity]]*100*Table1[[#This Row],[Price]]*IF(Table1[[#This Row],[Bought]],-1,1)</f>
        <v>-2730</v>
      </c>
      <c r="Y114" s="9">
        <f>TIMEVALUE(LEFT(Table1[[#This Row],[BuyStopTime]],1) &amp; ":" &amp; RIGHT(Table1[[#This Row],[BuyStopTime]],2) &amp; " AM")</f>
        <v>0.27083333333333331</v>
      </c>
      <c r="Z11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0630|10:55|BUY|NFLX|Put|reversal</v>
      </c>
      <c r="AA114" s="10" t="e" cm="1">
        <f t="array" ref="AA114">MAX((Table1[Trade Idea and Build]=Table1[[#This Row],[Trade Idea and Build]])*Table1[Column5])</f>
        <v>#VALUE!</v>
      </c>
      <c r="AB114" s="10" t="e">
        <f>IF(Table1[[#This Row],[SumTrailingAmountByTradePiece]]=0,"Ladder","Trail")</f>
        <v>#VALUE!</v>
      </c>
      <c r="AC114" s="10"/>
      <c r="AD114" s="2">
        <v>264308</v>
      </c>
      <c r="AE114" s="2" t="s">
        <v>115</v>
      </c>
      <c r="AF114" s="2" t="s">
        <v>27</v>
      </c>
      <c r="AG114" s="2">
        <v>630</v>
      </c>
      <c r="AH114" s="2" t="s">
        <v>41</v>
      </c>
      <c r="AI114" s="2">
        <v>555</v>
      </c>
      <c r="AJ114" s="2">
        <v>-144</v>
      </c>
      <c r="AK114" s="2" t="s">
        <v>71</v>
      </c>
      <c r="AL114" s="2"/>
      <c r="AM114" s="2"/>
    </row>
    <row r="115" spans="1:39" x14ac:dyDescent="0.25">
      <c r="A115" s="11" t="s">
        <v>528</v>
      </c>
      <c r="B115" s="15" t="s">
        <v>529</v>
      </c>
      <c r="C115" s="11" t="s">
        <v>99</v>
      </c>
      <c r="D115" s="11">
        <v>20220930</v>
      </c>
      <c r="E115" s="11">
        <v>117</v>
      </c>
      <c r="F115" s="11" t="s">
        <v>37</v>
      </c>
      <c r="G115" s="11" t="s">
        <v>100</v>
      </c>
      <c r="H115" s="11" t="s">
        <v>38</v>
      </c>
      <c r="I115" s="11">
        <v>1</v>
      </c>
      <c r="J115" s="11">
        <v>4.0999999999999996</v>
      </c>
      <c r="K115" s="12">
        <v>0.47267361111111111</v>
      </c>
      <c r="L115" s="11">
        <v>20220929</v>
      </c>
      <c r="M115" s="11" t="s">
        <v>105</v>
      </c>
      <c r="N115" s="11" t="s">
        <v>113</v>
      </c>
      <c r="O115" s="15" t="s">
        <v>585</v>
      </c>
      <c r="P115" s="11"/>
      <c r="Q115" s="11"/>
      <c r="R115" s="11" t="s">
        <v>531</v>
      </c>
      <c r="S115" s="7" t="str">
        <f xml:space="preserve"> TEXT(Table1[[#This Row],[BuyStopTime]],"0000") &amp;"_"&amp;Table1[[#This Row],[Build]] &amp; "_" &amp;Table1[[#This Row],[Trading Class]]</f>
        <v>0630_264296_AMZN</v>
      </c>
      <c r="T115" s="7" t="str">
        <f>Table1[[#This Row],[Trade Idea]]&amp;"_"&amp;Table1[[#This Row],[Build]]</f>
        <v>0630_264296_AMZN_264296</v>
      </c>
      <c r="U115" s="7" t="b">
        <f>ISNUMBER(FIND("_b_",Table1[[#This Row],[Order Ref.]]))</f>
        <v>0</v>
      </c>
      <c r="V115" s="7" t="str">
        <f>LEFT(Table1[[#This Row],[Order Ref.]],6)</f>
        <v>264296</v>
      </c>
      <c r="W115" s="18" t="str">
        <f>HYPERLINK("http://money.worker.ydns.eu/job/update_entities_fidelity_MIM_BUYSTOP/" &amp; Table1[[#This Row],[Build]], "click me")</f>
        <v>click me</v>
      </c>
      <c r="X115" s="8">
        <f>Table1[[#This Row],[Quantity]]*100*Table1[[#This Row],[Price]]*IF(Table1[[#This Row],[Bought]],-1,1)</f>
        <v>409.99999999999994</v>
      </c>
      <c r="Y115" s="9">
        <f>TIMEVALUE(LEFT(Table1[[#This Row],[BuyStopTime]],1) &amp; ":" &amp; RIGHT(Table1[[#This Row],[BuyStopTime]],2) &amp; " AM")</f>
        <v>0.27083333333333331</v>
      </c>
      <c r="Z11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0630|11:20|SELL|AMZN|Put|reversal</v>
      </c>
      <c r="AA115" s="10" t="e" cm="1">
        <f t="array" ref="AA115">MAX((Table1[Trade Idea and Build]=Table1[[#This Row],[Trade Idea and Build]])*Table1[Column5])</f>
        <v>#VALUE!</v>
      </c>
      <c r="AB115" s="10" t="e">
        <f>IF(Table1[[#This Row],[SumTrailingAmountByTradePiece]]=0,"Ladder","Trail")</f>
        <v>#VALUE!</v>
      </c>
      <c r="AC115" s="10"/>
      <c r="AD115" s="2">
        <v>264296</v>
      </c>
      <c r="AE115" s="2" t="s">
        <v>115</v>
      </c>
      <c r="AF115" s="2" t="s">
        <v>70</v>
      </c>
      <c r="AG115" s="2">
        <v>630</v>
      </c>
      <c r="AH115" s="2" t="s">
        <v>41</v>
      </c>
      <c r="AI115" s="2">
        <v>555</v>
      </c>
      <c r="AJ115" s="2">
        <v>0</v>
      </c>
      <c r="AK115" s="2" t="s">
        <v>71</v>
      </c>
      <c r="AL115" s="2" t="s">
        <v>593</v>
      </c>
      <c r="AM115" s="2">
        <v>1</v>
      </c>
    </row>
    <row r="116" spans="1:39" x14ac:dyDescent="0.25">
      <c r="A116" s="11" t="s">
        <v>528</v>
      </c>
      <c r="B116" s="15" t="s">
        <v>529</v>
      </c>
      <c r="C116" s="11" t="s">
        <v>99</v>
      </c>
      <c r="D116" s="11">
        <v>20220930</v>
      </c>
      <c r="E116" s="11">
        <v>117</v>
      </c>
      <c r="F116" s="11" t="s">
        <v>37</v>
      </c>
      <c r="G116" s="11" t="s">
        <v>100</v>
      </c>
      <c r="H116" s="11" t="s">
        <v>38</v>
      </c>
      <c r="I116" s="11">
        <v>10</v>
      </c>
      <c r="J116" s="11">
        <v>4.0999999999999996</v>
      </c>
      <c r="K116" s="12">
        <v>0.47267361111111111</v>
      </c>
      <c r="L116" s="11">
        <v>20220929</v>
      </c>
      <c r="M116" s="11" t="s">
        <v>105</v>
      </c>
      <c r="N116" s="11" t="s">
        <v>113</v>
      </c>
      <c r="O116" s="15" t="s">
        <v>585</v>
      </c>
      <c r="P116" s="11"/>
      <c r="Q116" s="11"/>
      <c r="R116" s="11" t="s">
        <v>531</v>
      </c>
      <c r="S116" s="7" t="str">
        <f xml:space="preserve"> TEXT(Table1[[#This Row],[BuyStopTime]],"0000") &amp;"_"&amp;Table1[[#This Row],[Build]] &amp; "_" &amp;Table1[[#This Row],[Trading Class]]</f>
        <v>0630_264296_AMZN</v>
      </c>
      <c r="T116" s="7" t="str">
        <f>Table1[[#This Row],[Trade Idea]]&amp;"_"&amp;Table1[[#This Row],[Build]]</f>
        <v>0630_264296_AMZN_264296</v>
      </c>
      <c r="U116" s="7" t="b">
        <f>ISNUMBER(FIND("_b_",Table1[[#This Row],[Order Ref.]]))</f>
        <v>0</v>
      </c>
      <c r="V116" s="7" t="str">
        <f>LEFT(Table1[[#This Row],[Order Ref.]],6)</f>
        <v>264296</v>
      </c>
      <c r="W116" s="18" t="str">
        <f>HYPERLINK("http://money.worker.ydns.eu/job/update_entities_fidelity_MIM_BUYSTOP/" &amp; Table1[[#This Row],[Build]], "click me")</f>
        <v>click me</v>
      </c>
      <c r="X116" s="8">
        <f>Table1[[#This Row],[Quantity]]*100*Table1[[#This Row],[Price]]*IF(Table1[[#This Row],[Bought]],-1,1)</f>
        <v>4100</v>
      </c>
      <c r="Y116" s="9">
        <f>TIMEVALUE(LEFT(Table1[[#This Row],[BuyStopTime]],1) &amp; ":" &amp; RIGHT(Table1[[#This Row],[BuyStopTime]],2) &amp; " AM")</f>
        <v>0.27083333333333331</v>
      </c>
      <c r="Z116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0630|11:20|SELL|AMZN|Put|reversal</v>
      </c>
      <c r="AA116" s="10" t="e" cm="1">
        <f t="array" ref="AA116">MAX((Table1[Trade Idea and Build]=Table1[[#This Row],[Trade Idea and Build]])*Table1[Column5])</f>
        <v>#VALUE!</v>
      </c>
      <c r="AB116" s="10" t="e">
        <f>IF(Table1[[#This Row],[SumTrailingAmountByTradePiece]]=0,"Ladder","Trail")</f>
        <v>#VALUE!</v>
      </c>
      <c r="AC116" s="10"/>
      <c r="AD116" s="2">
        <v>264296</v>
      </c>
      <c r="AE116" s="2" t="s">
        <v>115</v>
      </c>
      <c r="AF116" s="2" t="s">
        <v>70</v>
      </c>
      <c r="AG116" s="2">
        <v>630</v>
      </c>
      <c r="AH116" s="2" t="s">
        <v>41</v>
      </c>
      <c r="AI116" s="2">
        <v>555</v>
      </c>
      <c r="AJ116" s="2">
        <v>0</v>
      </c>
      <c r="AK116" s="2" t="s">
        <v>71</v>
      </c>
      <c r="AL116" s="2" t="s">
        <v>593</v>
      </c>
      <c r="AM116" s="2">
        <v>1</v>
      </c>
    </row>
    <row r="117" spans="1:39" x14ac:dyDescent="0.25">
      <c r="A117" s="11" t="s">
        <v>528</v>
      </c>
      <c r="B117" s="15" t="s">
        <v>529</v>
      </c>
      <c r="C117" s="11" t="s">
        <v>99</v>
      </c>
      <c r="D117" s="11">
        <v>20220930</v>
      </c>
      <c r="E117" s="11">
        <v>117</v>
      </c>
      <c r="F117" s="11" t="s">
        <v>37</v>
      </c>
      <c r="G117" s="11" t="s">
        <v>100</v>
      </c>
      <c r="H117" s="11" t="s">
        <v>38</v>
      </c>
      <c r="I117" s="11">
        <v>6</v>
      </c>
      <c r="J117" s="11">
        <v>4.0999999999999996</v>
      </c>
      <c r="K117" s="12">
        <v>0.47268518518518521</v>
      </c>
      <c r="L117" s="11">
        <v>20220929</v>
      </c>
      <c r="M117" s="11" t="s">
        <v>105</v>
      </c>
      <c r="N117" s="11" t="s">
        <v>113</v>
      </c>
      <c r="O117" s="15" t="s">
        <v>585</v>
      </c>
      <c r="P117" s="11"/>
      <c r="Q117" s="11"/>
      <c r="R117" s="11" t="s">
        <v>531</v>
      </c>
      <c r="S117" s="7" t="str">
        <f xml:space="preserve"> TEXT(Table1[[#This Row],[BuyStopTime]],"0000") &amp;"_"&amp;Table1[[#This Row],[Build]] &amp; "_" &amp;Table1[[#This Row],[Trading Class]]</f>
        <v>0630_264296_AMZN</v>
      </c>
      <c r="T117" s="7" t="str">
        <f>Table1[[#This Row],[Trade Idea]]&amp;"_"&amp;Table1[[#This Row],[Build]]</f>
        <v>0630_264296_AMZN_264296</v>
      </c>
      <c r="U117" s="7" t="b">
        <f>ISNUMBER(FIND("_b_",Table1[[#This Row],[Order Ref.]]))</f>
        <v>0</v>
      </c>
      <c r="V117" s="7" t="str">
        <f>LEFT(Table1[[#This Row],[Order Ref.]],6)</f>
        <v>264296</v>
      </c>
      <c r="W117" s="18" t="str">
        <f>HYPERLINK("http://money.worker.ydns.eu/job/update_entities_fidelity_MIM_BUYSTOP/" &amp; Table1[[#This Row],[Build]], "click me")</f>
        <v>click me</v>
      </c>
      <c r="X117" s="8">
        <f>Table1[[#This Row],[Quantity]]*100*Table1[[#This Row],[Price]]*IF(Table1[[#This Row],[Bought]],-1,1)</f>
        <v>2460</v>
      </c>
      <c r="Y117" s="9">
        <f>TIMEVALUE(LEFT(Table1[[#This Row],[BuyStopTime]],1) &amp; ":" &amp; RIGHT(Table1[[#This Row],[BuyStopTime]],2) &amp; " AM")</f>
        <v>0.27083333333333331</v>
      </c>
      <c r="Z117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0630|11:20|SELL|AMZN|Put|reversal</v>
      </c>
      <c r="AA117" s="10" t="e" cm="1">
        <f t="array" ref="AA117">MAX((Table1[Trade Idea and Build]=Table1[[#This Row],[Trade Idea and Build]])*Table1[Column5])</f>
        <v>#VALUE!</v>
      </c>
      <c r="AB117" s="10" t="e">
        <f>IF(Table1[[#This Row],[SumTrailingAmountByTradePiece]]=0,"Ladder","Trail")</f>
        <v>#VALUE!</v>
      </c>
      <c r="AC117" s="10"/>
      <c r="AD117" s="2">
        <v>264296</v>
      </c>
      <c r="AE117" s="2" t="s">
        <v>115</v>
      </c>
      <c r="AF117" s="2" t="s">
        <v>70</v>
      </c>
      <c r="AG117" s="2">
        <v>630</v>
      </c>
      <c r="AH117" s="2" t="s">
        <v>41</v>
      </c>
      <c r="AI117" s="2">
        <v>555</v>
      </c>
      <c r="AJ117" s="2">
        <v>0</v>
      </c>
      <c r="AK117" s="2" t="s">
        <v>71</v>
      </c>
      <c r="AL117" s="2" t="s">
        <v>593</v>
      </c>
      <c r="AM117" s="2">
        <v>1</v>
      </c>
    </row>
    <row r="118" spans="1:39" x14ac:dyDescent="0.25">
      <c r="A118" s="11" t="s">
        <v>579</v>
      </c>
      <c r="B118" s="15" t="s">
        <v>580</v>
      </c>
      <c r="C118" s="11" t="s">
        <v>99</v>
      </c>
      <c r="D118" s="11">
        <v>20220930</v>
      </c>
      <c r="E118" s="11">
        <v>247.5</v>
      </c>
      <c r="F118" s="11" t="s">
        <v>37</v>
      </c>
      <c r="G118" s="11" t="s">
        <v>100</v>
      </c>
      <c r="H118" s="11" t="s">
        <v>38</v>
      </c>
      <c r="I118" s="11">
        <v>9</v>
      </c>
      <c r="J118" s="11">
        <v>9.8000000000000007</v>
      </c>
      <c r="K118" s="12">
        <v>0.51271990740740747</v>
      </c>
      <c r="L118" s="11">
        <v>20220929</v>
      </c>
      <c r="M118" s="11" t="s">
        <v>136</v>
      </c>
      <c r="N118" s="11" t="s">
        <v>113</v>
      </c>
      <c r="O118" s="15" t="s">
        <v>586</v>
      </c>
      <c r="P118" s="11"/>
      <c r="Q118" s="11"/>
      <c r="R118" s="11" t="s">
        <v>67</v>
      </c>
      <c r="S118" s="7" t="str">
        <f xml:space="preserve"> TEXT(Table1[[#This Row],[BuyStopTime]],"0000") &amp;"_"&amp;Table1[[#This Row],[Build]] &amp; "_" &amp;Table1[[#This Row],[Trading Class]]</f>
        <v>0630_264309_NFLX</v>
      </c>
      <c r="T118" s="7" t="str">
        <f>Table1[[#This Row],[Trade Idea]]&amp;"_"&amp;Table1[[#This Row],[Build]]</f>
        <v>0630_264309_NFLX_264309</v>
      </c>
      <c r="U118" s="7" t="b">
        <f>ISNUMBER(FIND("_b_",Table1[[#This Row],[Order Ref.]]))</f>
        <v>0</v>
      </c>
      <c r="V118" s="7" t="str">
        <f>LEFT(Table1[[#This Row],[Order Ref.]],6)</f>
        <v>264309</v>
      </c>
      <c r="W118" s="18" t="str">
        <f>HYPERLINK("http://money.worker.ydns.eu/job/update_entities_fidelity_MIM_BUYSTOP/" &amp; Table1[[#This Row],[Build]], "click me")</f>
        <v>click me</v>
      </c>
      <c r="X118" s="8">
        <f>Table1[[#This Row],[Quantity]]*100*Table1[[#This Row],[Price]]*IF(Table1[[#This Row],[Bought]],-1,1)</f>
        <v>8820</v>
      </c>
      <c r="Y118" s="9">
        <f>TIMEVALUE(LEFT(Table1[[#This Row],[BuyStopTime]],1) &amp; ":" &amp; RIGHT(Table1[[#This Row],[BuyStopTime]],2) &amp; " AM")</f>
        <v>0.27083333333333331</v>
      </c>
      <c r="Z118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0630|12:18|SELL|NFLX|Put|reversal</v>
      </c>
      <c r="AA118" s="10" t="e" cm="1">
        <f t="array" ref="AA118">MAX((Table1[Trade Idea and Build]=Table1[[#This Row],[Trade Idea and Build]])*Table1[Column5])</f>
        <v>#VALUE!</v>
      </c>
      <c r="AB118" s="10" t="e">
        <f>IF(Table1[[#This Row],[SumTrailingAmountByTradePiece]]=0,"Ladder","Trail")</f>
        <v>#VALUE!</v>
      </c>
      <c r="AC118" s="10"/>
      <c r="AD118" s="2">
        <v>264309</v>
      </c>
      <c r="AE118" s="2" t="s">
        <v>115</v>
      </c>
      <c r="AF118" s="2" t="s">
        <v>70</v>
      </c>
      <c r="AG118" s="2">
        <v>630</v>
      </c>
      <c r="AH118" s="2" t="s">
        <v>41</v>
      </c>
      <c r="AI118" s="2">
        <v>555</v>
      </c>
      <c r="AJ118" s="2">
        <v>-144</v>
      </c>
      <c r="AK118" s="2" t="s">
        <v>71</v>
      </c>
      <c r="AL118" s="2"/>
      <c r="AM118" s="2"/>
    </row>
    <row r="119" spans="1:39" x14ac:dyDescent="0.25">
      <c r="A119" s="11" t="s">
        <v>582</v>
      </c>
      <c r="B119" s="15" t="s">
        <v>583</v>
      </c>
      <c r="C119" s="11" t="s">
        <v>99</v>
      </c>
      <c r="D119" s="11">
        <v>20220930</v>
      </c>
      <c r="E119" s="11">
        <v>250</v>
      </c>
      <c r="F119" s="11" t="s">
        <v>37</v>
      </c>
      <c r="G119" s="11" t="s">
        <v>100</v>
      </c>
      <c r="H119" s="11" t="s">
        <v>38</v>
      </c>
      <c r="I119" s="11">
        <v>7</v>
      </c>
      <c r="J119" s="11">
        <v>11.7</v>
      </c>
      <c r="K119" s="12">
        <v>0.51366898148148155</v>
      </c>
      <c r="L119" s="11">
        <v>20220929</v>
      </c>
      <c r="M119" s="11" t="s">
        <v>114</v>
      </c>
      <c r="N119" s="11" t="s">
        <v>113</v>
      </c>
      <c r="O119" s="15" t="s">
        <v>587</v>
      </c>
      <c r="P119" s="11"/>
      <c r="Q119" s="11"/>
      <c r="R119" s="11" t="s">
        <v>67</v>
      </c>
      <c r="S119" s="7" t="str">
        <f xml:space="preserve"> TEXT(Table1[[#This Row],[BuyStopTime]],"0000") &amp;"_"&amp;Table1[[#This Row],[Build]] &amp; "_" &amp;Table1[[#This Row],[Trading Class]]</f>
        <v>0630_264308_NFLX</v>
      </c>
      <c r="T119" s="7" t="str">
        <f>Table1[[#This Row],[Trade Idea]]&amp;"_"&amp;Table1[[#This Row],[Build]]</f>
        <v>0630_264308_NFLX_264308</v>
      </c>
      <c r="U119" s="7" t="b">
        <f>ISNUMBER(FIND("_b_",Table1[[#This Row],[Order Ref.]]))</f>
        <v>0</v>
      </c>
      <c r="V119" s="7" t="str">
        <f>LEFT(Table1[[#This Row],[Order Ref.]],6)</f>
        <v>264308</v>
      </c>
      <c r="W119" s="18" t="str">
        <f>HYPERLINK("http://money.worker.ydns.eu/job/update_entities_fidelity_MIM_BUYSTOP/" &amp; Table1[[#This Row],[Build]], "click me")</f>
        <v>click me</v>
      </c>
      <c r="X119" s="8">
        <f>Table1[[#This Row],[Quantity]]*100*Table1[[#This Row],[Price]]*IF(Table1[[#This Row],[Bought]],-1,1)</f>
        <v>8189.9999999999991</v>
      </c>
      <c r="Y119" s="9">
        <f>TIMEVALUE(LEFT(Table1[[#This Row],[BuyStopTime]],1) &amp; ":" &amp; RIGHT(Table1[[#This Row],[BuyStopTime]],2) &amp; " AM")</f>
        <v>0.27083333333333331</v>
      </c>
      <c r="Z119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0630|12:19|SELL|NFLX|Put|reversal</v>
      </c>
      <c r="AA119" s="10" t="e" cm="1">
        <f t="array" ref="AA119">MAX((Table1[Trade Idea and Build]=Table1[[#This Row],[Trade Idea and Build]])*Table1[Column5])</f>
        <v>#VALUE!</v>
      </c>
      <c r="AB119" s="10" t="e">
        <f>IF(Table1[[#This Row],[SumTrailingAmountByTradePiece]]=0,"Ladder","Trail")</f>
        <v>#VALUE!</v>
      </c>
      <c r="AC119" s="10"/>
      <c r="AD119" s="2">
        <v>264308</v>
      </c>
      <c r="AE119" s="2" t="s">
        <v>115</v>
      </c>
      <c r="AF119" s="2" t="s">
        <v>70</v>
      </c>
      <c r="AG119" s="2">
        <v>630</v>
      </c>
      <c r="AH119" s="2" t="s">
        <v>41</v>
      </c>
      <c r="AI119" s="2">
        <v>555</v>
      </c>
      <c r="AJ119" s="2">
        <v>-144</v>
      </c>
      <c r="AK119" s="2" t="s">
        <v>71</v>
      </c>
      <c r="AL119" s="2"/>
      <c r="AM119" s="2"/>
    </row>
    <row r="120" spans="1:39" x14ac:dyDescent="0.25">
      <c r="A120" s="11" t="s">
        <v>588</v>
      </c>
      <c r="B120" s="15" t="s">
        <v>589</v>
      </c>
      <c r="C120" s="11" t="s">
        <v>99</v>
      </c>
      <c r="D120" s="11">
        <v>20220930</v>
      </c>
      <c r="E120" s="11">
        <v>232.5</v>
      </c>
      <c r="F120" s="11" t="s">
        <v>107</v>
      </c>
      <c r="G120" s="11" t="s">
        <v>100</v>
      </c>
      <c r="H120" s="11" t="s">
        <v>18</v>
      </c>
      <c r="I120" s="11">
        <v>2</v>
      </c>
      <c r="J120" s="11">
        <v>8.75</v>
      </c>
      <c r="K120" s="12">
        <v>0.53192129629629636</v>
      </c>
      <c r="L120" s="11">
        <v>20220929</v>
      </c>
      <c r="M120" s="11" t="s">
        <v>108</v>
      </c>
      <c r="N120" s="11" t="s">
        <v>113</v>
      </c>
      <c r="O120" s="15" t="s">
        <v>590</v>
      </c>
      <c r="P120" s="11"/>
      <c r="Q120" s="11"/>
      <c r="R120" s="11" t="s">
        <v>67</v>
      </c>
      <c r="S120" s="7" t="str">
        <f xml:space="preserve"> TEXT(Table1[[#This Row],[BuyStopTime]],"0000") &amp;"_"&amp;Table1[[#This Row],[Build]] &amp; "_" &amp;Table1[[#This Row],[Trading Class]]</f>
        <v>0630_264309_NFLX</v>
      </c>
      <c r="T120" s="7" t="str">
        <f>Table1[[#This Row],[Trade Idea]]&amp;"_"&amp;Table1[[#This Row],[Build]]</f>
        <v>0630_264309_NFLX_264309</v>
      </c>
      <c r="U120" s="7" t="b">
        <f>ISNUMBER(FIND("_b_",Table1[[#This Row],[Order Ref.]]))</f>
        <v>1</v>
      </c>
      <c r="V120" s="7" t="str">
        <f>LEFT(Table1[[#This Row],[Order Ref.]],6)</f>
        <v>264309</v>
      </c>
      <c r="W120" s="18" t="str">
        <f>HYPERLINK("http://money.worker.ydns.eu/job/update_entities_fidelity_MIM_BUYSTOP/" &amp; Table1[[#This Row],[Build]], "click me")</f>
        <v>click me</v>
      </c>
      <c r="X120" s="8">
        <f>Table1[[#This Row],[Quantity]]*100*Table1[[#This Row],[Price]]*IF(Table1[[#This Row],[Bought]],-1,1)</f>
        <v>-1750</v>
      </c>
      <c r="Y120" s="9">
        <f>TIMEVALUE(LEFT(Table1[[#This Row],[BuyStopTime]],1) &amp; ":" &amp; RIGHT(Table1[[#This Row],[BuyStopTime]],2) &amp; " AM")</f>
        <v>0.27083333333333331</v>
      </c>
      <c r="Z120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0630|12:45|BUY|NFLX|Call|continuation</v>
      </c>
      <c r="AA120" s="10" t="e" cm="1">
        <f t="array" ref="AA120">MAX((Table1[Trade Idea and Build]=Table1[[#This Row],[Trade Idea and Build]])*Table1[Column5])</f>
        <v>#VALUE!</v>
      </c>
      <c r="AB120" s="10" t="e">
        <f>IF(Table1[[#This Row],[SumTrailingAmountByTradePiece]]=0,"Ladder","Trail")</f>
        <v>#VALUE!</v>
      </c>
      <c r="AC120" s="10"/>
      <c r="AD120" s="2">
        <v>264309</v>
      </c>
      <c r="AE120" s="2" t="s">
        <v>115</v>
      </c>
      <c r="AF120" s="2" t="s">
        <v>27</v>
      </c>
      <c r="AG120" s="2">
        <v>630</v>
      </c>
      <c r="AH120" s="2" t="s">
        <v>592</v>
      </c>
      <c r="AI120" s="2">
        <v>555</v>
      </c>
      <c r="AJ120" s="2">
        <v>-144</v>
      </c>
      <c r="AK120" s="2" t="s">
        <v>71</v>
      </c>
      <c r="AL120" s="2"/>
      <c r="AM120" s="2"/>
    </row>
    <row r="121" spans="1:39" x14ac:dyDescent="0.25">
      <c r="A121" s="11" t="s">
        <v>588</v>
      </c>
      <c r="B121" s="15" t="s">
        <v>589</v>
      </c>
      <c r="C121" s="11" t="s">
        <v>99</v>
      </c>
      <c r="D121" s="11">
        <v>20220930</v>
      </c>
      <c r="E121" s="11">
        <v>232.5</v>
      </c>
      <c r="F121" s="11" t="s">
        <v>107</v>
      </c>
      <c r="G121" s="11" t="s">
        <v>100</v>
      </c>
      <c r="H121" s="11" t="s">
        <v>18</v>
      </c>
      <c r="I121" s="11">
        <v>5</v>
      </c>
      <c r="J121" s="11">
        <v>8.75</v>
      </c>
      <c r="K121" s="12">
        <v>0.5319328703703704</v>
      </c>
      <c r="L121" s="11">
        <v>20220929</v>
      </c>
      <c r="M121" s="11" t="s">
        <v>108</v>
      </c>
      <c r="N121" s="11" t="s">
        <v>113</v>
      </c>
      <c r="O121" s="15" t="s">
        <v>590</v>
      </c>
      <c r="P121" s="11"/>
      <c r="Q121" s="11"/>
      <c r="R121" s="11" t="s">
        <v>67</v>
      </c>
      <c r="S121" s="7" t="str">
        <f xml:space="preserve"> TEXT(Table1[[#This Row],[BuyStopTime]],"0000") &amp;"_"&amp;Table1[[#This Row],[Build]] &amp; "_" &amp;Table1[[#This Row],[Trading Class]]</f>
        <v>0630_264309_NFLX</v>
      </c>
      <c r="T121" s="7" t="str">
        <f>Table1[[#This Row],[Trade Idea]]&amp;"_"&amp;Table1[[#This Row],[Build]]</f>
        <v>0630_264309_NFLX_264309</v>
      </c>
      <c r="U121" s="7" t="b">
        <f>ISNUMBER(FIND("_b_",Table1[[#This Row],[Order Ref.]]))</f>
        <v>1</v>
      </c>
      <c r="V121" s="7" t="str">
        <f>LEFT(Table1[[#This Row],[Order Ref.]],6)</f>
        <v>264309</v>
      </c>
      <c r="W121" s="18" t="str">
        <f>HYPERLINK("http://money.worker.ydns.eu/job/update_entities_fidelity_MIM_BUYSTOP/" &amp; Table1[[#This Row],[Build]], "click me")</f>
        <v>click me</v>
      </c>
      <c r="X121" s="8">
        <f>Table1[[#This Row],[Quantity]]*100*Table1[[#This Row],[Price]]*IF(Table1[[#This Row],[Bought]],-1,1)</f>
        <v>-4375</v>
      </c>
      <c r="Y121" s="9">
        <f>TIMEVALUE(LEFT(Table1[[#This Row],[BuyStopTime]],1) &amp; ":" &amp; RIGHT(Table1[[#This Row],[BuyStopTime]],2) &amp; " AM")</f>
        <v>0.27083333333333331</v>
      </c>
      <c r="Z121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0630|12:45|BUY|NFLX|Call|continuation</v>
      </c>
      <c r="AA121" s="10" t="e" cm="1">
        <f t="array" ref="AA121">MAX((Table1[Trade Idea and Build]=Table1[[#This Row],[Trade Idea and Build]])*Table1[Column5])</f>
        <v>#VALUE!</v>
      </c>
      <c r="AB121" s="10" t="e">
        <f>IF(Table1[[#This Row],[SumTrailingAmountByTradePiece]]=0,"Ladder","Trail")</f>
        <v>#VALUE!</v>
      </c>
      <c r="AC121" s="10"/>
      <c r="AD121" s="2">
        <v>264309</v>
      </c>
      <c r="AE121" s="2" t="s">
        <v>115</v>
      </c>
      <c r="AF121" s="2" t="s">
        <v>27</v>
      </c>
      <c r="AG121" s="2">
        <v>630</v>
      </c>
      <c r="AH121" s="2" t="s">
        <v>592</v>
      </c>
      <c r="AI121" s="2">
        <v>555</v>
      </c>
      <c r="AJ121" s="2">
        <v>-144</v>
      </c>
      <c r="AK121" s="2" t="s">
        <v>71</v>
      </c>
      <c r="AL121" s="2"/>
      <c r="AM121" s="2"/>
    </row>
    <row r="122" spans="1:39" x14ac:dyDescent="0.25">
      <c r="A122" s="11" t="s">
        <v>588</v>
      </c>
      <c r="B122" s="15" t="s">
        <v>589</v>
      </c>
      <c r="C122" s="11" t="s">
        <v>99</v>
      </c>
      <c r="D122" s="11">
        <v>20220930</v>
      </c>
      <c r="E122" s="11">
        <v>232.5</v>
      </c>
      <c r="F122" s="11" t="s">
        <v>107</v>
      </c>
      <c r="G122" s="11" t="s">
        <v>100</v>
      </c>
      <c r="H122" s="11" t="s">
        <v>38</v>
      </c>
      <c r="I122" s="11">
        <v>1</v>
      </c>
      <c r="J122" s="11">
        <v>9</v>
      </c>
      <c r="K122" s="12">
        <v>0.53538194444444442</v>
      </c>
      <c r="L122" s="11">
        <v>20220929</v>
      </c>
      <c r="M122" s="11" t="s">
        <v>105</v>
      </c>
      <c r="N122" s="11" t="s">
        <v>113</v>
      </c>
      <c r="O122" s="15" t="s">
        <v>591</v>
      </c>
      <c r="P122" s="11"/>
      <c r="Q122" s="11"/>
      <c r="R122" s="11" t="s">
        <v>67</v>
      </c>
      <c r="S122" s="7" t="str">
        <f xml:space="preserve"> TEXT(Table1[[#This Row],[BuyStopTime]],"0000") &amp;"_"&amp;Table1[[#This Row],[Build]] &amp; "_" &amp;Table1[[#This Row],[Trading Class]]</f>
        <v>0630_264309_NFLX</v>
      </c>
      <c r="T122" s="7" t="str">
        <f>Table1[[#This Row],[Trade Idea]]&amp;"_"&amp;Table1[[#This Row],[Build]]</f>
        <v>0630_264309_NFLX_264309</v>
      </c>
      <c r="U122" s="7" t="b">
        <f>ISNUMBER(FIND("_b_",Table1[[#This Row],[Order Ref.]]))</f>
        <v>0</v>
      </c>
      <c r="V122" s="7" t="str">
        <f>LEFT(Table1[[#This Row],[Order Ref.]],6)</f>
        <v>264309</v>
      </c>
      <c r="W122" s="18" t="str">
        <f>HYPERLINK("http://money.worker.ydns.eu/job/update_entities_fidelity_MIM_BUYSTOP/" &amp; Table1[[#This Row],[Build]], "click me")</f>
        <v>click me</v>
      </c>
      <c r="X122" s="8">
        <f>Table1[[#This Row],[Quantity]]*100*Table1[[#This Row],[Price]]*IF(Table1[[#This Row],[Bought]],-1,1)</f>
        <v>900</v>
      </c>
      <c r="Y122" s="9">
        <f>TIMEVALUE(LEFT(Table1[[#This Row],[BuyStopTime]],1) &amp; ":" &amp; RIGHT(Table1[[#This Row],[BuyStopTime]],2) &amp; " AM")</f>
        <v>0.27083333333333331</v>
      </c>
      <c r="Z122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0630|12:50|SELL|NFLX|Call|continuation</v>
      </c>
      <c r="AA122" s="10" t="e" cm="1">
        <f t="array" ref="AA122">MAX((Table1[Trade Idea and Build]=Table1[[#This Row],[Trade Idea and Build]])*Table1[Column5])</f>
        <v>#VALUE!</v>
      </c>
      <c r="AB122" s="10" t="e">
        <f>IF(Table1[[#This Row],[SumTrailingAmountByTradePiece]]=0,"Ladder","Trail")</f>
        <v>#VALUE!</v>
      </c>
      <c r="AC122" s="10"/>
      <c r="AD122" s="2">
        <v>264309</v>
      </c>
      <c r="AE122" s="2" t="s">
        <v>115</v>
      </c>
      <c r="AF122" s="2" t="s">
        <v>70</v>
      </c>
      <c r="AG122" s="2">
        <v>630</v>
      </c>
      <c r="AH122" s="2" t="s">
        <v>592</v>
      </c>
      <c r="AI122" s="2">
        <v>555</v>
      </c>
      <c r="AJ122" s="2">
        <v>-144</v>
      </c>
      <c r="AK122" s="2" t="s">
        <v>71</v>
      </c>
      <c r="AL122" s="2"/>
      <c r="AM122" s="2"/>
    </row>
    <row r="123" spans="1:39" x14ac:dyDescent="0.25">
      <c r="A123" s="11" t="s">
        <v>588</v>
      </c>
      <c r="B123" s="15" t="s">
        <v>589</v>
      </c>
      <c r="C123" s="11" t="s">
        <v>99</v>
      </c>
      <c r="D123" s="11">
        <v>20220930</v>
      </c>
      <c r="E123" s="11">
        <v>232.5</v>
      </c>
      <c r="F123" s="11" t="s">
        <v>107</v>
      </c>
      <c r="G123" s="11" t="s">
        <v>100</v>
      </c>
      <c r="H123" s="11" t="s">
        <v>38</v>
      </c>
      <c r="I123" s="11">
        <v>3</v>
      </c>
      <c r="J123" s="11">
        <v>9</v>
      </c>
      <c r="K123" s="12">
        <v>0.53538194444444442</v>
      </c>
      <c r="L123" s="11">
        <v>20220929</v>
      </c>
      <c r="M123" s="11" t="s">
        <v>105</v>
      </c>
      <c r="N123" s="11" t="s">
        <v>113</v>
      </c>
      <c r="O123" s="15" t="s">
        <v>591</v>
      </c>
      <c r="P123" s="11"/>
      <c r="Q123" s="11"/>
      <c r="R123" s="11" t="s">
        <v>67</v>
      </c>
      <c r="S123" s="7" t="str">
        <f xml:space="preserve"> TEXT(Table1[[#This Row],[BuyStopTime]],"0000") &amp;"_"&amp;Table1[[#This Row],[Build]] &amp; "_" &amp;Table1[[#This Row],[Trading Class]]</f>
        <v>0630_264309_NFLX</v>
      </c>
      <c r="T123" s="7" t="str">
        <f>Table1[[#This Row],[Trade Idea]]&amp;"_"&amp;Table1[[#This Row],[Build]]</f>
        <v>0630_264309_NFLX_264309</v>
      </c>
      <c r="U123" s="7" t="b">
        <f>ISNUMBER(FIND("_b_",Table1[[#This Row],[Order Ref.]]))</f>
        <v>0</v>
      </c>
      <c r="V123" s="7" t="str">
        <f>LEFT(Table1[[#This Row],[Order Ref.]],6)</f>
        <v>264309</v>
      </c>
      <c r="W123" s="18" t="str">
        <f>HYPERLINK("http://money.worker.ydns.eu/job/update_entities_fidelity_MIM_BUYSTOP/" &amp; Table1[[#This Row],[Build]], "click me")</f>
        <v>click me</v>
      </c>
      <c r="X123" s="8">
        <f>Table1[[#This Row],[Quantity]]*100*Table1[[#This Row],[Price]]*IF(Table1[[#This Row],[Bought]],-1,1)</f>
        <v>2700</v>
      </c>
      <c r="Y123" s="9">
        <f>TIMEVALUE(LEFT(Table1[[#This Row],[BuyStopTime]],1) &amp; ":" &amp; RIGHT(Table1[[#This Row],[BuyStopTime]],2) &amp; " AM")</f>
        <v>0.27083333333333331</v>
      </c>
      <c r="Z123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0630|12:50|SELL|NFLX|Call|continuation</v>
      </c>
      <c r="AA123" s="10" t="e" cm="1">
        <f t="array" ref="AA123">MAX((Table1[Trade Idea and Build]=Table1[[#This Row],[Trade Idea and Build]])*Table1[Column5])</f>
        <v>#VALUE!</v>
      </c>
      <c r="AB123" s="10" t="e">
        <f>IF(Table1[[#This Row],[SumTrailingAmountByTradePiece]]=0,"Ladder","Trail")</f>
        <v>#VALUE!</v>
      </c>
      <c r="AC123" s="10"/>
      <c r="AD123" s="2">
        <v>264309</v>
      </c>
      <c r="AE123" s="2" t="s">
        <v>115</v>
      </c>
      <c r="AF123" s="2" t="s">
        <v>70</v>
      </c>
      <c r="AG123" s="2">
        <v>630</v>
      </c>
      <c r="AH123" s="2" t="s">
        <v>592</v>
      </c>
      <c r="AI123" s="2">
        <v>555</v>
      </c>
      <c r="AJ123" s="2">
        <v>-144</v>
      </c>
      <c r="AK123" s="2" t="s">
        <v>71</v>
      </c>
      <c r="AL123" s="2"/>
      <c r="AM123" s="2"/>
    </row>
    <row r="124" spans="1:39" x14ac:dyDescent="0.25">
      <c r="A124" s="11" t="s">
        <v>588</v>
      </c>
      <c r="B124" s="15" t="s">
        <v>589</v>
      </c>
      <c r="C124" s="11" t="s">
        <v>99</v>
      </c>
      <c r="D124" s="11">
        <v>20220930</v>
      </c>
      <c r="E124" s="11">
        <v>232.5</v>
      </c>
      <c r="F124" s="11" t="s">
        <v>107</v>
      </c>
      <c r="G124" s="11" t="s">
        <v>100</v>
      </c>
      <c r="H124" s="11" t="s">
        <v>38</v>
      </c>
      <c r="I124" s="11">
        <v>2</v>
      </c>
      <c r="J124" s="11">
        <v>9</v>
      </c>
      <c r="K124" s="12">
        <v>0.53538194444444442</v>
      </c>
      <c r="L124" s="11">
        <v>20220929</v>
      </c>
      <c r="M124" s="11" t="s">
        <v>105</v>
      </c>
      <c r="N124" s="11" t="s">
        <v>113</v>
      </c>
      <c r="O124" s="15" t="s">
        <v>591</v>
      </c>
      <c r="P124" s="11"/>
      <c r="Q124" s="11"/>
      <c r="R124" s="11" t="s">
        <v>67</v>
      </c>
      <c r="S124" s="7" t="str">
        <f xml:space="preserve"> TEXT(Table1[[#This Row],[BuyStopTime]],"0000") &amp;"_"&amp;Table1[[#This Row],[Build]] &amp; "_" &amp;Table1[[#This Row],[Trading Class]]</f>
        <v>0630_264309_NFLX</v>
      </c>
      <c r="T124" s="7" t="str">
        <f>Table1[[#This Row],[Trade Idea]]&amp;"_"&amp;Table1[[#This Row],[Build]]</f>
        <v>0630_264309_NFLX_264309</v>
      </c>
      <c r="U124" s="7" t="b">
        <f>ISNUMBER(FIND("_b_",Table1[[#This Row],[Order Ref.]]))</f>
        <v>0</v>
      </c>
      <c r="V124" s="7" t="str">
        <f>LEFT(Table1[[#This Row],[Order Ref.]],6)</f>
        <v>264309</v>
      </c>
      <c r="W124" s="18" t="str">
        <f>HYPERLINK("http://money.worker.ydns.eu/job/update_entities_fidelity_MIM_BUYSTOP/" &amp; Table1[[#This Row],[Build]], "click me")</f>
        <v>click me</v>
      </c>
      <c r="X124" s="8">
        <f>Table1[[#This Row],[Quantity]]*100*Table1[[#This Row],[Price]]*IF(Table1[[#This Row],[Bought]],-1,1)</f>
        <v>1800</v>
      </c>
      <c r="Y124" s="9">
        <f>TIMEVALUE(LEFT(Table1[[#This Row],[BuyStopTime]],1) &amp; ":" &amp; RIGHT(Table1[[#This Row],[BuyStopTime]],2) &amp; " AM")</f>
        <v>0.27083333333333331</v>
      </c>
      <c r="Z124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0630|12:50|SELL|NFLX|Call|continuation</v>
      </c>
      <c r="AA124" s="10" t="e" cm="1">
        <f t="array" ref="AA124">MAX((Table1[Trade Idea and Build]=Table1[[#This Row],[Trade Idea and Build]])*Table1[Column5])</f>
        <v>#VALUE!</v>
      </c>
      <c r="AB124" s="10" t="e">
        <f>IF(Table1[[#This Row],[SumTrailingAmountByTradePiece]]=0,"Ladder","Trail")</f>
        <v>#VALUE!</v>
      </c>
      <c r="AC124" s="10"/>
      <c r="AD124" s="2">
        <v>264309</v>
      </c>
      <c r="AE124" s="2" t="s">
        <v>115</v>
      </c>
      <c r="AF124" s="2" t="s">
        <v>70</v>
      </c>
      <c r="AG124" s="2">
        <v>630</v>
      </c>
      <c r="AH124" s="2" t="s">
        <v>592</v>
      </c>
      <c r="AI124" s="2">
        <v>555</v>
      </c>
      <c r="AJ124" s="2">
        <v>-144</v>
      </c>
      <c r="AK124" s="2" t="s">
        <v>71</v>
      </c>
      <c r="AL124" s="2"/>
      <c r="AM124" s="2"/>
    </row>
    <row r="125" spans="1:39" x14ac:dyDescent="0.25">
      <c r="A125" s="11" t="s">
        <v>588</v>
      </c>
      <c r="B125" s="15" t="s">
        <v>589</v>
      </c>
      <c r="C125" s="11" t="s">
        <v>99</v>
      </c>
      <c r="D125" s="11">
        <v>20220930</v>
      </c>
      <c r="E125" s="11">
        <v>232.5</v>
      </c>
      <c r="F125" s="11" t="s">
        <v>107</v>
      </c>
      <c r="G125" s="11" t="s">
        <v>100</v>
      </c>
      <c r="H125" s="11" t="s">
        <v>38</v>
      </c>
      <c r="I125" s="11">
        <v>1</v>
      </c>
      <c r="J125" s="11">
        <v>9</v>
      </c>
      <c r="K125" s="12">
        <v>0.53559027777777779</v>
      </c>
      <c r="L125" s="11">
        <v>20220929</v>
      </c>
      <c r="M125" s="11" t="s">
        <v>139</v>
      </c>
      <c r="N125" s="11" t="s">
        <v>113</v>
      </c>
      <c r="O125" s="15" t="s">
        <v>591</v>
      </c>
      <c r="P125" s="11"/>
      <c r="Q125" s="11"/>
      <c r="R125" s="11" t="s">
        <v>67</v>
      </c>
      <c r="S125" s="7" t="str">
        <f xml:space="preserve"> TEXT(Table1[[#This Row],[BuyStopTime]],"0000") &amp;"_"&amp;Table1[[#This Row],[Build]] &amp; "_" &amp;Table1[[#This Row],[Trading Class]]</f>
        <v>0630_264309_NFLX</v>
      </c>
      <c r="T125" s="7" t="str">
        <f>Table1[[#This Row],[Trade Idea]]&amp;"_"&amp;Table1[[#This Row],[Build]]</f>
        <v>0630_264309_NFLX_264309</v>
      </c>
      <c r="U125" s="7" t="b">
        <f>ISNUMBER(FIND("_b_",Table1[[#This Row],[Order Ref.]]))</f>
        <v>0</v>
      </c>
      <c r="V125" s="7" t="str">
        <f>LEFT(Table1[[#This Row],[Order Ref.]],6)</f>
        <v>264309</v>
      </c>
      <c r="W125" s="18" t="str">
        <f>HYPERLINK("http://money.worker.ydns.eu/job/update_entities_fidelity_MIM_BUYSTOP/" &amp; Table1[[#This Row],[Build]], "click me")</f>
        <v>click me</v>
      </c>
      <c r="X125" s="8">
        <f>Table1[[#This Row],[Quantity]]*100*Table1[[#This Row],[Price]]*IF(Table1[[#This Row],[Bought]],-1,1)</f>
        <v>900</v>
      </c>
      <c r="Y125" s="9">
        <f>TIMEVALUE(LEFT(Table1[[#This Row],[BuyStopTime]],1) &amp; ":" &amp; RIGHT(Table1[[#This Row],[BuyStopTime]],2) &amp; " AM")</f>
        <v>0.27083333333333331</v>
      </c>
      <c r="Z125" s="9" t="str">
        <f>TEXT(Table1[[#This Row],[BuyStopTime]],"0000")&amp;"|"&amp;TEXT(Table1[[#This Row],[Time]],"HH:mm")&amp;"|"&amp;IF(Table1[[#This Row],[Bought]],"BUY","SELL")&amp;"|"&amp;Table1[[#This Row],[Trading Class]]&amp;"|"&amp;Table1[[#This Row],[Put/Call]]&amp;"|"&amp;Table1[[#This Row],[Column5]]</f>
        <v>0630|12:51|SELL|NFLX|Call|continuation</v>
      </c>
      <c r="AA125" s="10" t="e" cm="1">
        <f t="array" ref="AA125">MAX((Table1[Trade Idea and Build]=Table1[[#This Row],[Trade Idea and Build]])*Table1[Column5])</f>
        <v>#VALUE!</v>
      </c>
      <c r="AB125" s="10" t="e">
        <f>IF(Table1[[#This Row],[SumTrailingAmountByTradePiece]]=0,"Ladder","Trail")</f>
        <v>#VALUE!</v>
      </c>
      <c r="AC125" s="10"/>
      <c r="AD125" s="2">
        <v>264309</v>
      </c>
      <c r="AE125" s="2" t="s">
        <v>115</v>
      </c>
      <c r="AF125" s="2" t="s">
        <v>70</v>
      </c>
      <c r="AG125" s="2">
        <v>630</v>
      </c>
      <c r="AH125" s="2" t="s">
        <v>592</v>
      </c>
      <c r="AI125" s="2">
        <v>555</v>
      </c>
      <c r="AJ125" s="2">
        <v>-144</v>
      </c>
      <c r="AK125" s="2" t="s">
        <v>71</v>
      </c>
      <c r="AL125" s="2"/>
      <c r="AM125" s="2"/>
    </row>
    <row r="126" spans="1:39" x14ac:dyDescent="0.25">
      <c r="I126">
        <f>SUBTOTAL(109,Table1[Quantity])</f>
        <v>466</v>
      </c>
      <c r="K126" s="1"/>
      <c r="U126" s="2"/>
      <c r="V126" s="2"/>
      <c r="W126" s="2"/>
      <c r="X126" s="3">
        <f>SUBTOTAL(109,Table1[PnL])</f>
        <v>730.99999999999909</v>
      </c>
      <c r="Y126" s="3"/>
      <c r="Z126" s="3"/>
      <c r="AA126" s="3"/>
      <c r="AB126" s="3"/>
      <c r="AC126" s="3">
        <f>SUBTOTAL(109,Table1[Commission])</f>
        <v>16.68</v>
      </c>
    </row>
  </sheetData>
  <phoneticPr fontId="18" type="noConversion"/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C966-B0F4-4168-8FFB-D5F33B8CF060}">
  <dimension ref="A1:F55"/>
  <sheetViews>
    <sheetView workbookViewId="0">
      <selection activeCell="A48" sqref="A48"/>
    </sheetView>
  </sheetViews>
  <sheetFormatPr defaultRowHeight="15" x14ac:dyDescent="0.25"/>
  <cols>
    <col min="1" max="1" width="43" bestFit="1" customWidth="1"/>
    <col min="2" max="2" width="10.7109375" bestFit="1" customWidth="1"/>
    <col min="3" max="3" width="12.140625" bestFit="1" customWidth="1"/>
    <col min="4" max="4" width="87.85546875" customWidth="1"/>
    <col min="5" max="5" width="13.5703125" customWidth="1"/>
  </cols>
  <sheetData>
    <row r="1" spans="1:6" x14ac:dyDescent="0.25">
      <c r="A1" s="4" t="s">
        <v>30</v>
      </c>
      <c r="B1" t="s">
        <v>52</v>
      </c>
      <c r="E1" t="s">
        <v>46</v>
      </c>
      <c r="F1">
        <v>16</v>
      </c>
    </row>
    <row r="3" spans="1:6" x14ac:dyDescent="0.25">
      <c r="A3" s="4" t="s">
        <v>24</v>
      </c>
      <c r="B3" t="s">
        <v>25</v>
      </c>
      <c r="C3" t="s">
        <v>45</v>
      </c>
      <c r="D3" t="s">
        <v>55</v>
      </c>
    </row>
    <row r="4" spans="1:6" x14ac:dyDescent="0.25">
      <c r="A4" s="5" t="s">
        <v>643</v>
      </c>
      <c r="B4" s="2">
        <v>1352.9999999999995</v>
      </c>
      <c r="C4" s="2">
        <v>12</v>
      </c>
    </row>
    <row r="5" spans="1:6" x14ac:dyDescent="0.25">
      <c r="A5" s="6" t="s">
        <v>595</v>
      </c>
      <c r="B5" s="2">
        <v>-2717.0000000000005</v>
      </c>
      <c r="C5" s="2">
        <v>8</v>
      </c>
    </row>
    <row r="6" spans="1:6" x14ac:dyDescent="0.25">
      <c r="A6" s="6" t="s">
        <v>596</v>
      </c>
      <c r="B6" s="2">
        <v>4070</v>
      </c>
      <c r="C6" s="2">
        <v>4</v>
      </c>
    </row>
    <row r="7" spans="1:6" x14ac:dyDescent="0.25">
      <c r="A7" s="5" t="s">
        <v>644</v>
      </c>
      <c r="B7" s="2">
        <v>1740</v>
      </c>
      <c r="C7" s="2">
        <v>5</v>
      </c>
    </row>
    <row r="8" spans="1:6" x14ac:dyDescent="0.25">
      <c r="A8" s="6" t="s">
        <v>598</v>
      </c>
      <c r="B8" s="2">
        <v>-4200</v>
      </c>
      <c r="C8" s="2">
        <v>3</v>
      </c>
    </row>
    <row r="9" spans="1:6" x14ac:dyDescent="0.25">
      <c r="A9" s="6" t="s">
        <v>599</v>
      </c>
      <c r="B9" s="2">
        <v>5940</v>
      </c>
      <c r="C9" s="2">
        <v>2</v>
      </c>
    </row>
    <row r="10" spans="1:6" x14ac:dyDescent="0.25">
      <c r="A10" s="5" t="s">
        <v>645</v>
      </c>
      <c r="B10" s="2">
        <v>669</v>
      </c>
      <c r="C10" s="2">
        <v>16</v>
      </c>
    </row>
    <row r="11" spans="1:6" x14ac:dyDescent="0.25">
      <c r="A11" s="6" t="s">
        <v>601</v>
      </c>
      <c r="B11" s="2">
        <v>-6041</v>
      </c>
      <c r="C11" s="2">
        <v>13</v>
      </c>
    </row>
    <row r="12" spans="1:6" x14ac:dyDescent="0.25">
      <c r="A12" s="6" t="s">
        <v>602</v>
      </c>
      <c r="B12" s="2">
        <v>6710</v>
      </c>
      <c r="C12" s="2">
        <v>3</v>
      </c>
    </row>
    <row r="13" spans="1:6" x14ac:dyDescent="0.25">
      <c r="A13" s="5" t="s">
        <v>646</v>
      </c>
      <c r="B13" s="2">
        <v>1983</v>
      </c>
      <c r="C13" s="2">
        <v>13</v>
      </c>
    </row>
    <row r="14" spans="1:6" x14ac:dyDescent="0.25">
      <c r="A14" s="6" t="s">
        <v>604</v>
      </c>
      <c r="B14" s="2">
        <v>-2096</v>
      </c>
      <c r="C14" s="2">
        <v>2</v>
      </c>
    </row>
    <row r="15" spans="1:6" x14ac:dyDescent="0.25">
      <c r="A15" s="6" t="s">
        <v>605</v>
      </c>
      <c r="B15" s="2">
        <v>-4640</v>
      </c>
      <c r="C15" s="2">
        <v>6</v>
      </c>
    </row>
    <row r="16" spans="1:6" x14ac:dyDescent="0.25">
      <c r="A16" s="6" t="s">
        <v>606</v>
      </c>
      <c r="B16" s="2">
        <v>1749</v>
      </c>
      <c r="C16" s="2">
        <v>2</v>
      </c>
    </row>
    <row r="17" spans="1:3" x14ac:dyDescent="0.25">
      <c r="A17" s="6" t="s">
        <v>607</v>
      </c>
      <c r="B17" s="2">
        <v>6970</v>
      </c>
      <c r="C17" s="2">
        <v>3</v>
      </c>
    </row>
    <row r="18" spans="1:3" x14ac:dyDescent="0.25">
      <c r="A18" s="5" t="s">
        <v>647</v>
      </c>
      <c r="B18" s="2">
        <v>660</v>
      </c>
      <c r="C18" s="2">
        <v>8</v>
      </c>
    </row>
    <row r="19" spans="1:3" x14ac:dyDescent="0.25">
      <c r="A19" s="6" t="s">
        <v>609</v>
      </c>
      <c r="B19" s="2">
        <v>-7370</v>
      </c>
      <c r="C19" s="2">
        <v>5</v>
      </c>
    </row>
    <row r="20" spans="1:3" x14ac:dyDescent="0.25">
      <c r="A20" s="6" t="s">
        <v>602</v>
      </c>
      <c r="B20" s="2">
        <v>8030</v>
      </c>
      <c r="C20" s="2">
        <v>3</v>
      </c>
    </row>
    <row r="21" spans="1:3" x14ac:dyDescent="0.25">
      <c r="A21" s="5" t="s">
        <v>648</v>
      </c>
      <c r="B21" s="2">
        <v>764.99999999999909</v>
      </c>
      <c r="C21" s="2">
        <v>3</v>
      </c>
    </row>
    <row r="22" spans="1:3" x14ac:dyDescent="0.25">
      <c r="A22" s="6" t="s">
        <v>611</v>
      </c>
      <c r="B22" s="2">
        <v>-6205</v>
      </c>
      <c r="C22" s="2">
        <v>2</v>
      </c>
    </row>
    <row r="23" spans="1:3" x14ac:dyDescent="0.25">
      <c r="A23" s="6" t="s">
        <v>612</v>
      </c>
      <c r="B23" s="2">
        <v>6969.9999999999991</v>
      </c>
      <c r="C23" s="2">
        <v>1</v>
      </c>
    </row>
    <row r="24" spans="1:3" x14ac:dyDescent="0.25">
      <c r="A24" s="5" t="s">
        <v>649</v>
      </c>
      <c r="B24" s="2">
        <v>1081</v>
      </c>
      <c r="C24" s="2">
        <v>11</v>
      </c>
    </row>
    <row r="25" spans="1:3" x14ac:dyDescent="0.25">
      <c r="A25" s="6" t="s">
        <v>614</v>
      </c>
      <c r="B25" s="2">
        <v>-5369</v>
      </c>
      <c r="C25" s="2">
        <v>6</v>
      </c>
    </row>
    <row r="26" spans="1:3" x14ac:dyDescent="0.25">
      <c r="A26" s="6" t="s">
        <v>615</v>
      </c>
      <c r="B26" s="2">
        <v>6890</v>
      </c>
      <c r="C26" s="2">
        <v>1</v>
      </c>
    </row>
    <row r="27" spans="1:3" x14ac:dyDescent="0.25">
      <c r="A27" s="6" t="s">
        <v>616</v>
      </c>
      <c r="B27" s="2">
        <v>-2944</v>
      </c>
      <c r="C27" s="2">
        <v>2</v>
      </c>
    </row>
    <row r="28" spans="1:3" x14ac:dyDescent="0.25">
      <c r="A28" s="6" t="s">
        <v>617</v>
      </c>
      <c r="B28" s="2">
        <v>2504</v>
      </c>
      <c r="C28" s="2">
        <v>2</v>
      </c>
    </row>
    <row r="29" spans="1:3" x14ac:dyDescent="0.25">
      <c r="A29" s="5" t="s">
        <v>650</v>
      </c>
      <c r="B29" s="2">
        <v>-955</v>
      </c>
      <c r="C29" s="2">
        <v>19</v>
      </c>
    </row>
    <row r="30" spans="1:3" x14ac:dyDescent="0.25">
      <c r="A30" s="6" t="s">
        <v>619</v>
      </c>
      <c r="B30" s="2">
        <v>-10420</v>
      </c>
      <c r="C30" s="2">
        <v>9</v>
      </c>
    </row>
    <row r="31" spans="1:3" x14ac:dyDescent="0.25">
      <c r="A31" s="6" t="s">
        <v>620</v>
      </c>
      <c r="B31" s="2">
        <v>9775</v>
      </c>
      <c r="C31" s="2">
        <v>3</v>
      </c>
    </row>
    <row r="32" spans="1:3" x14ac:dyDescent="0.25">
      <c r="A32" s="6" t="s">
        <v>621</v>
      </c>
      <c r="B32" s="2">
        <v>-545</v>
      </c>
      <c r="C32" s="2">
        <v>1</v>
      </c>
    </row>
    <row r="33" spans="1:3" x14ac:dyDescent="0.25">
      <c r="A33" s="6" t="s">
        <v>622</v>
      </c>
      <c r="B33" s="2">
        <v>-8960</v>
      </c>
      <c r="C33" s="2">
        <v>1</v>
      </c>
    </row>
    <row r="34" spans="1:3" x14ac:dyDescent="0.25">
      <c r="A34" s="6" t="s">
        <v>623</v>
      </c>
      <c r="B34" s="2">
        <v>9195</v>
      </c>
      <c r="C34" s="2">
        <v>5</v>
      </c>
    </row>
    <row r="35" spans="1:3" x14ac:dyDescent="0.25">
      <c r="A35" s="5" t="s">
        <v>651</v>
      </c>
      <c r="B35" s="2">
        <v>-3335</v>
      </c>
      <c r="C35" s="2">
        <v>15</v>
      </c>
    </row>
    <row r="36" spans="1:3" x14ac:dyDescent="0.25">
      <c r="A36" s="6" t="s">
        <v>619</v>
      </c>
      <c r="B36" s="2">
        <v>-8915</v>
      </c>
      <c r="C36" s="2">
        <v>4</v>
      </c>
    </row>
    <row r="37" spans="1:3" x14ac:dyDescent="0.25">
      <c r="A37" s="6" t="s">
        <v>625</v>
      </c>
      <c r="B37" s="2">
        <v>-9300</v>
      </c>
      <c r="C37" s="2">
        <v>1</v>
      </c>
    </row>
    <row r="38" spans="1:3" x14ac:dyDescent="0.25">
      <c r="A38" s="6" t="s">
        <v>626</v>
      </c>
      <c r="B38" s="2">
        <v>9390</v>
      </c>
      <c r="C38" s="2">
        <v>3</v>
      </c>
    </row>
    <row r="39" spans="1:3" x14ac:dyDescent="0.25">
      <c r="A39" s="6" t="s">
        <v>627</v>
      </c>
      <c r="B39" s="2">
        <v>5490</v>
      </c>
      <c r="C39" s="2">
        <v>7</v>
      </c>
    </row>
    <row r="40" spans="1:3" x14ac:dyDescent="0.25">
      <c r="A40" s="5" t="s">
        <v>652</v>
      </c>
      <c r="B40" s="2">
        <v>-650</v>
      </c>
      <c r="C40" s="2">
        <v>4</v>
      </c>
    </row>
    <row r="41" spans="1:3" x14ac:dyDescent="0.25">
      <c r="A41" s="6" t="s">
        <v>629</v>
      </c>
      <c r="B41" s="2">
        <v>-9150</v>
      </c>
      <c r="C41" s="2">
        <v>3</v>
      </c>
    </row>
    <row r="42" spans="1:3" x14ac:dyDescent="0.25">
      <c r="A42" s="6" t="s">
        <v>630</v>
      </c>
      <c r="B42" s="2">
        <v>8500</v>
      </c>
      <c r="C42" s="2">
        <v>1</v>
      </c>
    </row>
    <row r="43" spans="1:3" x14ac:dyDescent="0.25">
      <c r="A43" s="5" t="s">
        <v>653</v>
      </c>
      <c r="B43" s="2">
        <v>-490</v>
      </c>
      <c r="C43" s="2">
        <v>7</v>
      </c>
    </row>
    <row r="44" spans="1:3" x14ac:dyDescent="0.25">
      <c r="A44" s="6" t="s">
        <v>632</v>
      </c>
      <c r="B44" s="2">
        <v>-7150</v>
      </c>
      <c r="C44" s="2">
        <v>3</v>
      </c>
    </row>
    <row r="45" spans="1:3" x14ac:dyDescent="0.25">
      <c r="A45" s="6" t="s">
        <v>633</v>
      </c>
      <c r="B45" s="2">
        <v>6660</v>
      </c>
      <c r="C45" s="2">
        <v>4</v>
      </c>
    </row>
    <row r="46" spans="1:3" x14ac:dyDescent="0.25">
      <c r="A46" s="5" t="s">
        <v>654</v>
      </c>
      <c r="B46" s="2">
        <v>-725</v>
      </c>
      <c r="C46" s="2">
        <v>8</v>
      </c>
    </row>
    <row r="47" spans="1:3" x14ac:dyDescent="0.25">
      <c r="A47" s="6" t="s">
        <v>635</v>
      </c>
      <c r="B47" s="2">
        <v>-9720</v>
      </c>
      <c r="C47" s="2">
        <v>1</v>
      </c>
    </row>
    <row r="48" spans="1:3" x14ac:dyDescent="0.25">
      <c r="A48" s="6" t="s">
        <v>636</v>
      </c>
      <c r="B48" s="2">
        <v>8820</v>
      </c>
      <c r="C48" s="2">
        <v>1</v>
      </c>
    </row>
    <row r="49" spans="1:3" x14ac:dyDescent="0.25">
      <c r="A49" s="6" t="s">
        <v>637</v>
      </c>
      <c r="B49" s="2">
        <v>-6125</v>
      </c>
      <c r="C49" s="2">
        <v>2</v>
      </c>
    </row>
    <row r="50" spans="1:3" x14ac:dyDescent="0.25">
      <c r="A50" s="6" t="s">
        <v>638</v>
      </c>
      <c r="B50" s="2">
        <v>5400</v>
      </c>
      <c r="C50" s="2">
        <v>3</v>
      </c>
    </row>
    <row r="51" spans="1:3" x14ac:dyDescent="0.25">
      <c r="A51" s="6" t="s">
        <v>639</v>
      </c>
      <c r="B51" s="2">
        <v>900</v>
      </c>
      <c r="C51" s="2">
        <v>1</v>
      </c>
    </row>
    <row r="52" spans="1:3" x14ac:dyDescent="0.25">
      <c r="A52" s="5" t="s">
        <v>655</v>
      </c>
      <c r="B52" s="2">
        <v>-1365.0000000000009</v>
      </c>
      <c r="C52" s="2">
        <v>3</v>
      </c>
    </row>
    <row r="53" spans="1:3" x14ac:dyDescent="0.25">
      <c r="A53" s="6" t="s">
        <v>641</v>
      </c>
      <c r="B53" s="2">
        <v>-9555</v>
      </c>
      <c r="C53" s="2">
        <v>2</v>
      </c>
    </row>
    <row r="54" spans="1:3" x14ac:dyDescent="0.25">
      <c r="A54" s="6" t="s">
        <v>642</v>
      </c>
      <c r="B54" s="2">
        <v>8189.9999999999991</v>
      </c>
      <c r="C54" s="2">
        <v>1</v>
      </c>
    </row>
    <row r="55" spans="1:3" x14ac:dyDescent="0.25">
      <c r="A55" s="5" t="s">
        <v>26</v>
      </c>
      <c r="B55" s="2">
        <v>730.99999999999909</v>
      </c>
      <c r="C55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29D7-5F9C-4033-9778-8AFA2E0B5242}">
  <dimension ref="A1:F115"/>
  <sheetViews>
    <sheetView topLeftCell="A10" workbookViewId="0">
      <selection activeCell="A5" sqref="A5"/>
    </sheetView>
  </sheetViews>
  <sheetFormatPr defaultRowHeight="15" x14ac:dyDescent="0.25"/>
  <cols>
    <col min="1" max="1" width="46.85546875" bestFit="1" customWidth="1"/>
    <col min="2" max="2" width="10.7109375" bestFit="1" customWidth="1"/>
    <col min="3" max="3" width="12.140625" bestFit="1" customWidth="1"/>
    <col min="5" max="5" width="13.5703125" customWidth="1"/>
  </cols>
  <sheetData>
    <row r="1" spans="1:6" x14ac:dyDescent="0.25">
      <c r="A1" s="4" t="s">
        <v>30</v>
      </c>
      <c r="B1" t="s">
        <v>52</v>
      </c>
      <c r="E1" t="s">
        <v>46</v>
      </c>
      <c r="F1">
        <v>16</v>
      </c>
    </row>
    <row r="2" spans="1:6" x14ac:dyDescent="0.25">
      <c r="A2" s="4" t="s">
        <v>22</v>
      </c>
      <c r="B2" t="s">
        <v>52</v>
      </c>
    </row>
    <row r="4" spans="1:6" x14ac:dyDescent="0.25">
      <c r="A4" s="4" t="s">
        <v>24</v>
      </c>
      <c r="B4" t="s">
        <v>25</v>
      </c>
      <c r="C4" t="s">
        <v>45</v>
      </c>
    </row>
    <row r="5" spans="1:6" x14ac:dyDescent="0.25">
      <c r="A5" s="5" t="s">
        <v>53</v>
      </c>
      <c r="B5" s="2">
        <v>-34349</v>
      </c>
      <c r="C5" s="2">
        <v>78</v>
      </c>
    </row>
    <row r="6" spans="1:6" x14ac:dyDescent="0.25">
      <c r="A6" s="16" t="s">
        <v>656</v>
      </c>
      <c r="B6" s="2">
        <v>-2717.0000000000005</v>
      </c>
      <c r="C6" s="2">
        <v>8</v>
      </c>
    </row>
    <row r="7" spans="1:6" x14ac:dyDescent="0.25">
      <c r="A7" s="13" t="s">
        <v>643</v>
      </c>
      <c r="B7" s="2">
        <v>-2717.0000000000005</v>
      </c>
      <c r="C7" s="2">
        <v>8</v>
      </c>
    </row>
    <row r="8" spans="1:6" x14ac:dyDescent="0.25">
      <c r="A8" s="14" t="s">
        <v>595</v>
      </c>
      <c r="B8" s="2">
        <v>-2717.0000000000005</v>
      </c>
      <c r="C8" s="2">
        <v>8</v>
      </c>
    </row>
    <row r="9" spans="1:6" x14ac:dyDescent="0.25">
      <c r="A9" s="16" t="s">
        <v>116</v>
      </c>
      <c r="B9" s="2">
        <v>-4200</v>
      </c>
      <c r="C9" s="2">
        <v>3</v>
      </c>
    </row>
    <row r="10" spans="1:6" x14ac:dyDescent="0.25">
      <c r="A10" s="13" t="s">
        <v>644</v>
      </c>
      <c r="B10" s="2">
        <v>-4200</v>
      </c>
      <c r="C10" s="2">
        <v>3</v>
      </c>
    </row>
    <row r="11" spans="1:6" x14ac:dyDescent="0.25">
      <c r="A11" s="14" t="s">
        <v>598</v>
      </c>
      <c r="B11" s="2">
        <v>-4200</v>
      </c>
      <c r="C11" s="2">
        <v>3</v>
      </c>
    </row>
    <row r="12" spans="1:6" x14ac:dyDescent="0.25">
      <c r="A12" s="16" t="s">
        <v>112</v>
      </c>
      <c r="B12" s="2">
        <v>-12777</v>
      </c>
      <c r="C12" s="2">
        <v>21</v>
      </c>
    </row>
    <row r="13" spans="1:6" x14ac:dyDescent="0.25">
      <c r="A13" s="13" t="s">
        <v>645</v>
      </c>
      <c r="B13" s="2">
        <v>-6041</v>
      </c>
      <c r="C13" s="2">
        <v>13</v>
      </c>
    </row>
    <row r="14" spans="1:6" x14ac:dyDescent="0.25">
      <c r="A14" s="14" t="s">
        <v>601</v>
      </c>
      <c r="B14" s="2">
        <v>-6041</v>
      </c>
      <c r="C14" s="2">
        <v>13</v>
      </c>
    </row>
    <row r="15" spans="1:6" x14ac:dyDescent="0.25">
      <c r="A15" s="13" t="s">
        <v>646</v>
      </c>
      <c r="B15" s="2">
        <v>-6736</v>
      </c>
      <c r="C15" s="2">
        <v>8</v>
      </c>
    </row>
    <row r="16" spans="1:6" x14ac:dyDescent="0.25">
      <c r="A16" s="14" t="s">
        <v>604</v>
      </c>
      <c r="B16" s="2">
        <v>-2096</v>
      </c>
      <c r="C16" s="2">
        <v>2</v>
      </c>
    </row>
    <row r="17" spans="1:3" x14ac:dyDescent="0.25">
      <c r="A17" s="14" t="s">
        <v>605</v>
      </c>
      <c r="B17" s="2">
        <v>-4640</v>
      </c>
      <c r="C17" s="2">
        <v>6</v>
      </c>
    </row>
    <row r="18" spans="1:3" x14ac:dyDescent="0.25">
      <c r="A18" s="16" t="s">
        <v>102</v>
      </c>
      <c r="B18" s="2">
        <v>-7370</v>
      </c>
      <c r="C18" s="2">
        <v>5</v>
      </c>
    </row>
    <row r="19" spans="1:3" x14ac:dyDescent="0.25">
      <c r="A19" s="13" t="s">
        <v>647</v>
      </c>
      <c r="B19" s="2">
        <v>-7370</v>
      </c>
      <c r="C19" s="2">
        <v>5</v>
      </c>
    </row>
    <row r="20" spans="1:3" x14ac:dyDescent="0.25">
      <c r="A20" s="14" t="s">
        <v>609</v>
      </c>
      <c r="B20" s="2">
        <v>-7370</v>
      </c>
      <c r="C20" s="2">
        <v>5</v>
      </c>
    </row>
    <row r="21" spans="1:3" x14ac:dyDescent="0.25">
      <c r="A21" s="16" t="s">
        <v>153</v>
      </c>
      <c r="B21" s="2">
        <v>-6205</v>
      </c>
      <c r="C21" s="2">
        <v>2</v>
      </c>
    </row>
    <row r="22" spans="1:3" x14ac:dyDescent="0.25">
      <c r="A22" s="13" t="s">
        <v>648</v>
      </c>
      <c r="B22" s="2">
        <v>-6205</v>
      </c>
      <c r="C22" s="2">
        <v>2</v>
      </c>
    </row>
    <row r="23" spans="1:3" x14ac:dyDescent="0.25">
      <c r="A23" s="14" t="s">
        <v>611</v>
      </c>
      <c r="B23" s="2">
        <v>-6205</v>
      </c>
      <c r="C23" s="2">
        <v>2</v>
      </c>
    </row>
    <row r="24" spans="1:3" x14ac:dyDescent="0.25">
      <c r="A24" s="16" t="s">
        <v>66</v>
      </c>
      <c r="B24" s="2">
        <v>-5369</v>
      </c>
      <c r="C24" s="2">
        <v>6</v>
      </c>
    </row>
    <row r="25" spans="1:3" x14ac:dyDescent="0.25">
      <c r="A25" s="13" t="s">
        <v>649</v>
      </c>
      <c r="B25" s="2">
        <v>-5369</v>
      </c>
      <c r="C25" s="2">
        <v>6</v>
      </c>
    </row>
    <row r="26" spans="1:3" x14ac:dyDescent="0.25">
      <c r="A26" s="14" t="s">
        <v>614</v>
      </c>
      <c r="B26" s="2">
        <v>-5369</v>
      </c>
      <c r="C26" s="2">
        <v>6</v>
      </c>
    </row>
    <row r="27" spans="1:3" x14ac:dyDescent="0.25">
      <c r="A27" s="16" t="s">
        <v>444</v>
      </c>
      <c r="B27" s="2">
        <v>-2846</v>
      </c>
      <c r="C27" s="2">
        <v>21</v>
      </c>
    </row>
    <row r="28" spans="1:3" x14ac:dyDescent="0.25">
      <c r="A28" s="13" t="s">
        <v>645</v>
      </c>
      <c r="B28" s="2">
        <v>6710</v>
      </c>
      <c r="C28" s="2">
        <v>3</v>
      </c>
    </row>
    <row r="29" spans="1:3" x14ac:dyDescent="0.25">
      <c r="A29" s="14" t="s">
        <v>602</v>
      </c>
      <c r="B29" s="2">
        <v>6710</v>
      </c>
      <c r="C29" s="2">
        <v>3</v>
      </c>
    </row>
    <row r="30" spans="1:3" x14ac:dyDescent="0.25">
      <c r="A30" s="13" t="s">
        <v>646</v>
      </c>
      <c r="B30" s="2">
        <v>1749</v>
      </c>
      <c r="C30" s="2">
        <v>2</v>
      </c>
    </row>
    <row r="31" spans="1:3" x14ac:dyDescent="0.25">
      <c r="A31" s="14" t="s">
        <v>606</v>
      </c>
      <c r="B31" s="2">
        <v>1749</v>
      </c>
      <c r="C31" s="2">
        <v>2</v>
      </c>
    </row>
    <row r="32" spans="1:3" x14ac:dyDescent="0.25">
      <c r="A32" s="13" t="s">
        <v>647</v>
      </c>
      <c r="B32" s="2">
        <v>8030</v>
      </c>
      <c r="C32" s="2">
        <v>3</v>
      </c>
    </row>
    <row r="33" spans="1:3" x14ac:dyDescent="0.25">
      <c r="A33" s="14" t="s">
        <v>602</v>
      </c>
      <c r="B33" s="2">
        <v>8030</v>
      </c>
      <c r="C33" s="2">
        <v>3</v>
      </c>
    </row>
    <row r="34" spans="1:3" x14ac:dyDescent="0.25">
      <c r="A34" s="13" t="s">
        <v>650</v>
      </c>
      <c r="B34" s="2">
        <v>-10420</v>
      </c>
      <c r="C34" s="2">
        <v>9</v>
      </c>
    </row>
    <row r="35" spans="1:3" x14ac:dyDescent="0.25">
      <c r="A35" s="14" t="s">
        <v>619</v>
      </c>
      <c r="B35" s="2">
        <v>-10420</v>
      </c>
      <c r="C35" s="2">
        <v>9</v>
      </c>
    </row>
    <row r="36" spans="1:3" x14ac:dyDescent="0.25">
      <c r="A36" s="13" t="s">
        <v>651</v>
      </c>
      <c r="B36" s="2">
        <v>-8915</v>
      </c>
      <c r="C36" s="2">
        <v>4</v>
      </c>
    </row>
    <row r="37" spans="1:3" x14ac:dyDescent="0.25">
      <c r="A37" s="14" t="s">
        <v>619</v>
      </c>
      <c r="B37" s="2">
        <v>-8915</v>
      </c>
      <c r="C37" s="2">
        <v>4</v>
      </c>
    </row>
    <row r="38" spans="1:3" x14ac:dyDescent="0.25">
      <c r="A38" s="16" t="s">
        <v>117</v>
      </c>
      <c r="B38" s="2">
        <v>9775</v>
      </c>
      <c r="C38" s="2">
        <v>3</v>
      </c>
    </row>
    <row r="39" spans="1:3" x14ac:dyDescent="0.25">
      <c r="A39" s="13" t="s">
        <v>650</v>
      </c>
      <c r="B39" s="2">
        <v>9775</v>
      </c>
      <c r="C39" s="2">
        <v>3</v>
      </c>
    </row>
    <row r="40" spans="1:3" x14ac:dyDescent="0.25">
      <c r="A40" s="14" t="s">
        <v>620</v>
      </c>
      <c r="B40" s="2">
        <v>9775</v>
      </c>
      <c r="C40" s="2">
        <v>3</v>
      </c>
    </row>
    <row r="41" spans="1:3" x14ac:dyDescent="0.25">
      <c r="A41" s="16" t="s">
        <v>442</v>
      </c>
      <c r="B41" s="2">
        <v>-545</v>
      </c>
      <c r="C41" s="2">
        <v>1</v>
      </c>
    </row>
    <row r="42" spans="1:3" x14ac:dyDescent="0.25">
      <c r="A42" s="13" t="s">
        <v>650</v>
      </c>
      <c r="B42" s="2">
        <v>-545</v>
      </c>
      <c r="C42" s="2">
        <v>1</v>
      </c>
    </row>
    <row r="43" spans="1:3" x14ac:dyDescent="0.25">
      <c r="A43" s="14" t="s">
        <v>621</v>
      </c>
      <c r="B43" s="2">
        <v>-545</v>
      </c>
      <c r="C43" s="2">
        <v>1</v>
      </c>
    </row>
    <row r="44" spans="1:3" x14ac:dyDescent="0.25">
      <c r="A44" s="16" t="s">
        <v>155</v>
      </c>
      <c r="B44" s="2">
        <v>235</v>
      </c>
      <c r="C44" s="2">
        <v>6</v>
      </c>
    </row>
    <row r="45" spans="1:3" x14ac:dyDescent="0.25">
      <c r="A45" s="13" t="s">
        <v>650</v>
      </c>
      <c r="B45" s="2">
        <v>235</v>
      </c>
      <c r="C45" s="2">
        <v>6</v>
      </c>
    </row>
    <row r="46" spans="1:3" x14ac:dyDescent="0.25">
      <c r="A46" s="14" t="s">
        <v>622</v>
      </c>
      <c r="B46" s="2">
        <v>-8960</v>
      </c>
      <c r="C46" s="2">
        <v>1</v>
      </c>
    </row>
    <row r="47" spans="1:3" x14ac:dyDescent="0.25">
      <c r="A47" s="14" t="s">
        <v>623</v>
      </c>
      <c r="B47" s="2">
        <v>9195</v>
      </c>
      <c r="C47" s="2">
        <v>5</v>
      </c>
    </row>
    <row r="48" spans="1:3" x14ac:dyDescent="0.25">
      <c r="A48" s="16" t="s">
        <v>445</v>
      </c>
      <c r="B48" s="2">
        <v>-2330.0000000000009</v>
      </c>
      <c r="C48" s="2">
        <v>2</v>
      </c>
    </row>
    <row r="49" spans="1:3" x14ac:dyDescent="0.25">
      <c r="A49" s="13" t="s">
        <v>648</v>
      </c>
      <c r="B49" s="2">
        <v>6969.9999999999991</v>
      </c>
      <c r="C49" s="2">
        <v>1</v>
      </c>
    </row>
    <row r="50" spans="1:3" x14ac:dyDescent="0.25">
      <c r="A50" s="14" t="s">
        <v>612</v>
      </c>
      <c r="B50" s="2">
        <v>6969.9999999999991</v>
      </c>
      <c r="C50" s="2">
        <v>1</v>
      </c>
    </row>
    <row r="51" spans="1:3" x14ac:dyDescent="0.25">
      <c r="A51" s="13" t="s">
        <v>651</v>
      </c>
      <c r="B51" s="2">
        <v>-9300</v>
      </c>
      <c r="C51" s="2">
        <v>1</v>
      </c>
    </row>
    <row r="52" spans="1:3" x14ac:dyDescent="0.25">
      <c r="A52" s="14" t="s">
        <v>625</v>
      </c>
      <c r="B52" s="2">
        <v>-9300</v>
      </c>
      <c r="C52" s="2">
        <v>1</v>
      </c>
    </row>
    <row r="53" spans="1:3" x14ac:dyDescent="0.25">
      <c r="A53" s="5" t="s">
        <v>65</v>
      </c>
      <c r="B53" s="2">
        <v>31130</v>
      </c>
      <c r="C53" s="2">
        <v>21</v>
      </c>
    </row>
    <row r="54" spans="1:3" x14ac:dyDescent="0.25">
      <c r="A54" s="16" t="s">
        <v>156</v>
      </c>
      <c r="B54" s="2">
        <v>9390</v>
      </c>
      <c r="C54" s="2">
        <v>3</v>
      </c>
    </row>
    <row r="55" spans="1:3" x14ac:dyDescent="0.25">
      <c r="A55" s="13" t="s">
        <v>651</v>
      </c>
      <c r="B55" s="2">
        <v>9390</v>
      </c>
      <c r="C55" s="2">
        <v>3</v>
      </c>
    </row>
    <row r="56" spans="1:3" x14ac:dyDescent="0.25">
      <c r="A56" s="14" t="s">
        <v>626</v>
      </c>
      <c r="B56" s="2">
        <v>9390</v>
      </c>
      <c r="C56" s="2">
        <v>3</v>
      </c>
    </row>
    <row r="57" spans="1:3" x14ac:dyDescent="0.25">
      <c r="A57" s="16" t="s">
        <v>440</v>
      </c>
      <c r="B57" s="2">
        <v>5940</v>
      </c>
      <c r="C57" s="2">
        <v>2</v>
      </c>
    </row>
    <row r="58" spans="1:3" x14ac:dyDescent="0.25">
      <c r="A58" s="13" t="s">
        <v>644</v>
      </c>
      <c r="B58" s="2">
        <v>5940</v>
      </c>
      <c r="C58" s="2">
        <v>2</v>
      </c>
    </row>
    <row r="59" spans="1:3" x14ac:dyDescent="0.25">
      <c r="A59" s="14" t="s">
        <v>599</v>
      </c>
      <c r="B59" s="2">
        <v>5940</v>
      </c>
      <c r="C59" s="2">
        <v>2</v>
      </c>
    </row>
    <row r="60" spans="1:3" x14ac:dyDescent="0.25">
      <c r="A60" s="16" t="s">
        <v>76</v>
      </c>
      <c r="B60" s="2">
        <v>-3660</v>
      </c>
      <c r="C60" s="2">
        <v>10</v>
      </c>
    </row>
    <row r="61" spans="1:3" x14ac:dyDescent="0.25">
      <c r="A61" s="13" t="s">
        <v>651</v>
      </c>
      <c r="B61" s="2">
        <v>5490</v>
      </c>
      <c r="C61" s="2">
        <v>7</v>
      </c>
    </row>
    <row r="62" spans="1:3" x14ac:dyDescent="0.25">
      <c r="A62" s="14" t="s">
        <v>627</v>
      </c>
      <c r="B62" s="2">
        <v>5490</v>
      </c>
      <c r="C62" s="2">
        <v>7</v>
      </c>
    </row>
    <row r="63" spans="1:3" x14ac:dyDescent="0.25">
      <c r="A63" s="13" t="s">
        <v>652</v>
      </c>
      <c r="B63" s="2">
        <v>-9150</v>
      </c>
      <c r="C63" s="2">
        <v>3</v>
      </c>
    </row>
    <row r="64" spans="1:3" x14ac:dyDescent="0.25">
      <c r="A64" s="14" t="s">
        <v>629</v>
      </c>
      <c r="B64" s="2">
        <v>-9150</v>
      </c>
      <c r="C64" s="2">
        <v>3</v>
      </c>
    </row>
    <row r="65" spans="1:3" x14ac:dyDescent="0.25">
      <c r="A65" s="16" t="s">
        <v>447</v>
      </c>
      <c r="B65" s="2">
        <v>8500</v>
      </c>
      <c r="C65" s="2">
        <v>1</v>
      </c>
    </row>
    <row r="66" spans="1:3" x14ac:dyDescent="0.25">
      <c r="A66" s="13" t="s">
        <v>652</v>
      </c>
      <c r="B66" s="2">
        <v>8500</v>
      </c>
      <c r="C66" s="2">
        <v>1</v>
      </c>
    </row>
    <row r="67" spans="1:3" x14ac:dyDescent="0.25">
      <c r="A67" s="14" t="s">
        <v>630</v>
      </c>
      <c r="B67" s="2">
        <v>8500</v>
      </c>
      <c r="C67" s="2">
        <v>1</v>
      </c>
    </row>
    <row r="68" spans="1:3" x14ac:dyDescent="0.25">
      <c r="A68" s="16" t="s">
        <v>657</v>
      </c>
      <c r="B68" s="2">
        <v>6890</v>
      </c>
      <c r="C68" s="2">
        <v>1</v>
      </c>
    </row>
    <row r="69" spans="1:3" x14ac:dyDescent="0.25">
      <c r="A69" s="13" t="s">
        <v>649</v>
      </c>
      <c r="B69" s="2">
        <v>6890</v>
      </c>
      <c r="C69" s="2">
        <v>1</v>
      </c>
    </row>
    <row r="70" spans="1:3" x14ac:dyDescent="0.25">
      <c r="A70" s="14" t="s">
        <v>615</v>
      </c>
      <c r="B70" s="2">
        <v>6890</v>
      </c>
      <c r="C70" s="2">
        <v>1</v>
      </c>
    </row>
    <row r="71" spans="1:3" x14ac:dyDescent="0.25">
      <c r="A71" s="16" t="s">
        <v>77</v>
      </c>
      <c r="B71" s="2">
        <v>4070</v>
      </c>
      <c r="C71" s="2">
        <v>4</v>
      </c>
    </row>
    <row r="72" spans="1:3" x14ac:dyDescent="0.25">
      <c r="A72" s="13" t="s">
        <v>643</v>
      </c>
      <c r="B72" s="2">
        <v>4070</v>
      </c>
      <c r="C72" s="2">
        <v>4</v>
      </c>
    </row>
    <row r="73" spans="1:3" x14ac:dyDescent="0.25">
      <c r="A73" s="14" t="s">
        <v>596</v>
      </c>
      <c r="B73" s="2">
        <v>4070</v>
      </c>
      <c r="C73" s="2">
        <v>4</v>
      </c>
    </row>
    <row r="74" spans="1:3" x14ac:dyDescent="0.25">
      <c r="A74" s="5" t="s">
        <v>40</v>
      </c>
      <c r="B74" s="2">
        <v>-2944</v>
      </c>
      <c r="C74" s="2">
        <v>2</v>
      </c>
    </row>
    <row r="75" spans="1:3" x14ac:dyDescent="0.25">
      <c r="A75" s="16" t="s">
        <v>446</v>
      </c>
      <c r="B75" s="2">
        <v>-2944</v>
      </c>
      <c r="C75" s="2">
        <v>2</v>
      </c>
    </row>
    <row r="76" spans="1:3" x14ac:dyDescent="0.25">
      <c r="A76" s="13" t="s">
        <v>649</v>
      </c>
      <c r="B76" s="2">
        <v>-2944</v>
      </c>
      <c r="C76" s="2">
        <v>2</v>
      </c>
    </row>
    <row r="77" spans="1:3" x14ac:dyDescent="0.25">
      <c r="A77" s="14" t="s">
        <v>616</v>
      </c>
      <c r="B77" s="2">
        <v>-2944</v>
      </c>
      <c r="C77" s="2">
        <v>2</v>
      </c>
    </row>
    <row r="78" spans="1:3" x14ac:dyDescent="0.25">
      <c r="A78" s="5" t="s">
        <v>85</v>
      </c>
      <c r="B78" s="2">
        <v>2504</v>
      </c>
      <c r="C78" s="2">
        <v>2</v>
      </c>
    </row>
    <row r="79" spans="1:3" x14ac:dyDescent="0.25">
      <c r="A79" s="16" t="s">
        <v>441</v>
      </c>
      <c r="B79" s="2">
        <v>2504</v>
      </c>
      <c r="C79" s="2">
        <v>2</v>
      </c>
    </row>
    <row r="80" spans="1:3" x14ac:dyDescent="0.25">
      <c r="A80" s="13" t="s">
        <v>649</v>
      </c>
      <c r="B80" s="2">
        <v>2504</v>
      </c>
      <c r="C80" s="2">
        <v>2</v>
      </c>
    </row>
    <row r="81" spans="1:3" x14ac:dyDescent="0.25">
      <c r="A81" s="14" t="s">
        <v>617</v>
      </c>
      <c r="B81" s="2">
        <v>2504</v>
      </c>
      <c r="C81" s="2">
        <v>2</v>
      </c>
    </row>
    <row r="82" spans="1:3" x14ac:dyDescent="0.25">
      <c r="A82" s="5" t="s">
        <v>82</v>
      </c>
      <c r="B82" s="2">
        <v>-19765</v>
      </c>
      <c r="C82" s="2">
        <v>10</v>
      </c>
    </row>
    <row r="83" spans="1:3" x14ac:dyDescent="0.25">
      <c r="A83" s="16" t="s">
        <v>447</v>
      </c>
      <c r="B83" s="2">
        <v>-7150</v>
      </c>
      <c r="C83" s="2">
        <v>3</v>
      </c>
    </row>
    <row r="84" spans="1:3" x14ac:dyDescent="0.25">
      <c r="A84" s="13" t="s">
        <v>653</v>
      </c>
      <c r="B84" s="2">
        <v>-7150</v>
      </c>
      <c r="C84" s="2">
        <v>3</v>
      </c>
    </row>
    <row r="85" spans="1:3" x14ac:dyDescent="0.25">
      <c r="A85" s="14" t="s">
        <v>632</v>
      </c>
      <c r="B85" s="2">
        <v>-7150</v>
      </c>
      <c r="C85" s="2">
        <v>3</v>
      </c>
    </row>
    <row r="86" spans="1:3" x14ac:dyDescent="0.25">
      <c r="A86" s="16" t="s">
        <v>79</v>
      </c>
      <c r="B86" s="2">
        <v>6660</v>
      </c>
      <c r="C86" s="2">
        <v>4</v>
      </c>
    </row>
    <row r="87" spans="1:3" x14ac:dyDescent="0.25">
      <c r="A87" s="13" t="s">
        <v>653</v>
      </c>
      <c r="B87" s="2">
        <v>6660</v>
      </c>
      <c r="C87" s="2">
        <v>4</v>
      </c>
    </row>
    <row r="88" spans="1:3" x14ac:dyDescent="0.25">
      <c r="A88" s="14" t="s">
        <v>633</v>
      </c>
      <c r="B88" s="2">
        <v>6660</v>
      </c>
      <c r="C88" s="2">
        <v>4</v>
      </c>
    </row>
    <row r="89" spans="1:3" x14ac:dyDescent="0.25">
      <c r="A89" s="16" t="s">
        <v>154</v>
      </c>
      <c r="B89" s="2">
        <v>-9720</v>
      </c>
      <c r="C89" s="2">
        <v>1</v>
      </c>
    </row>
    <row r="90" spans="1:3" x14ac:dyDescent="0.25">
      <c r="A90" s="13" t="s">
        <v>654</v>
      </c>
      <c r="B90" s="2">
        <v>-9720</v>
      </c>
      <c r="C90" s="2">
        <v>1</v>
      </c>
    </row>
    <row r="91" spans="1:3" x14ac:dyDescent="0.25">
      <c r="A91" s="14" t="s">
        <v>635</v>
      </c>
      <c r="B91" s="2">
        <v>-9720</v>
      </c>
      <c r="C91" s="2">
        <v>1</v>
      </c>
    </row>
    <row r="92" spans="1:3" x14ac:dyDescent="0.25">
      <c r="A92" s="16" t="s">
        <v>658</v>
      </c>
      <c r="B92" s="2">
        <v>-9555</v>
      </c>
      <c r="C92" s="2">
        <v>2</v>
      </c>
    </row>
    <row r="93" spans="1:3" x14ac:dyDescent="0.25">
      <c r="A93" s="13" t="s">
        <v>655</v>
      </c>
      <c r="B93" s="2">
        <v>-9555</v>
      </c>
      <c r="C93" s="2">
        <v>2</v>
      </c>
    </row>
    <row r="94" spans="1:3" x14ac:dyDescent="0.25">
      <c r="A94" s="14" t="s">
        <v>641</v>
      </c>
      <c r="B94" s="2">
        <v>-9555</v>
      </c>
      <c r="C94" s="2">
        <v>2</v>
      </c>
    </row>
    <row r="95" spans="1:3" x14ac:dyDescent="0.25">
      <c r="A95" s="5" t="s">
        <v>443</v>
      </c>
      <c r="B95" s="2">
        <v>6970</v>
      </c>
      <c r="C95" s="2">
        <v>3</v>
      </c>
    </row>
    <row r="96" spans="1:3" x14ac:dyDescent="0.25">
      <c r="A96" s="16" t="s">
        <v>75</v>
      </c>
      <c r="B96" s="2">
        <v>6970</v>
      </c>
      <c r="C96" s="2">
        <v>3</v>
      </c>
    </row>
    <row r="97" spans="1:3" x14ac:dyDescent="0.25">
      <c r="A97" s="13" t="s">
        <v>646</v>
      </c>
      <c r="B97" s="2">
        <v>6970</v>
      </c>
      <c r="C97" s="2">
        <v>3</v>
      </c>
    </row>
    <row r="98" spans="1:3" x14ac:dyDescent="0.25">
      <c r="A98" s="14" t="s">
        <v>607</v>
      </c>
      <c r="B98" s="2">
        <v>6970</v>
      </c>
      <c r="C98" s="2">
        <v>3</v>
      </c>
    </row>
    <row r="99" spans="1:3" x14ac:dyDescent="0.25">
      <c r="A99" s="5" t="s">
        <v>83</v>
      </c>
      <c r="B99" s="2">
        <v>17185</v>
      </c>
      <c r="C99" s="2">
        <v>8</v>
      </c>
    </row>
    <row r="100" spans="1:3" x14ac:dyDescent="0.25">
      <c r="A100" s="16" t="s">
        <v>659</v>
      </c>
      <c r="B100" s="2">
        <v>8820</v>
      </c>
      <c r="C100" s="2">
        <v>1</v>
      </c>
    </row>
    <row r="101" spans="1:3" x14ac:dyDescent="0.25">
      <c r="A101" s="13" t="s">
        <v>654</v>
      </c>
      <c r="B101" s="2">
        <v>8820</v>
      </c>
      <c r="C101" s="2">
        <v>1</v>
      </c>
    </row>
    <row r="102" spans="1:3" x14ac:dyDescent="0.25">
      <c r="A102" s="14" t="s">
        <v>636</v>
      </c>
      <c r="B102" s="2">
        <v>8820</v>
      </c>
      <c r="C102" s="2">
        <v>1</v>
      </c>
    </row>
    <row r="103" spans="1:3" x14ac:dyDescent="0.25">
      <c r="A103" s="16" t="s">
        <v>77</v>
      </c>
      <c r="B103" s="2">
        <v>8189.9999999999991</v>
      </c>
      <c r="C103" s="2">
        <v>1</v>
      </c>
    </row>
    <row r="104" spans="1:3" x14ac:dyDescent="0.25">
      <c r="A104" s="13" t="s">
        <v>655</v>
      </c>
      <c r="B104" s="2">
        <v>8189.9999999999991</v>
      </c>
      <c r="C104" s="2">
        <v>1</v>
      </c>
    </row>
    <row r="105" spans="1:3" x14ac:dyDescent="0.25">
      <c r="A105" s="14" t="s">
        <v>642</v>
      </c>
      <c r="B105" s="2">
        <v>8189.9999999999991</v>
      </c>
      <c r="C105" s="2">
        <v>1</v>
      </c>
    </row>
    <row r="106" spans="1:3" x14ac:dyDescent="0.25">
      <c r="A106" s="16" t="s">
        <v>444</v>
      </c>
      <c r="B106" s="2">
        <v>-6125</v>
      </c>
      <c r="C106" s="2">
        <v>2</v>
      </c>
    </row>
    <row r="107" spans="1:3" x14ac:dyDescent="0.25">
      <c r="A107" s="13" t="s">
        <v>654</v>
      </c>
      <c r="B107" s="2">
        <v>-6125</v>
      </c>
      <c r="C107" s="2">
        <v>2</v>
      </c>
    </row>
    <row r="108" spans="1:3" x14ac:dyDescent="0.25">
      <c r="A108" s="14" t="s">
        <v>637</v>
      </c>
      <c r="B108" s="2">
        <v>-6125</v>
      </c>
      <c r="C108" s="2">
        <v>2</v>
      </c>
    </row>
    <row r="109" spans="1:3" x14ac:dyDescent="0.25">
      <c r="A109" s="16" t="s">
        <v>442</v>
      </c>
      <c r="B109" s="2">
        <v>5400</v>
      </c>
      <c r="C109" s="2">
        <v>3</v>
      </c>
    </row>
    <row r="110" spans="1:3" x14ac:dyDescent="0.25">
      <c r="A110" s="13" t="s">
        <v>654</v>
      </c>
      <c r="B110" s="2">
        <v>5400</v>
      </c>
      <c r="C110" s="2">
        <v>3</v>
      </c>
    </row>
    <row r="111" spans="1:3" x14ac:dyDescent="0.25">
      <c r="A111" s="14" t="s">
        <v>638</v>
      </c>
      <c r="B111" s="2">
        <v>5400</v>
      </c>
      <c r="C111" s="2">
        <v>3</v>
      </c>
    </row>
    <row r="112" spans="1:3" x14ac:dyDescent="0.25">
      <c r="A112" s="16" t="s">
        <v>155</v>
      </c>
      <c r="B112" s="2">
        <v>900</v>
      </c>
      <c r="C112" s="2">
        <v>1</v>
      </c>
    </row>
    <row r="113" spans="1:3" x14ac:dyDescent="0.25">
      <c r="A113" s="13" t="s">
        <v>654</v>
      </c>
      <c r="B113" s="2">
        <v>900</v>
      </c>
      <c r="C113" s="2">
        <v>1</v>
      </c>
    </row>
    <row r="114" spans="1:3" x14ac:dyDescent="0.25">
      <c r="A114" s="14" t="s">
        <v>639</v>
      </c>
      <c r="B114" s="2">
        <v>900</v>
      </c>
      <c r="C114" s="2">
        <v>1</v>
      </c>
    </row>
    <row r="115" spans="1:3" x14ac:dyDescent="0.25">
      <c r="A115" s="5" t="s">
        <v>26</v>
      </c>
      <c r="B115" s="2">
        <v>730.99999999999909</v>
      </c>
      <c r="C115" s="2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C59"/>
  <sheetViews>
    <sheetView workbookViewId="0">
      <selection activeCell="A12" sqref="A12"/>
    </sheetView>
  </sheetViews>
  <sheetFormatPr defaultRowHeight="15" x14ac:dyDescent="0.25"/>
  <cols>
    <col min="1" max="1" width="21.7109375" bestFit="1" customWidth="1"/>
    <col min="2" max="2" width="10.7109375" bestFit="1" customWidth="1"/>
    <col min="3" max="3" width="12.140625" bestFit="1" customWidth="1"/>
  </cols>
  <sheetData>
    <row r="3" spans="1:3" x14ac:dyDescent="0.25">
      <c r="A3" s="4" t="s">
        <v>24</v>
      </c>
      <c r="B3" t="s">
        <v>25</v>
      </c>
      <c r="C3" t="s">
        <v>45</v>
      </c>
    </row>
    <row r="4" spans="1:3" x14ac:dyDescent="0.25">
      <c r="A4" s="5" t="s">
        <v>660</v>
      </c>
      <c r="B4" s="2">
        <v>764.99999999999909</v>
      </c>
      <c r="C4" s="2">
        <v>3</v>
      </c>
    </row>
    <row r="5" spans="1:3" x14ac:dyDescent="0.25">
      <c r="A5" s="6" t="s">
        <v>41</v>
      </c>
      <c r="B5" s="2">
        <v>764.99999999999909</v>
      </c>
      <c r="C5" s="2">
        <v>3</v>
      </c>
    </row>
    <row r="6" spans="1:3" x14ac:dyDescent="0.25">
      <c r="A6" s="13" t="s">
        <v>72</v>
      </c>
      <c r="B6" s="2">
        <v>6969.9999999999991</v>
      </c>
      <c r="C6" s="2">
        <v>1</v>
      </c>
    </row>
    <row r="7" spans="1:3" x14ac:dyDescent="0.25">
      <c r="A7" s="13" t="s">
        <v>56</v>
      </c>
      <c r="B7" s="2">
        <v>-6205</v>
      </c>
      <c r="C7" s="2">
        <v>2</v>
      </c>
    </row>
    <row r="8" spans="1:3" x14ac:dyDescent="0.25">
      <c r="A8" s="5" t="s">
        <v>661</v>
      </c>
      <c r="B8" s="2">
        <v>1983</v>
      </c>
      <c r="C8" s="2">
        <v>13</v>
      </c>
    </row>
    <row r="9" spans="1:3" x14ac:dyDescent="0.25">
      <c r="A9" s="6" t="s">
        <v>592</v>
      </c>
      <c r="B9" s="2">
        <v>-347</v>
      </c>
      <c r="C9" s="2">
        <v>4</v>
      </c>
    </row>
    <row r="10" spans="1:3" x14ac:dyDescent="0.25">
      <c r="A10" s="6" t="s">
        <v>41</v>
      </c>
      <c r="B10" s="2">
        <v>2330</v>
      </c>
      <c r="C10" s="2">
        <v>9</v>
      </c>
    </row>
    <row r="11" spans="1:3" x14ac:dyDescent="0.25">
      <c r="A11" s="13" t="s">
        <v>72</v>
      </c>
      <c r="B11" s="2">
        <v>6970</v>
      </c>
      <c r="C11" s="2">
        <v>3</v>
      </c>
    </row>
    <row r="12" spans="1:3" x14ac:dyDescent="0.25">
      <c r="A12" s="13" t="s">
        <v>56</v>
      </c>
      <c r="B12" s="2">
        <v>-4640</v>
      </c>
      <c r="C12" s="2">
        <v>6</v>
      </c>
    </row>
    <row r="13" spans="1:3" x14ac:dyDescent="0.25">
      <c r="A13" s="5" t="s">
        <v>662</v>
      </c>
      <c r="B13" s="2">
        <v>1353</v>
      </c>
      <c r="C13" s="2">
        <v>12</v>
      </c>
    </row>
    <row r="14" spans="1:3" x14ac:dyDescent="0.25">
      <c r="A14" s="6" t="s">
        <v>41</v>
      </c>
      <c r="B14" s="2">
        <v>1353</v>
      </c>
      <c r="C14" s="2">
        <v>12</v>
      </c>
    </row>
    <row r="15" spans="1:3" x14ac:dyDescent="0.25">
      <c r="A15" s="13" t="s">
        <v>72</v>
      </c>
      <c r="B15" s="2">
        <v>4070</v>
      </c>
      <c r="C15" s="2">
        <v>4</v>
      </c>
    </row>
    <row r="16" spans="1:3" x14ac:dyDescent="0.25">
      <c r="A16" s="13" t="s">
        <v>56</v>
      </c>
      <c r="B16" s="2">
        <v>-2717.0000000000005</v>
      </c>
      <c r="C16" s="2">
        <v>8</v>
      </c>
    </row>
    <row r="17" spans="1:3" x14ac:dyDescent="0.25">
      <c r="A17" s="5" t="s">
        <v>663</v>
      </c>
      <c r="B17" s="2">
        <v>1081</v>
      </c>
      <c r="C17" s="2">
        <v>11</v>
      </c>
    </row>
    <row r="18" spans="1:3" x14ac:dyDescent="0.25">
      <c r="A18" s="6" t="s">
        <v>592</v>
      </c>
      <c r="B18" s="2">
        <v>-440</v>
      </c>
      <c r="C18" s="2">
        <v>4</v>
      </c>
    </row>
    <row r="19" spans="1:3" x14ac:dyDescent="0.25">
      <c r="A19" s="6" t="s">
        <v>41</v>
      </c>
      <c r="B19" s="2">
        <v>1521</v>
      </c>
      <c r="C19" s="2">
        <v>7</v>
      </c>
    </row>
    <row r="20" spans="1:3" x14ac:dyDescent="0.25">
      <c r="A20" s="13" t="s">
        <v>72</v>
      </c>
      <c r="B20" s="2">
        <v>6890</v>
      </c>
      <c r="C20" s="2">
        <v>1</v>
      </c>
    </row>
    <row r="21" spans="1:3" x14ac:dyDescent="0.25">
      <c r="A21" s="13" t="s">
        <v>56</v>
      </c>
      <c r="B21" s="2">
        <v>-5369</v>
      </c>
      <c r="C21" s="2">
        <v>6</v>
      </c>
    </row>
    <row r="22" spans="1:3" x14ac:dyDescent="0.25">
      <c r="A22" s="5" t="s">
        <v>664</v>
      </c>
      <c r="B22" s="2">
        <v>669</v>
      </c>
      <c r="C22" s="2">
        <v>16</v>
      </c>
    </row>
    <row r="23" spans="1:3" x14ac:dyDescent="0.25">
      <c r="A23" s="6" t="s">
        <v>41</v>
      </c>
      <c r="B23" s="2">
        <v>669</v>
      </c>
      <c r="C23" s="2">
        <v>16</v>
      </c>
    </row>
    <row r="24" spans="1:3" x14ac:dyDescent="0.25">
      <c r="A24" s="13" t="s">
        <v>72</v>
      </c>
      <c r="B24" s="2">
        <v>6710</v>
      </c>
      <c r="C24" s="2">
        <v>3</v>
      </c>
    </row>
    <row r="25" spans="1:3" x14ac:dyDescent="0.25">
      <c r="A25" s="13" t="s">
        <v>56</v>
      </c>
      <c r="B25" s="2">
        <v>-6041</v>
      </c>
      <c r="C25" s="2">
        <v>13</v>
      </c>
    </row>
    <row r="26" spans="1:3" x14ac:dyDescent="0.25">
      <c r="A26" s="5" t="s">
        <v>665</v>
      </c>
      <c r="B26" s="2">
        <v>-955</v>
      </c>
      <c r="C26" s="2">
        <v>19</v>
      </c>
    </row>
    <row r="27" spans="1:3" x14ac:dyDescent="0.25">
      <c r="A27" s="6" t="s">
        <v>592</v>
      </c>
      <c r="B27" s="2">
        <v>-310</v>
      </c>
      <c r="C27" s="2">
        <v>7</v>
      </c>
    </row>
    <row r="28" spans="1:3" x14ac:dyDescent="0.25">
      <c r="A28" s="6" t="s">
        <v>41</v>
      </c>
      <c r="B28" s="2">
        <v>-645</v>
      </c>
      <c r="C28" s="2">
        <v>12</v>
      </c>
    </row>
    <row r="29" spans="1:3" x14ac:dyDescent="0.25">
      <c r="A29" s="13" t="s">
        <v>72</v>
      </c>
      <c r="B29" s="2">
        <v>9775</v>
      </c>
      <c r="C29" s="2">
        <v>3</v>
      </c>
    </row>
    <row r="30" spans="1:3" x14ac:dyDescent="0.25">
      <c r="A30" s="13" t="s">
        <v>56</v>
      </c>
      <c r="B30" s="2">
        <v>-10420</v>
      </c>
      <c r="C30" s="2">
        <v>9</v>
      </c>
    </row>
    <row r="31" spans="1:3" x14ac:dyDescent="0.25">
      <c r="A31" s="5" t="s">
        <v>666</v>
      </c>
      <c r="B31" s="2">
        <v>-490</v>
      </c>
      <c r="C31" s="2">
        <v>7</v>
      </c>
    </row>
    <row r="32" spans="1:3" x14ac:dyDescent="0.25">
      <c r="A32" s="6" t="s">
        <v>41</v>
      </c>
      <c r="B32" s="2">
        <v>-490</v>
      </c>
      <c r="C32" s="2">
        <v>7</v>
      </c>
    </row>
    <row r="33" spans="1:3" x14ac:dyDescent="0.25">
      <c r="A33" s="13" t="s">
        <v>72</v>
      </c>
      <c r="B33" s="2">
        <v>6660</v>
      </c>
      <c r="C33" s="2">
        <v>4</v>
      </c>
    </row>
    <row r="34" spans="1:3" x14ac:dyDescent="0.25">
      <c r="A34" s="13" t="s">
        <v>56</v>
      </c>
      <c r="B34" s="2">
        <v>-7150</v>
      </c>
      <c r="C34" s="2">
        <v>3</v>
      </c>
    </row>
    <row r="35" spans="1:3" x14ac:dyDescent="0.25">
      <c r="A35" s="5" t="s">
        <v>667</v>
      </c>
      <c r="B35" s="2">
        <v>-650</v>
      </c>
      <c r="C35" s="2">
        <v>4</v>
      </c>
    </row>
    <row r="36" spans="1:3" x14ac:dyDescent="0.25">
      <c r="A36" s="6" t="s">
        <v>592</v>
      </c>
      <c r="B36" s="2">
        <v>-650</v>
      </c>
      <c r="C36" s="2">
        <v>4</v>
      </c>
    </row>
    <row r="37" spans="1:3" x14ac:dyDescent="0.25">
      <c r="A37" s="5" t="s">
        <v>668</v>
      </c>
      <c r="B37" s="2">
        <v>-3335</v>
      </c>
      <c r="C37" s="2">
        <v>15</v>
      </c>
    </row>
    <row r="38" spans="1:3" x14ac:dyDescent="0.25">
      <c r="A38" s="6" t="s">
        <v>592</v>
      </c>
      <c r="B38" s="2">
        <v>90</v>
      </c>
      <c r="C38" s="2">
        <v>4</v>
      </c>
    </row>
    <row r="39" spans="1:3" x14ac:dyDescent="0.25">
      <c r="A39" s="6" t="s">
        <v>41</v>
      </c>
      <c r="B39" s="2">
        <v>-3425</v>
      </c>
      <c r="C39" s="2">
        <v>11</v>
      </c>
    </row>
    <row r="40" spans="1:3" x14ac:dyDescent="0.25">
      <c r="A40" s="13" t="s">
        <v>72</v>
      </c>
      <c r="B40" s="2">
        <v>5490</v>
      </c>
      <c r="C40" s="2">
        <v>7</v>
      </c>
    </row>
    <row r="41" spans="1:3" x14ac:dyDescent="0.25">
      <c r="A41" s="13" t="s">
        <v>56</v>
      </c>
      <c r="B41" s="2">
        <v>-8915</v>
      </c>
      <c r="C41" s="2">
        <v>4</v>
      </c>
    </row>
    <row r="42" spans="1:3" x14ac:dyDescent="0.25">
      <c r="A42" s="5" t="s">
        <v>669</v>
      </c>
      <c r="B42" s="2">
        <v>-1365.0000000000009</v>
      </c>
      <c r="C42" s="2">
        <v>3</v>
      </c>
    </row>
    <row r="43" spans="1:3" x14ac:dyDescent="0.25">
      <c r="A43" s="6" t="s">
        <v>41</v>
      </c>
      <c r="B43" s="2">
        <v>-1365.0000000000009</v>
      </c>
      <c r="C43" s="2">
        <v>3</v>
      </c>
    </row>
    <row r="44" spans="1:3" x14ac:dyDescent="0.25">
      <c r="A44" s="13" t="s">
        <v>72</v>
      </c>
      <c r="B44" s="2">
        <v>8189.9999999999991</v>
      </c>
      <c r="C44" s="2">
        <v>1</v>
      </c>
    </row>
    <row r="45" spans="1:3" x14ac:dyDescent="0.25">
      <c r="A45" s="13" t="s">
        <v>56</v>
      </c>
      <c r="B45" s="2">
        <v>-9555</v>
      </c>
      <c r="C45" s="2">
        <v>2</v>
      </c>
    </row>
    <row r="46" spans="1:3" x14ac:dyDescent="0.25">
      <c r="A46" s="5" t="s">
        <v>670</v>
      </c>
      <c r="B46" s="2">
        <v>-725</v>
      </c>
      <c r="C46" s="2">
        <v>8</v>
      </c>
    </row>
    <row r="47" spans="1:3" x14ac:dyDescent="0.25">
      <c r="A47" s="6" t="s">
        <v>592</v>
      </c>
      <c r="B47" s="2">
        <v>175</v>
      </c>
      <c r="C47" s="2">
        <v>6</v>
      </c>
    </row>
    <row r="48" spans="1:3" x14ac:dyDescent="0.25">
      <c r="A48" s="6" t="s">
        <v>41</v>
      </c>
      <c r="B48" s="2">
        <v>-900</v>
      </c>
      <c r="C48" s="2">
        <v>2</v>
      </c>
    </row>
    <row r="49" spans="1:3" x14ac:dyDescent="0.25">
      <c r="A49" s="13" t="s">
        <v>72</v>
      </c>
      <c r="B49" s="2">
        <v>8820</v>
      </c>
      <c r="C49" s="2">
        <v>1</v>
      </c>
    </row>
    <row r="50" spans="1:3" x14ac:dyDescent="0.25">
      <c r="A50" s="13" t="s">
        <v>56</v>
      </c>
      <c r="B50" s="2">
        <v>-9720</v>
      </c>
      <c r="C50" s="2">
        <v>1</v>
      </c>
    </row>
    <row r="51" spans="1:3" x14ac:dyDescent="0.25">
      <c r="A51" s="5" t="s">
        <v>671</v>
      </c>
      <c r="B51" s="2">
        <v>660</v>
      </c>
      <c r="C51" s="2">
        <v>8</v>
      </c>
    </row>
    <row r="52" spans="1:3" x14ac:dyDescent="0.25">
      <c r="A52" s="6" t="s">
        <v>41</v>
      </c>
      <c r="B52" s="2">
        <v>660</v>
      </c>
      <c r="C52" s="2">
        <v>8</v>
      </c>
    </row>
    <row r="53" spans="1:3" x14ac:dyDescent="0.25">
      <c r="A53" s="13" t="s">
        <v>72</v>
      </c>
      <c r="B53" s="2">
        <v>8030</v>
      </c>
      <c r="C53" s="2">
        <v>3</v>
      </c>
    </row>
    <row r="54" spans="1:3" x14ac:dyDescent="0.25">
      <c r="A54" s="13" t="s">
        <v>56</v>
      </c>
      <c r="B54" s="2">
        <v>-7370</v>
      </c>
      <c r="C54" s="2">
        <v>5</v>
      </c>
    </row>
    <row r="55" spans="1:3" x14ac:dyDescent="0.25">
      <c r="A55" s="5" t="s">
        <v>672</v>
      </c>
      <c r="B55" s="2">
        <v>1740</v>
      </c>
      <c r="C55" s="2">
        <v>5</v>
      </c>
    </row>
    <row r="56" spans="1:3" x14ac:dyDescent="0.25">
      <c r="A56" s="6" t="s">
        <v>41</v>
      </c>
      <c r="B56" s="2">
        <v>1740</v>
      </c>
      <c r="C56" s="2">
        <v>5</v>
      </c>
    </row>
    <row r="57" spans="1:3" x14ac:dyDescent="0.25">
      <c r="A57" s="13" t="s">
        <v>72</v>
      </c>
      <c r="B57" s="2">
        <v>5940</v>
      </c>
      <c r="C57" s="2">
        <v>2</v>
      </c>
    </row>
    <row r="58" spans="1:3" x14ac:dyDescent="0.25">
      <c r="A58" s="13" t="s">
        <v>56</v>
      </c>
      <c r="B58" s="2">
        <v>-4200</v>
      </c>
      <c r="C58" s="2">
        <v>3</v>
      </c>
    </row>
    <row r="59" spans="1:3" x14ac:dyDescent="0.25">
      <c r="A59" s="5" t="s">
        <v>26</v>
      </c>
      <c r="B59" s="2">
        <v>731</v>
      </c>
      <c r="C59" s="2">
        <v>124</v>
      </c>
    </row>
  </sheetData>
  <pageMargins left="0.17" right="0.17" top="0.17" bottom="0.17" header="0.3" footer="0.3"/>
  <pageSetup scale="80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E75E-B1F3-46D7-8E05-45F1B67F2C72}">
  <dimension ref="A1:I100"/>
  <sheetViews>
    <sheetView workbookViewId="0">
      <selection activeCell="A16" sqref="A16"/>
    </sheetView>
  </sheetViews>
  <sheetFormatPr defaultRowHeight="15" x14ac:dyDescent="0.25"/>
  <cols>
    <col min="1" max="1" width="21.7109375" bestFit="1" customWidth="1"/>
    <col min="2" max="2" width="10.7109375" bestFit="1" customWidth="1"/>
    <col min="3" max="3" width="12.140625" bestFit="1" customWidth="1"/>
    <col min="4" max="4" width="11.7109375" bestFit="1" customWidth="1"/>
    <col min="5" max="5" width="19.28515625" customWidth="1"/>
    <col min="6" max="6" width="35.5703125" customWidth="1"/>
    <col min="7" max="7" width="11.85546875" customWidth="1"/>
    <col min="8" max="8" width="4.42578125" customWidth="1"/>
    <col min="9" max="9" width="12.5703125" customWidth="1"/>
  </cols>
  <sheetData>
    <row r="1" spans="1:9" x14ac:dyDescent="0.25">
      <c r="A1" t="s">
        <v>47</v>
      </c>
      <c r="B1">
        <v>23</v>
      </c>
      <c r="C1" t="s">
        <v>46</v>
      </c>
      <c r="D1">
        <v>16</v>
      </c>
      <c r="E1" t="s">
        <v>49</v>
      </c>
      <c r="F1">
        <v>8</v>
      </c>
      <c r="G1" t="s">
        <v>48</v>
      </c>
      <c r="H1">
        <v>11</v>
      </c>
      <c r="I1" t="s">
        <v>51</v>
      </c>
    </row>
    <row r="2" spans="1:9" x14ac:dyDescent="0.25">
      <c r="A2" s="4" t="s">
        <v>21</v>
      </c>
      <c r="B2" t="s">
        <v>52</v>
      </c>
      <c r="F2" t="s">
        <v>50</v>
      </c>
    </row>
    <row r="4" spans="1:9" x14ac:dyDescent="0.25">
      <c r="A4" s="4" t="s">
        <v>24</v>
      </c>
      <c r="B4" t="s">
        <v>25</v>
      </c>
      <c r="C4" t="s">
        <v>45</v>
      </c>
    </row>
    <row r="5" spans="1:9" x14ac:dyDescent="0.25">
      <c r="A5" s="5" t="s">
        <v>662</v>
      </c>
      <c r="B5" s="2">
        <v>1352.9999999999995</v>
      </c>
      <c r="C5" s="2">
        <v>12</v>
      </c>
    </row>
    <row r="6" spans="1:9" x14ac:dyDescent="0.25">
      <c r="A6" s="6" t="s">
        <v>41</v>
      </c>
      <c r="B6" s="2">
        <v>1352.9999999999995</v>
      </c>
      <c r="C6" s="2">
        <v>12</v>
      </c>
    </row>
    <row r="7" spans="1:9" x14ac:dyDescent="0.25">
      <c r="A7" s="13" t="s">
        <v>53</v>
      </c>
      <c r="B7" s="2">
        <v>-2717.0000000000005</v>
      </c>
      <c r="C7" s="2">
        <v>8</v>
      </c>
    </row>
    <row r="8" spans="1:9" x14ac:dyDescent="0.25">
      <c r="A8" s="17" t="s">
        <v>656</v>
      </c>
      <c r="B8" s="2">
        <v>-2717.0000000000005</v>
      </c>
      <c r="C8" s="2">
        <v>8</v>
      </c>
    </row>
    <row r="9" spans="1:9" x14ac:dyDescent="0.25">
      <c r="A9" s="13" t="s">
        <v>65</v>
      </c>
      <c r="B9" s="2">
        <v>4070</v>
      </c>
      <c r="C9" s="2">
        <v>4</v>
      </c>
    </row>
    <row r="10" spans="1:9" x14ac:dyDescent="0.25">
      <c r="A10" s="17" t="s">
        <v>77</v>
      </c>
      <c r="B10" s="2">
        <v>4070</v>
      </c>
      <c r="C10" s="2">
        <v>4</v>
      </c>
    </row>
    <row r="11" spans="1:9" x14ac:dyDescent="0.25">
      <c r="A11" s="5" t="s">
        <v>672</v>
      </c>
      <c r="B11" s="2">
        <v>1740</v>
      </c>
      <c r="C11" s="2">
        <v>5</v>
      </c>
    </row>
    <row r="12" spans="1:9" x14ac:dyDescent="0.25">
      <c r="A12" s="6" t="s">
        <v>41</v>
      </c>
      <c r="B12" s="2">
        <v>1740</v>
      </c>
      <c r="C12" s="2">
        <v>5</v>
      </c>
    </row>
    <row r="13" spans="1:9" x14ac:dyDescent="0.25">
      <c r="A13" s="13" t="s">
        <v>53</v>
      </c>
      <c r="B13" s="2">
        <v>-4200</v>
      </c>
      <c r="C13" s="2">
        <v>3</v>
      </c>
    </row>
    <row r="14" spans="1:9" x14ac:dyDescent="0.25">
      <c r="A14" s="17" t="s">
        <v>116</v>
      </c>
      <c r="B14" s="2">
        <v>-4200</v>
      </c>
      <c r="C14" s="2">
        <v>3</v>
      </c>
    </row>
    <row r="15" spans="1:9" x14ac:dyDescent="0.25">
      <c r="A15" s="13" t="s">
        <v>65</v>
      </c>
      <c r="B15" s="2">
        <v>5940</v>
      </c>
      <c r="C15" s="2">
        <v>2</v>
      </c>
    </row>
    <row r="16" spans="1:9" x14ac:dyDescent="0.25">
      <c r="A16" s="17" t="s">
        <v>440</v>
      </c>
      <c r="B16" s="2">
        <v>5940</v>
      </c>
      <c r="C16" s="2">
        <v>2</v>
      </c>
    </row>
    <row r="17" spans="1:3" x14ac:dyDescent="0.25">
      <c r="A17" s="5" t="s">
        <v>664</v>
      </c>
      <c r="B17" s="2">
        <v>669</v>
      </c>
      <c r="C17" s="2">
        <v>16</v>
      </c>
    </row>
    <row r="18" spans="1:3" x14ac:dyDescent="0.25">
      <c r="A18" s="6" t="s">
        <v>41</v>
      </c>
      <c r="B18" s="2">
        <v>669</v>
      </c>
      <c r="C18" s="2">
        <v>16</v>
      </c>
    </row>
    <row r="19" spans="1:3" x14ac:dyDescent="0.25">
      <c r="A19" s="13" t="s">
        <v>53</v>
      </c>
      <c r="B19" s="2">
        <v>669</v>
      </c>
      <c r="C19" s="2">
        <v>16</v>
      </c>
    </row>
    <row r="20" spans="1:3" x14ac:dyDescent="0.25">
      <c r="A20" s="17" t="s">
        <v>112</v>
      </c>
      <c r="B20" s="2">
        <v>-6041</v>
      </c>
      <c r="C20" s="2">
        <v>13</v>
      </c>
    </row>
    <row r="21" spans="1:3" x14ac:dyDescent="0.25">
      <c r="A21" s="17" t="s">
        <v>444</v>
      </c>
      <c r="B21" s="2">
        <v>6710</v>
      </c>
      <c r="C21" s="2">
        <v>3</v>
      </c>
    </row>
    <row r="22" spans="1:3" x14ac:dyDescent="0.25">
      <c r="A22" s="5" t="s">
        <v>661</v>
      </c>
      <c r="B22" s="2">
        <v>1983</v>
      </c>
      <c r="C22" s="2">
        <v>13</v>
      </c>
    </row>
    <row r="23" spans="1:3" x14ac:dyDescent="0.25">
      <c r="A23" s="6" t="s">
        <v>592</v>
      </c>
      <c r="B23" s="2">
        <v>-347</v>
      </c>
      <c r="C23" s="2">
        <v>4</v>
      </c>
    </row>
    <row r="24" spans="1:3" x14ac:dyDescent="0.25">
      <c r="A24" s="13" t="s">
        <v>53</v>
      </c>
      <c r="B24" s="2">
        <v>-347</v>
      </c>
      <c r="C24" s="2">
        <v>4</v>
      </c>
    </row>
    <row r="25" spans="1:3" x14ac:dyDescent="0.25">
      <c r="A25" s="17" t="s">
        <v>112</v>
      </c>
      <c r="B25" s="2">
        <v>-2096</v>
      </c>
      <c r="C25" s="2">
        <v>2</v>
      </c>
    </row>
    <row r="26" spans="1:3" x14ac:dyDescent="0.25">
      <c r="A26" s="17" t="s">
        <v>444</v>
      </c>
      <c r="B26" s="2">
        <v>1749</v>
      </c>
      <c r="C26" s="2">
        <v>2</v>
      </c>
    </row>
    <row r="27" spans="1:3" x14ac:dyDescent="0.25">
      <c r="A27" s="6" t="s">
        <v>41</v>
      </c>
      <c r="B27" s="2">
        <v>2330</v>
      </c>
      <c r="C27" s="2">
        <v>9</v>
      </c>
    </row>
    <row r="28" spans="1:3" x14ac:dyDescent="0.25">
      <c r="A28" s="13" t="s">
        <v>53</v>
      </c>
      <c r="B28" s="2">
        <v>-4640</v>
      </c>
      <c r="C28" s="2">
        <v>6</v>
      </c>
    </row>
    <row r="29" spans="1:3" x14ac:dyDescent="0.25">
      <c r="A29" s="17" t="s">
        <v>112</v>
      </c>
      <c r="B29" s="2">
        <v>-4640</v>
      </c>
      <c r="C29" s="2">
        <v>6</v>
      </c>
    </row>
    <row r="30" spans="1:3" x14ac:dyDescent="0.25">
      <c r="A30" s="13" t="s">
        <v>443</v>
      </c>
      <c r="B30" s="2">
        <v>6970</v>
      </c>
      <c r="C30" s="2">
        <v>3</v>
      </c>
    </row>
    <row r="31" spans="1:3" x14ac:dyDescent="0.25">
      <c r="A31" s="17" t="s">
        <v>75</v>
      </c>
      <c r="B31" s="2">
        <v>6970</v>
      </c>
      <c r="C31" s="2">
        <v>3</v>
      </c>
    </row>
    <row r="32" spans="1:3" x14ac:dyDescent="0.25">
      <c r="A32" s="5" t="s">
        <v>671</v>
      </c>
      <c r="B32" s="2">
        <v>660</v>
      </c>
      <c r="C32" s="2">
        <v>8</v>
      </c>
    </row>
    <row r="33" spans="1:3" x14ac:dyDescent="0.25">
      <c r="A33" s="6" t="s">
        <v>41</v>
      </c>
      <c r="B33" s="2">
        <v>660</v>
      </c>
      <c r="C33" s="2">
        <v>8</v>
      </c>
    </row>
    <row r="34" spans="1:3" x14ac:dyDescent="0.25">
      <c r="A34" s="13" t="s">
        <v>53</v>
      </c>
      <c r="B34" s="2">
        <v>660</v>
      </c>
      <c r="C34" s="2">
        <v>8</v>
      </c>
    </row>
    <row r="35" spans="1:3" x14ac:dyDescent="0.25">
      <c r="A35" s="17" t="s">
        <v>102</v>
      </c>
      <c r="B35" s="2">
        <v>-7370</v>
      </c>
      <c r="C35" s="2">
        <v>5</v>
      </c>
    </row>
    <row r="36" spans="1:3" x14ac:dyDescent="0.25">
      <c r="A36" s="17" t="s">
        <v>444</v>
      </c>
      <c r="B36" s="2">
        <v>8030</v>
      </c>
      <c r="C36" s="2">
        <v>3</v>
      </c>
    </row>
    <row r="37" spans="1:3" x14ac:dyDescent="0.25">
      <c r="A37" s="5" t="s">
        <v>660</v>
      </c>
      <c r="B37" s="2">
        <v>764.99999999999909</v>
      </c>
      <c r="C37" s="2">
        <v>3</v>
      </c>
    </row>
    <row r="38" spans="1:3" x14ac:dyDescent="0.25">
      <c r="A38" s="6" t="s">
        <v>41</v>
      </c>
      <c r="B38" s="2">
        <v>764.99999999999909</v>
      </c>
      <c r="C38" s="2">
        <v>3</v>
      </c>
    </row>
    <row r="39" spans="1:3" x14ac:dyDescent="0.25">
      <c r="A39" s="13" t="s">
        <v>53</v>
      </c>
      <c r="B39" s="2">
        <v>764.99999999999909</v>
      </c>
      <c r="C39" s="2">
        <v>3</v>
      </c>
    </row>
    <row r="40" spans="1:3" x14ac:dyDescent="0.25">
      <c r="A40" s="17" t="s">
        <v>153</v>
      </c>
      <c r="B40" s="2">
        <v>-6205</v>
      </c>
      <c r="C40" s="2">
        <v>2</v>
      </c>
    </row>
    <row r="41" spans="1:3" x14ac:dyDescent="0.25">
      <c r="A41" s="17" t="s">
        <v>445</v>
      </c>
      <c r="B41" s="2">
        <v>6969.9999999999991</v>
      </c>
      <c r="C41" s="2">
        <v>1</v>
      </c>
    </row>
    <row r="42" spans="1:3" x14ac:dyDescent="0.25">
      <c r="A42" s="5" t="s">
        <v>663</v>
      </c>
      <c r="B42" s="2">
        <v>1081</v>
      </c>
      <c r="C42" s="2">
        <v>11</v>
      </c>
    </row>
    <row r="43" spans="1:3" x14ac:dyDescent="0.25">
      <c r="A43" s="6" t="s">
        <v>592</v>
      </c>
      <c r="B43" s="2">
        <v>-440</v>
      </c>
      <c r="C43" s="2">
        <v>4</v>
      </c>
    </row>
    <row r="44" spans="1:3" x14ac:dyDescent="0.25">
      <c r="A44" s="13" t="s">
        <v>40</v>
      </c>
      <c r="B44" s="2">
        <v>-2944</v>
      </c>
      <c r="C44" s="2">
        <v>2</v>
      </c>
    </row>
    <row r="45" spans="1:3" x14ac:dyDescent="0.25">
      <c r="A45" s="17" t="s">
        <v>446</v>
      </c>
      <c r="B45" s="2">
        <v>-2944</v>
      </c>
      <c r="C45" s="2">
        <v>2</v>
      </c>
    </row>
    <row r="46" spans="1:3" x14ac:dyDescent="0.25">
      <c r="A46" s="13" t="s">
        <v>85</v>
      </c>
      <c r="B46" s="2">
        <v>2504</v>
      </c>
      <c r="C46" s="2">
        <v>2</v>
      </c>
    </row>
    <row r="47" spans="1:3" x14ac:dyDescent="0.25">
      <c r="A47" s="17" t="s">
        <v>441</v>
      </c>
      <c r="B47" s="2">
        <v>2504</v>
      </c>
      <c r="C47" s="2">
        <v>2</v>
      </c>
    </row>
    <row r="48" spans="1:3" x14ac:dyDescent="0.25">
      <c r="A48" s="6" t="s">
        <v>41</v>
      </c>
      <c r="B48" s="2">
        <v>1521</v>
      </c>
      <c r="C48" s="2">
        <v>7</v>
      </c>
    </row>
    <row r="49" spans="1:3" x14ac:dyDescent="0.25">
      <c r="A49" s="13" t="s">
        <v>53</v>
      </c>
      <c r="B49" s="2">
        <v>-5369</v>
      </c>
      <c r="C49" s="2">
        <v>6</v>
      </c>
    </row>
    <row r="50" spans="1:3" x14ac:dyDescent="0.25">
      <c r="A50" s="17" t="s">
        <v>66</v>
      </c>
      <c r="B50" s="2">
        <v>-5369</v>
      </c>
      <c r="C50" s="2">
        <v>6</v>
      </c>
    </row>
    <row r="51" spans="1:3" x14ac:dyDescent="0.25">
      <c r="A51" s="13" t="s">
        <v>65</v>
      </c>
      <c r="B51" s="2">
        <v>6890</v>
      </c>
      <c r="C51" s="2">
        <v>1</v>
      </c>
    </row>
    <row r="52" spans="1:3" x14ac:dyDescent="0.25">
      <c r="A52" s="17" t="s">
        <v>657</v>
      </c>
      <c r="B52" s="2">
        <v>6890</v>
      </c>
      <c r="C52" s="2">
        <v>1</v>
      </c>
    </row>
    <row r="53" spans="1:3" x14ac:dyDescent="0.25">
      <c r="A53" s="5" t="s">
        <v>665</v>
      </c>
      <c r="B53" s="2">
        <v>-955</v>
      </c>
      <c r="C53" s="2">
        <v>19</v>
      </c>
    </row>
    <row r="54" spans="1:3" x14ac:dyDescent="0.25">
      <c r="A54" s="6" t="s">
        <v>592</v>
      </c>
      <c r="B54" s="2">
        <v>-310</v>
      </c>
      <c r="C54" s="2">
        <v>7</v>
      </c>
    </row>
    <row r="55" spans="1:3" x14ac:dyDescent="0.25">
      <c r="A55" s="13" t="s">
        <v>53</v>
      </c>
      <c r="B55" s="2">
        <v>-310</v>
      </c>
      <c r="C55" s="2">
        <v>7</v>
      </c>
    </row>
    <row r="56" spans="1:3" x14ac:dyDescent="0.25">
      <c r="A56" s="17" t="s">
        <v>442</v>
      </c>
      <c r="B56" s="2">
        <v>-545</v>
      </c>
      <c r="C56" s="2">
        <v>1</v>
      </c>
    </row>
    <row r="57" spans="1:3" x14ac:dyDescent="0.25">
      <c r="A57" s="17" t="s">
        <v>155</v>
      </c>
      <c r="B57" s="2">
        <v>235</v>
      </c>
      <c r="C57" s="2">
        <v>6</v>
      </c>
    </row>
    <row r="58" spans="1:3" x14ac:dyDescent="0.25">
      <c r="A58" s="6" t="s">
        <v>41</v>
      </c>
      <c r="B58" s="2">
        <v>-645</v>
      </c>
      <c r="C58" s="2">
        <v>12</v>
      </c>
    </row>
    <row r="59" spans="1:3" x14ac:dyDescent="0.25">
      <c r="A59" s="13" t="s">
        <v>53</v>
      </c>
      <c r="B59" s="2">
        <v>-645</v>
      </c>
      <c r="C59" s="2">
        <v>12</v>
      </c>
    </row>
    <row r="60" spans="1:3" x14ac:dyDescent="0.25">
      <c r="A60" s="17" t="s">
        <v>444</v>
      </c>
      <c r="B60" s="2">
        <v>-10420</v>
      </c>
      <c r="C60" s="2">
        <v>9</v>
      </c>
    </row>
    <row r="61" spans="1:3" x14ac:dyDescent="0.25">
      <c r="A61" s="17" t="s">
        <v>117</v>
      </c>
      <c r="B61" s="2">
        <v>9775</v>
      </c>
      <c r="C61" s="2">
        <v>3</v>
      </c>
    </row>
    <row r="62" spans="1:3" x14ac:dyDescent="0.25">
      <c r="A62" s="5" t="s">
        <v>668</v>
      </c>
      <c r="B62" s="2">
        <v>-3335</v>
      </c>
      <c r="C62" s="2">
        <v>15</v>
      </c>
    </row>
    <row r="63" spans="1:3" x14ac:dyDescent="0.25">
      <c r="A63" s="6" t="s">
        <v>592</v>
      </c>
      <c r="B63" s="2">
        <v>90</v>
      </c>
      <c r="C63" s="2">
        <v>4</v>
      </c>
    </row>
    <row r="64" spans="1:3" x14ac:dyDescent="0.25">
      <c r="A64" s="13" t="s">
        <v>53</v>
      </c>
      <c r="B64" s="2">
        <v>-9300</v>
      </c>
      <c r="C64" s="2">
        <v>1</v>
      </c>
    </row>
    <row r="65" spans="1:3" x14ac:dyDescent="0.25">
      <c r="A65" s="17" t="s">
        <v>445</v>
      </c>
      <c r="B65" s="2">
        <v>-9300</v>
      </c>
      <c r="C65" s="2">
        <v>1</v>
      </c>
    </row>
    <row r="66" spans="1:3" x14ac:dyDescent="0.25">
      <c r="A66" s="13" t="s">
        <v>65</v>
      </c>
      <c r="B66" s="2">
        <v>9390</v>
      </c>
      <c r="C66" s="2">
        <v>3</v>
      </c>
    </row>
    <row r="67" spans="1:3" x14ac:dyDescent="0.25">
      <c r="A67" s="17" t="s">
        <v>156</v>
      </c>
      <c r="B67" s="2">
        <v>9390</v>
      </c>
      <c r="C67" s="2">
        <v>3</v>
      </c>
    </row>
    <row r="68" spans="1:3" x14ac:dyDescent="0.25">
      <c r="A68" s="6" t="s">
        <v>41</v>
      </c>
      <c r="B68" s="2">
        <v>-3425</v>
      </c>
      <c r="C68" s="2">
        <v>11</v>
      </c>
    </row>
    <row r="69" spans="1:3" x14ac:dyDescent="0.25">
      <c r="A69" s="13" t="s">
        <v>53</v>
      </c>
      <c r="B69" s="2">
        <v>-8915</v>
      </c>
      <c r="C69" s="2">
        <v>4</v>
      </c>
    </row>
    <row r="70" spans="1:3" x14ac:dyDescent="0.25">
      <c r="A70" s="17" t="s">
        <v>444</v>
      </c>
      <c r="B70" s="2">
        <v>-8915</v>
      </c>
      <c r="C70" s="2">
        <v>4</v>
      </c>
    </row>
    <row r="71" spans="1:3" x14ac:dyDescent="0.25">
      <c r="A71" s="13" t="s">
        <v>65</v>
      </c>
      <c r="B71" s="2">
        <v>5490</v>
      </c>
      <c r="C71" s="2">
        <v>7</v>
      </c>
    </row>
    <row r="72" spans="1:3" x14ac:dyDescent="0.25">
      <c r="A72" s="17" t="s">
        <v>76</v>
      </c>
      <c r="B72" s="2">
        <v>5490</v>
      </c>
      <c r="C72" s="2">
        <v>7</v>
      </c>
    </row>
    <row r="73" spans="1:3" x14ac:dyDescent="0.25">
      <c r="A73" s="5" t="s">
        <v>667</v>
      </c>
      <c r="B73" s="2">
        <v>-650</v>
      </c>
      <c r="C73" s="2">
        <v>4</v>
      </c>
    </row>
    <row r="74" spans="1:3" x14ac:dyDescent="0.25">
      <c r="A74" s="6" t="s">
        <v>592</v>
      </c>
      <c r="B74" s="2">
        <v>-650</v>
      </c>
      <c r="C74" s="2">
        <v>4</v>
      </c>
    </row>
    <row r="75" spans="1:3" x14ac:dyDescent="0.25">
      <c r="A75" s="13" t="s">
        <v>65</v>
      </c>
      <c r="B75" s="2">
        <v>-650</v>
      </c>
      <c r="C75" s="2">
        <v>4</v>
      </c>
    </row>
    <row r="76" spans="1:3" x14ac:dyDescent="0.25">
      <c r="A76" s="17" t="s">
        <v>76</v>
      </c>
      <c r="B76" s="2">
        <v>-9150</v>
      </c>
      <c r="C76" s="2">
        <v>3</v>
      </c>
    </row>
    <row r="77" spans="1:3" x14ac:dyDescent="0.25">
      <c r="A77" s="17" t="s">
        <v>447</v>
      </c>
      <c r="B77" s="2">
        <v>8500</v>
      </c>
      <c r="C77" s="2">
        <v>1</v>
      </c>
    </row>
    <row r="78" spans="1:3" x14ac:dyDescent="0.25">
      <c r="A78" s="5" t="s">
        <v>666</v>
      </c>
      <c r="B78" s="2">
        <v>-490</v>
      </c>
      <c r="C78" s="2">
        <v>7</v>
      </c>
    </row>
    <row r="79" spans="1:3" x14ac:dyDescent="0.25">
      <c r="A79" s="6" t="s">
        <v>41</v>
      </c>
      <c r="B79" s="2">
        <v>-490</v>
      </c>
      <c r="C79" s="2">
        <v>7</v>
      </c>
    </row>
    <row r="80" spans="1:3" x14ac:dyDescent="0.25">
      <c r="A80" s="13" t="s">
        <v>82</v>
      </c>
      <c r="B80" s="2">
        <v>-490</v>
      </c>
      <c r="C80" s="2">
        <v>7</v>
      </c>
    </row>
    <row r="81" spans="1:3" x14ac:dyDescent="0.25">
      <c r="A81" s="17" t="s">
        <v>447</v>
      </c>
      <c r="B81" s="2">
        <v>-7150</v>
      </c>
      <c r="C81" s="2">
        <v>3</v>
      </c>
    </row>
    <row r="82" spans="1:3" x14ac:dyDescent="0.25">
      <c r="A82" s="17" t="s">
        <v>79</v>
      </c>
      <c r="B82" s="2">
        <v>6660</v>
      </c>
      <c r="C82" s="2">
        <v>4</v>
      </c>
    </row>
    <row r="83" spans="1:3" x14ac:dyDescent="0.25">
      <c r="A83" s="5" t="s">
        <v>670</v>
      </c>
      <c r="B83" s="2">
        <v>-725</v>
      </c>
      <c r="C83" s="2">
        <v>8</v>
      </c>
    </row>
    <row r="84" spans="1:3" x14ac:dyDescent="0.25">
      <c r="A84" s="6" t="s">
        <v>592</v>
      </c>
      <c r="B84" s="2">
        <v>175</v>
      </c>
      <c r="C84" s="2">
        <v>6</v>
      </c>
    </row>
    <row r="85" spans="1:3" x14ac:dyDescent="0.25">
      <c r="A85" s="13" t="s">
        <v>83</v>
      </c>
      <c r="B85" s="2">
        <v>175</v>
      </c>
      <c r="C85" s="2">
        <v>6</v>
      </c>
    </row>
    <row r="86" spans="1:3" x14ac:dyDescent="0.25">
      <c r="A86" s="17" t="s">
        <v>444</v>
      </c>
      <c r="B86" s="2">
        <v>-6125</v>
      </c>
      <c r="C86" s="2">
        <v>2</v>
      </c>
    </row>
    <row r="87" spans="1:3" x14ac:dyDescent="0.25">
      <c r="A87" s="17" t="s">
        <v>442</v>
      </c>
      <c r="B87" s="2">
        <v>5400</v>
      </c>
      <c r="C87" s="2">
        <v>3</v>
      </c>
    </row>
    <row r="88" spans="1:3" x14ac:dyDescent="0.25">
      <c r="A88" s="17" t="s">
        <v>155</v>
      </c>
      <c r="B88" s="2">
        <v>900</v>
      </c>
      <c r="C88" s="2">
        <v>1</v>
      </c>
    </row>
    <row r="89" spans="1:3" x14ac:dyDescent="0.25">
      <c r="A89" s="6" t="s">
        <v>41</v>
      </c>
      <c r="B89" s="2">
        <v>-900</v>
      </c>
      <c r="C89" s="2">
        <v>2</v>
      </c>
    </row>
    <row r="90" spans="1:3" x14ac:dyDescent="0.25">
      <c r="A90" s="13" t="s">
        <v>82</v>
      </c>
      <c r="B90" s="2">
        <v>-9720</v>
      </c>
      <c r="C90" s="2">
        <v>1</v>
      </c>
    </row>
    <row r="91" spans="1:3" x14ac:dyDescent="0.25">
      <c r="A91" s="17" t="s">
        <v>154</v>
      </c>
      <c r="B91" s="2">
        <v>-9720</v>
      </c>
      <c r="C91" s="2">
        <v>1</v>
      </c>
    </row>
    <row r="92" spans="1:3" x14ac:dyDescent="0.25">
      <c r="A92" s="13" t="s">
        <v>83</v>
      </c>
      <c r="B92" s="2">
        <v>8820</v>
      </c>
      <c r="C92" s="2">
        <v>1</v>
      </c>
    </row>
    <row r="93" spans="1:3" x14ac:dyDescent="0.25">
      <c r="A93" s="17" t="s">
        <v>659</v>
      </c>
      <c r="B93" s="2">
        <v>8820</v>
      </c>
      <c r="C93" s="2">
        <v>1</v>
      </c>
    </row>
    <row r="94" spans="1:3" x14ac:dyDescent="0.25">
      <c r="A94" s="5" t="s">
        <v>669</v>
      </c>
      <c r="B94" s="2">
        <v>-1365.0000000000009</v>
      </c>
      <c r="C94" s="2">
        <v>3</v>
      </c>
    </row>
    <row r="95" spans="1:3" x14ac:dyDescent="0.25">
      <c r="A95" s="6" t="s">
        <v>41</v>
      </c>
      <c r="B95" s="2">
        <v>-1365.0000000000009</v>
      </c>
      <c r="C95" s="2">
        <v>3</v>
      </c>
    </row>
    <row r="96" spans="1:3" x14ac:dyDescent="0.25">
      <c r="A96" s="13" t="s">
        <v>82</v>
      </c>
      <c r="B96" s="2">
        <v>-9555</v>
      </c>
      <c r="C96" s="2">
        <v>2</v>
      </c>
    </row>
    <row r="97" spans="1:3" x14ac:dyDescent="0.25">
      <c r="A97" s="17" t="s">
        <v>658</v>
      </c>
      <c r="B97" s="2">
        <v>-9555</v>
      </c>
      <c r="C97" s="2">
        <v>2</v>
      </c>
    </row>
    <row r="98" spans="1:3" x14ac:dyDescent="0.25">
      <c r="A98" s="13" t="s">
        <v>83</v>
      </c>
      <c r="B98" s="2">
        <v>8189.9999999999991</v>
      </c>
      <c r="C98" s="2">
        <v>1</v>
      </c>
    </row>
    <row r="99" spans="1:3" x14ac:dyDescent="0.25">
      <c r="A99" s="17" t="s">
        <v>77</v>
      </c>
      <c r="B99" s="2">
        <v>8189.9999999999991</v>
      </c>
      <c r="C99" s="2">
        <v>1</v>
      </c>
    </row>
    <row r="100" spans="1:3" x14ac:dyDescent="0.25">
      <c r="A100" s="5" t="s">
        <v>26</v>
      </c>
      <c r="B100" s="2">
        <v>730.99999999999909</v>
      </c>
      <c r="C100" s="2">
        <v>124</v>
      </c>
    </row>
  </sheetData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1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6" bestFit="1" customWidth="1"/>
  </cols>
  <sheetData>
    <row r="3" spans="1:3" x14ac:dyDescent="0.25">
      <c r="A3" s="4" t="s">
        <v>24</v>
      </c>
      <c r="B3" t="s">
        <v>25</v>
      </c>
      <c r="C3" t="s">
        <v>33</v>
      </c>
    </row>
    <row r="4" spans="1:3" x14ac:dyDescent="0.25">
      <c r="A4" s="5" t="s">
        <v>64</v>
      </c>
      <c r="B4" s="2">
        <v>908</v>
      </c>
      <c r="C4" s="2">
        <v>3</v>
      </c>
    </row>
    <row r="5" spans="1:3" x14ac:dyDescent="0.25">
      <c r="A5" s="5" t="s">
        <v>86</v>
      </c>
      <c r="B5" s="2">
        <v>-434</v>
      </c>
      <c r="C5" s="2">
        <v>1</v>
      </c>
    </row>
    <row r="6" spans="1:3" x14ac:dyDescent="0.25">
      <c r="A6" s="5" t="s">
        <v>68</v>
      </c>
      <c r="B6" s="2">
        <v>1588</v>
      </c>
      <c r="C6" s="2">
        <v>2</v>
      </c>
    </row>
    <row r="7" spans="1:3" x14ac:dyDescent="0.25">
      <c r="A7" s="5" t="s">
        <v>67</v>
      </c>
      <c r="B7" s="2">
        <v>-390</v>
      </c>
      <c r="C7" s="2">
        <v>1</v>
      </c>
    </row>
    <row r="8" spans="1:3" x14ac:dyDescent="0.25">
      <c r="A8" s="5" t="s">
        <v>63</v>
      </c>
      <c r="B8" s="2">
        <v>-360</v>
      </c>
      <c r="C8" s="2">
        <v>1</v>
      </c>
    </row>
    <row r="9" spans="1:3" x14ac:dyDescent="0.25">
      <c r="A9" s="5" t="s">
        <v>69</v>
      </c>
      <c r="B9" s="2">
        <v>-392.00000000000045</v>
      </c>
      <c r="C9" s="2">
        <v>1</v>
      </c>
    </row>
    <row r="10" spans="1:3" x14ac:dyDescent="0.25">
      <c r="A10" s="5" t="s">
        <v>61</v>
      </c>
      <c r="B10" s="2">
        <v>-240</v>
      </c>
      <c r="C10" s="2">
        <v>1</v>
      </c>
    </row>
    <row r="11" spans="1:3" x14ac:dyDescent="0.25">
      <c r="A11" s="5" t="s">
        <v>26</v>
      </c>
      <c r="B11" s="2">
        <v>680</v>
      </c>
      <c r="C11" s="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21"/>
  <sheetViews>
    <sheetView workbookViewId="0">
      <selection activeCell="B21" sqref="B21"/>
    </sheetView>
  </sheetViews>
  <sheetFormatPr defaultRowHeight="15" x14ac:dyDescent="0.25"/>
  <cols>
    <col min="1" max="1" width="22.28515625" bestFit="1" customWidth="1"/>
    <col min="2" max="2" width="10.7109375" bestFit="1" customWidth="1"/>
  </cols>
  <sheetData>
    <row r="3" spans="1:2" x14ac:dyDescent="0.25">
      <c r="A3" s="4" t="s">
        <v>24</v>
      </c>
      <c r="B3" t="s">
        <v>25</v>
      </c>
    </row>
    <row r="4" spans="1:2" x14ac:dyDescent="0.25">
      <c r="A4" s="5" t="s">
        <v>64</v>
      </c>
      <c r="B4" s="2">
        <v>908</v>
      </c>
    </row>
    <row r="5" spans="1:2" x14ac:dyDescent="0.25">
      <c r="A5" s="6" t="s">
        <v>94</v>
      </c>
      <c r="B5" s="2">
        <v>528</v>
      </c>
    </row>
    <row r="6" spans="1:2" x14ac:dyDescent="0.25">
      <c r="A6" s="6" t="s">
        <v>87</v>
      </c>
      <c r="B6" s="2">
        <v>280</v>
      </c>
    </row>
    <row r="7" spans="1:2" x14ac:dyDescent="0.25">
      <c r="A7" s="6" t="s">
        <v>95</v>
      </c>
      <c r="B7" s="2">
        <v>100</v>
      </c>
    </row>
    <row r="8" spans="1:2" x14ac:dyDescent="0.25">
      <c r="A8" s="5" t="s">
        <v>69</v>
      </c>
      <c r="B8" s="2">
        <v>-392.00000000000045</v>
      </c>
    </row>
    <row r="9" spans="1:2" x14ac:dyDescent="0.25">
      <c r="A9" s="6" t="s">
        <v>92</v>
      </c>
      <c r="B9" s="2">
        <v>-392.00000000000045</v>
      </c>
    </row>
    <row r="10" spans="1:2" x14ac:dyDescent="0.25">
      <c r="A10" s="5" t="s">
        <v>68</v>
      </c>
      <c r="B10" s="2">
        <v>1588</v>
      </c>
    </row>
    <row r="11" spans="1:2" x14ac:dyDescent="0.25">
      <c r="A11" s="6" t="s">
        <v>89</v>
      </c>
      <c r="B11" s="2">
        <v>554</v>
      </c>
    </row>
    <row r="12" spans="1:2" x14ac:dyDescent="0.25">
      <c r="A12" s="6" t="s">
        <v>96</v>
      </c>
      <c r="B12" s="2">
        <v>1034</v>
      </c>
    </row>
    <row r="13" spans="1:2" x14ac:dyDescent="0.25">
      <c r="A13" s="5" t="s">
        <v>61</v>
      </c>
      <c r="B13" s="2">
        <v>-240</v>
      </c>
    </row>
    <row r="14" spans="1:2" x14ac:dyDescent="0.25">
      <c r="A14" s="6" t="s">
        <v>91</v>
      </c>
      <c r="B14" s="2">
        <v>-240</v>
      </c>
    </row>
    <row r="15" spans="1:2" x14ac:dyDescent="0.25">
      <c r="A15" s="5" t="s">
        <v>86</v>
      </c>
      <c r="B15" s="2">
        <v>-434</v>
      </c>
    </row>
    <row r="16" spans="1:2" x14ac:dyDescent="0.25">
      <c r="A16" s="6" t="s">
        <v>90</v>
      </c>
      <c r="B16" s="2">
        <v>-434</v>
      </c>
    </row>
    <row r="17" spans="1:2" x14ac:dyDescent="0.25">
      <c r="A17" s="5" t="s">
        <v>67</v>
      </c>
      <c r="B17" s="2">
        <v>-390</v>
      </c>
    </row>
    <row r="18" spans="1:2" x14ac:dyDescent="0.25">
      <c r="A18" s="6" t="s">
        <v>88</v>
      </c>
      <c r="B18" s="2">
        <v>-390</v>
      </c>
    </row>
    <row r="19" spans="1:2" x14ac:dyDescent="0.25">
      <c r="A19" s="5" t="s">
        <v>63</v>
      </c>
      <c r="B19" s="2">
        <v>-360</v>
      </c>
    </row>
    <row r="20" spans="1:2" x14ac:dyDescent="0.25">
      <c r="A20" s="6" t="s">
        <v>93</v>
      </c>
      <c r="B20" s="2">
        <v>-360</v>
      </c>
    </row>
    <row r="21" spans="1:2" x14ac:dyDescent="0.25">
      <c r="A21" s="5" t="s">
        <v>26</v>
      </c>
      <c r="B21" s="2">
        <v>679.99999999999955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7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6" bestFit="1" customWidth="1"/>
  </cols>
  <sheetData>
    <row r="3" spans="1:3" x14ac:dyDescent="0.25">
      <c r="A3" s="4" t="s">
        <v>24</v>
      </c>
      <c r="B3" t="s">
        <v>25</v>
      </c>
      <c r="C3" t="s">
        <v>33</v>
      </c>
    </row>
    <row r="4" spans="1:3" x14ac:dyDescent="0.25">
      <c r="A4" s="5" t="s">
        <v>62</v>
      </c>
      <c r="B4" s="2">
        <v>-454</v>
      </c>
      <c r="C4" s="2">
        <v>8</v>
      </c>
    </row>
    <row r="5" spans="1:3" x14ac:dyDescent="0.25">
      <c r="A5" s="5" t="s">
        <v>97</v>
      </c>
      <c r="B5" s="2">
        <v>100</v>
      </c>
      <c r="C5" s="2">
        <v>1</v>
      </c>
    </row>
    <row r="6" spans="1:3" x14ac:dyDescent="0.25">
      <c r="A6" s="5" t="s">
        <v>98</v>
      </c>
      <c r="B6" s="2">
        <v>1034</v>
      </c>
      <c r="C6" s="2">
        <v>1</v>
      </c>
    </row>
    <row r="7" spans="1:3" x14ac:dyDescent="0.25">
      <c r="A7" s="5" t="s">
        <v>26</v>
      </c>
      <c r="B7" s="2">
        <v>680</v>
      </c>
      <c r="C7" s="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5"/>
  <sheetViews>
    <sheetView workbookViewId="0">
      <selection activeCell="A5" sqref="A5:B5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3" spans="1:2" x14ac:dyDescent="0.25">
      <c r="A3" s="4" t="s">
        <v>24</v>
      </c>
      <c r="B3" t="s">
        <v>25</v>
      </c>
    </row>
    <row r="4" spans="1:2" x14ac:dyDescent="0.25">
      <c r="A4" s="5" t="s">
        <v>37</v>
      </c>
      <c r="B4" s="2">
        <v>680</v>
      </c>
    </row>
    <row r="5" spans="1:2" x14ac:dyDescent="0.25">
      <c r="A5" s="5" t="s">
        <v>26</v>
      </c>
      <c r="B5" s="2">
        <v>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22"/>
  <sheetViews>
    <sheetView workbookViewId="0">
      <selection activeCell="A17" sqref="A17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3" spans="1:2" x14ac:dyDescent="0.25">
      <c r="A3" s="4" t="s">
        <v>24</v>
      </c>
      <c r="B3" t="s">
        <v>25</v>
      </c>
    </row>
    <row r="4" spans="1:2" x14ac:dyDescent="0.25">
      <c r="A4" s="5" t="s">
        <v>53</v>
      </c>
      <c r="B4" s="2">
        <v>-6750</v>
      </c>
    </row>
    <row r="5" spans="1:2" x14ac:dyDescent="0.25">
      <c r="A5" s="5" t="s">
        <v>65</v>
      </c>
      <c r="B5" s="2">
        <v>5848</v>
      </c>
    </row>
    <row r="6" spans="1:2" x14ac:dyDescent="0.25">
      <c r="A6" s="6" t="s">
        <v>73</v>
      </c>
      <c r="B6" s="2">
        <v>876</v>
      </c>
    </row>
    <row r="7" spans="1:2" x14ac:dyDescent="0.25">
      <c r="A7" s="6" t="s">
        <v>74</v>
      </c>
      <c r="B7" s="2">
        <v>2430</v>
      </c>
    </row>
    <row r="8" spans="1:2" x14ac:dyDescent="0.25">
      <c r="A8" s="6" t="s">
        <v>76</v>
      </c>
      <c r="B8" s="2">
        <v>2570</v>
      </c>
    </row>
    <row r="9" spans="1:2" x14ac:dyDescent="0.25">
      <c r="A9" s="6" t="s">
        <v>77</v>
      </c>
      <c r="B9" s="2">
        <v>-4606</v>
      </c>
    </row>
    <row r="10" spans="1:2" x14ac:dyDescent="0.25">
      <c r="A10" s="6" t="s">
        <v>75</v>
      </c>
      <c r="B10" s="2">
        <v>-2268</v>
      </c>
    </row>
    <row r="11" spans="1:2" x14ac:dyDescent="0.25">
      <c r="A11" s="6" t="s">
        <v>78</v>
      </c>
      <c r="B11" s="2">
        <v>4214</v>
      </c>
    </row>
    <row r="12" spans="1:2" x14ac:dyDescent="0.25">
      <c r="A12" s="6" t="s">
        <v>66</v>
      </c>
      <c r="B12" s="2">
        <v>2632</v>
      </c>
    </row>
    <row r="13" spans="1:2" x14ac:dyDescent="0.25">
      <c r="A13" s="5" t="s">
        <v>40</v>
      </c>
      <c r="B13" s="2">
        <v>-6140</v>
      </c>
    </row>
    <row r="14" spans="1:2" x14ac:dyDescent="0.25">
      <c r="A14" s="6" t="s">
        <v>79</v>
      </c>
      <c r="B14" s="2">
        <v>-6540</v>
      </c>
    </row>
    <row r="15" spans="1:2" x14ac:dyDescent="0.25">
      <c r="A15" s="6" t="s">
        <v>81</v>
      </c>
      <c r="B15" s="2">
        <v>-1892</v>
      </c>
    </row>
    <row r="16" spans="1:2" x14ac:dyDescent="0.25">
      <c r="A16" s="6" t="s">
        <v>80</v>
      </c>
      <c r="B16" s="2">
        <v>6180</v>
      </c>
    </row>
    <row r="17" spans="1:2" x14ac:dyDescent="0.25">
      <c r="A17" s="6" t="s">
        <v>84</v>
      </c>
      <c r="B17" s="2">
        <v>-3888</v>
      </c>
    </row>
    <row r="18" spans="1:2" x14ac:dyDescent="0.25">
      <c r="A18" s="5" t="s">
        <v>85</v>
      </c>
      <c r="B18" s="2">
        <v>3304</v>
      </c>
    </row>
    <row r="19" spans="1:2" x14ac:dyDescent="0.25">
      <c r="A19" s="6" t="s">
        <v>59</v>
      </c>
      <c r="B19" s="2">
        <v>3304</v>
      </c>
    </row>
    <row r="20" spans="1:2" x14ac:dyDescent="0.25">
      <c r="A20" s="5" t="s">
        <v>82</v>
      </c>
      <c r="B20" s="2">
        <v>2424</v>
      </c>
    </row>
    <row r="21" spans="1:2" x14ac:dyDescent="0.25">
      <c r="A21" s="5" t="s">
        <v>83</v>
      </c>
      <c r="B21" s="2">
        <v>1994</v>
      </c>
    </row>
    <row r="22" spans="1:2" x14ac:dyDescent="0.25">
      <c r="A22" s="5" t="s">
        <v>26</v>
      </c>
      <c r="B22" s="2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0.7109375" bestFit="1" customWidth="1"/>
  </cols>
  <sheetData>
    <row r="3" spans="1:2" x14ac:dyDescent="0.25">
      <c r="A3" s="4" t="s">
        <v>24</v>
      </c>
      <c r="B3" t="s">
        <v>25</v>
      </c>
    </row>
    <row r="4" spans="1:2" x14ac:dyDescent="0.25">
      <c r="A4" s="5" t="s">
        <v>39</v>
      </c>
      <c r="B4" s="2">
        <v>680</v>
      </c>
    </row>
    <row r="5" spans="1:2" x14ac:dyDescent="0.25">
      <c r="A5" s="5" t="s">
        <v>26</v>
      </c>
      <c r="B5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Sheet1</vt:lpstr>
      <vt:lpstr>GetIt</vt:lpstr>
      <vt:lpstr>SumOfPnLByTradeIdeaPlz</vt:lpstr>
      <vt:lpstr>SumOfPnLByTradeIdea (4)</vt:lpstr>
      <vt:lpstr>SumOfPnLByTradeIdea (5)</vt:lpstr>
      <vt:lpstr>TRADE_ME_JANA.RAW</vt:lpstr>
      <vt:lpstr>TRADE_ME_JANA</vt:lpstr>
      <vt:lpstr>SumOfPnLByTradeIdea_ShowMeJana</vt:lpstr>
      <vt:lpstr>SumOfPnLByTradeIdea (3)</vt:lpstr>
      <vt:lpstr>SumOfPnLByTradeIdea</vt:lpstr>
      <vt:lpstr>SumOfPnLByTradeIdea (2)</vt:lpstr>
      <vt:lpstr>SumOfPnLBySymbolDistinctCountTI</vt:lpstr>
      <vt:lpstr>SumOfPnLBySymbolByTradeIdea</vt:lpstr>
      <vt:lpstr>SumOfPnLByAlertTimeByTradeIdea</vt:lpstr>
      <vt:lpstr>SumOfPnLByPutOrCall</vt:lpstr>
      <vt:lpstr>SumOfPnLByAlertTime</vt:lpstr>
      <vt:lpstr>SumOfPnLByPMType</vt:lpstr>
      <vt:lpstr>'SumOfPnLByTradeIdea (2)'!Print_Area</vt:lpstr>
      <vt:lpstr>SumOfPnLByTradeIdeaPlz!Print_Area</vt:lpstr>
      <vt:lpstr>TRADE_ME_JANA!Print_Area</vt:lpstr>
      <vt:lpstr>TRADE_ME_JANA.RAW!Print_Area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and Jesse Prescod</dc:creator>
  <cp:lastModifiedBy>Administrator</cp:lastModifiedBy>
  <cp:lastPrinted>2022-09-14T18:09:36Z</cp:lastPrinted>
  <dcterms:created xsi:type="dcterms:W3CDTF">2022-04-30T22:37:23Z</dcterms:created>
  <dcterms:modified xsi:type="dcterms:W3CDTF">2022-09-30T00:55:32Z</dcterms:modified>
</cp:coreProperties>
</file>