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OneDrive\Documentos\PROJETOS\PLANILHAS\"/>
    </mc:Choice>
  </mc:AlternateContent>
  <xr:revisionPtr revIDLastSave="20" documentId="8_{155CFF88-44CE-466D-A389-9CEE32CC86D2}" xr6:coauthVersionLast="36" xr6:coauthVersionMax="36" xr10:uidLastSave="{7BF2A4B9-B899-44C9-ACDA-1D4E589C14FC}"/>
  <bookViews>
    <workbookView xWindow="0" yWindow="0" windowWidth="28800" windowHeight="12795" activeTab="3" xr2:uid="{84CF10A0-E2D2-4513-A2B2-8CD5AA00DB26}"/>
  </bookViews>
  <sheets>
    <sheet name="1°KPI" sheetId="1" r:id="rId1"/>
    <sheet name="2°KPI" sheetId="2" r:id="rId2"/>
    <sheet name="DATA" sheetId="3" r:id="rId3"/>
    <sheet name="DASHBOAR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3" l="1"/>
  <c r="R17" i="3"/>
  <c r="R16" i="3"/>
  <c r="R18" i="3" s="1"/>
  <c r="S18" i="3" s="1"/>
  <c r="R14" i="3"/>
  <c r="R13" i="3"/>
  <c r="R11" i="3"/>
  <c r="R10" i="3"/>
  <c r="R12" i="3" s="1"/>
  <c r="S12" i="3" s="1"/>
  <c r="R8" i="3"/>
  <c r="R7" i="3"/>
  <c r="R9" i="3" s="1"/>
  <c r="G18" i="3"/>
  <c r="H18" i="3"/>
  <c r="I18" i="3"/>
  <c r="J18" i="3"/>
  <c r="K18" i="3"/>
  <c r="L18" i="3"/>
  <c r="M18" i="3"/>
  <c r="N18" i="3"/>
  <c r="O18" i="3"/>
  <c r="P18" i="3"/>
  <c r="Q18" i="3"/>
  <c r="F18" i="3"/>
  <c r="Q15" i="3"/>
  <c r="P15" i="3"/>
  <c r="O15" i="3"/>
  <c r="N15" i="3"/>
  <c r="M15" i="3"/>
  <c r="L15" i="3"/>
  <c r="K15" i="3"/>
  <c r="J15" i="3"/>
  <c r="I15" i="3"/>
  <c r="H15" i="3"/>
  <c r="G15" i="3"/>
  <c r="F15" i="3"/>
  <c r="Q12" i="3"/>
  <c r="P12" i="3"/>
  <c r="O12" i="3"/>
  <c r="N12" i="3"/>
  <c r="M12" i="3"/>
  <c r="L12" i="3"/>
  <c r="K12" i="3"/>
  <c r="J12" i="3"/>
  <c r="I12" i="3"/>
  <c r="H12" i="3"/>
  <c r="G12" i="3"/>
  <c r="F12" i="3"/>
  <c r="G9" i="3"/>
  <c r="H9" i="3"/>
  <c r="I9" i="3"/>
  <c r="J9" i="3"/>
  <c r="K9" i="3"/>
  <c r="L9" i="3"/>
  <c r="M9" i="3"/>
  <c r="N9" i="3"/>
  <c r="O9" i="3"/>
  <c r="P9" i="3"/>
  <c r="Q9" i="3"/>
  <c r="F9" i="3"/>
  <c r="R15" i="3" l="1"/>
  <c r="S15" i="3" s="1"/>
  <c r="D4" i="2"/>
  <c r="D5" i="2"/>
  <c r="D6" i="2"/>
  <c r="E6" i="2" s="1"/>
  <c r="D7" i="2"/>
  <c r="D8" i="2"/>
  <c r="D3" i="2"/>
  <c r="E3" i="2" s="1"/>
  <c r="E7" i="2"/>
  <c r="E4" i="2"/>
  <c r="E5" i="2"/>
  <c r="E8" i="2"/>
  <c r="D17" i="1" l="1"/>
  <c r="E17" i="1"/>
  <c r="F17" i="1"/>
  <c r="G17" i="1"/>
  <c r="H17" i="1"/>
  <c r="I17" i="1"/>
  <c r="C17" i="1"/>
  <c r="D16" i="1"/>
  <c r="E16" i="1"/>
  <c r="F16" i="1"/>
  <c r="G16" i="1"/>
  <c r="H16" i="1"/>
  <c r="I16" i="1"/>
  <c r="C16" i="1"/>
  <c r="I15" i="1"/>
  <c r="H15" i="1"/>
  <c r="G15" i="1"/>
  <c r="F15" i="1"/>
  <c r="E15" i="1"/>
  <c r="D15" i="1"/>
  <c r="C15" i="1"/>
  <c r="L6" i="1"/>
  <c r="L7" i="1"/>
  <c r="L8" i="1"/>
  <c r="L9" i="1"/>
  <c r="L5" i="1"/>
  <c r="L4" i="1"/>
  <c r="D11" i="1"/>
  <c r="D12" i="1" s="1"/>
  <c r="E11" i="1"/>
  <c r="E12" i="1" s="1"/>
  <c r="F11" i="1"/>
  <c r="F12" i="1" s="1"/>
  <c r="G11" i="1"/>
  <c r="G12" i="1" s="1"/>
  <c r="H11" i="1"/>
  <c r="H12" i="1" s="1"/>
  <c r="I11" i="1"/>
  <c r="I12" i="1" s="1"/>
  <c r="C11" i="1"/>
  <c r="C12" i="1" s="1"/>
  <c r="M4" i="1" l="1"/>
  <c r="N4" i="1" s="1"/>
  <c r="M5" i="1"/>
  <c r="N5" i="1" s="1"/>
  <c r="M9" i="1"/>
  <c r="N9" i="1" s="1"/>
  <c r="M7" i="1"/>
  <c r="N7" i="1" s="1"/>
  <c r="M6" i="1"/>
  <c r="N6" i="1" s="1"/>
  <c r="M8" i="1"/>
  <c r="N8" i="1" s="1"/>
</calcChain>
</file>

<file path=xl/sharedStrings.xml><?xml version="1.0" encoding="utf-8"?>
<sst xmlns="http://schemas.openxmlformats.org/spreadsheetml/2006/main" count="85" uniqueCount="39">
  <si>
    <t>Vendedores</t>
  </si>
  <si>
    <t>Ana</t>
  </si>
  <si>
    <t>Carlos</t>
  </si>
  <si>
    <t>Paulo</t>
  </si>
  <si>
    <t>Marcos</t>
  </si>
  <si>
    <t>Luis</t>
  </si>
  <si>
    <t>Caique</t>
  </si>
  <si>
    <t>Jan</t>
  </si>
  <si>
    <t>Fev</t>
  </si>
  <si>
    <t>Mar</t>
  </si>
  <si>
    <t>Abr</t>
  </si>
  <si>
    <t>Mai</t>
  </si>
  <si>
    <t>Jun</t>
  </si>
  <si>
    <t>Jul</t>
  </si>
  <si>
    <t>Média</t>
  </si>
  <si>
    <t>Indicador</t>
  </si>
  <si>
    <t>Índicador</t>
  </si>
  <si>
    <t>Indicadores</t>
  </si>
  <si>
    <t>Se</t>
  </si>
  <si>
    <t>CMTECH</t>
  </si>
  <si>
    <t>Data</t>
  </si>
  <si>
    <t>Indicators</t>
  </si>
  <si>
    <t>Indicator 1</t>
  </si>
  <si>
    <t>Indicator 2</t>
  </si>
  <si>
    <t>Indicator 3</t>
  </si>
  <si>
    <t>Indicator 4</t>
  </si>
  <si>
    <t>Actual/Target</t>
  </si>
  <si>
    <t>Actual</t>
  </si>
  <si>
    <t>Target</t>
  </si>
  <si>
    <t>%Target</t>
  </si>
  <si>
    <t>Ago</t>
  </si>
  <si>
    <t>Set</t>
  </si>
  <si>
    <t>Out</t>
  </si>
  <si>
    <t>Nov</t>
  </si>
  <si>
    <t>Dez</t>
  </si>
  <si>
    <t>TOTAL</t>
  </si>
  <si>
    <t>INDICATORS</t>
  </si>
  <si>
    <t>DASHBOARD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</si>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</sst>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vignon Pro Demi"/>
    </font>
    <font>
      <sz val="11"/>
      <color theme="1"/>
      <name val="Bahnschrift Light"/>
      <family val="2"/>
    </font>
    <font>
      <sz val="11"/>
      <color rgb="FF222222"/>
      <name val="Bahnschrift Light"/>
      <family val="2"/>
    </font>
    <font>
      <b/>
      <sz val="18"/>
      <color theme="0"/>
      <name val="Trebuchet MS"/>
      <family val="2"/>
    </font>
    <font>
      <sz val="11"/>
      <color theme="0"/>
      <name val="Avignon Pro"/>
    </font>
    <font>
      <sz val="18"/>
      <color theme="1"/>
      <name val="Bahnschrift Light SemiCondensed"/>
      <family val="2"/>
    </font>
    <font>
      <sz val="12"/>
      <color theme="1"/>
      <name val="Bahnschrift"/>
      <family val="2"/>
    </font>
    <font>
      <sz val="11"/>
      <color theme="1"/>
      <name val="Bahnschrift"/>
      <family val="2"/>
    </font>
    <font>
      <sz val="10"/>
      <color theme="1"/>
      <name val="Bahnschrift"/>
      <family val="2"/>
    </font>
    <font>
      <sz val="16"/>
      <color theme="1"/>
      <name val="Bahnschrift Light SemiCondensed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1" tint="0.249977111117893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/>
      <bottom style="medium">
        <color theme="2" tint="-9.9978637043366805E-2"/>
      </bottom>
      <diagonal/>
    </border>
    <border>
      <left/>
      <right/>
      <top style="medium">
        <color theme="2" tint="-9.9978637043366805E-2"/>
      </top>
      <bottom/>
      <diagonal/>
    </border>
    <border>
      <left style="medium">
        <color theme="2" tint="-9.9978637043366805E-2"/>
      </left>
      <right/>
      <top style="medium">
        <color theme="4" tint="0.39997558519241921"/>
      </top>
      <bottom/>
      <diagonal/>
    </border>
    <border>
      <left style="medium">
        <color theme="2" tint="-9.9978637043366805E-2"/>
      </left>
      <right/>
      <top/>
      <bottom/>
      <diagonal/>
    </border>
    <border>
      <left style="medium">
        <color theme="2" tint="-9.9978637043366805E-2"/>
      </left>
      <right/>
      <top/>
      <bottom style="medium">
        <color theme="2" tint="-9.9978637043366805E-2"/>
      </bottom>
      <diagonal/>
    </border>
    <border>
      <left style="medium">
        <color theme="2" tint="-9.9978637043366805E-2"/>
      </left>
      <right/>
      <top style="medium">
        <color theme="2" tint="-9.9978637043366805E-2"/>
      </top>
      <bottom/>
      <diagonal/>
    </border>
    <border>
      <left/>
      <right style="medium">
        <color theme="2" tint="-9.9978637043366805E-2"/>
      </right>
      <top style="medium">
        <color theme="4" tint="0.39997558519241921"/>
      </top>
      <bottom/>
      <diagonal/>
    </border>
    <border>
      <left/>
      <right style="medium">
        <color theme="2" tint="-9.9978637043366805E-2"/>
      </right>
      <top/>
      <bottom/>
      <diagonal/>
    </border>
    <border>
      <left/>
      <right style="medium">
        <color theme="2" tint="-9.9978637043366805E-2"/>
      </right>
      <top/>
      <bottom style="medium">
        <color theme="2" tint="-9.9978637043366805E-2"/>
      </bottom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4" tint="0.39997558519241921"/>
      </top>
      <bottom/>
      <diagonal/>
    </border>
    <border>
      <left style="medium">
        <color theme="2" tint="-9.9978637043366805E-2"/>
      </left>
      <right style="medium">
        <color theme="2" tint="-9.9978637043366805E-2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3" borderId="0" xfId="0" applyFill="1"/>
    <xf numFmtId="0" fontId="6" fillId="3" borderId="0" xfId="0" applyFont="1" applyFill="1" applyAlignment="1">
      <alignment horizontal="center" vertical="center"/>
    </xf>
    <xf numFmtId="0" fontId="8" fillId="4" borderId="2" xfId="0" applyFont="1" applyFill="1" applyBorder="1"/>
    <xf numFmtId="0" fontId="9" fillId="0" borderId="0" xfId="0" applyFont="1" applyFill="1" applyBorder="1" applyAlignment="1">
      <alignment horizontal="left" vertical="center" indent="1"/>
    </xf>
    <xf numFmtId="0" fontId="9" fillId="0" borderId="4" xfId="0" applyFont="1" applyFill="1" applyBorder="1" applyAlignment="1">
      <alignment horizontal="left" vertical="center" indent="1"/>
    </xf>
    <xf numFmtId="0" fontId="9" fillId="0" borderId="5" xfId="0" applyFont="1" applyFill="1" applyBorder="1" applyAlignment="1">
      <alignment horizontal="left" vertical="center" indent="1"/>
    </xf>
    <xf numFmtId="10" fontId="2" fillId="0" borderId="4" xfId="0" applyNumberFormat="1" applyFont="1" applyFill="1" applyBorder="1" applyAlignment="1">
      <alignment horizontal="center" vertical="center"/>
    </xf>
    <xf numFmtId="44" fontId="2" fillId="0" borderId="0" xfId="0" applyNumberFormat="1" applyFont="1" applyFill="1" applyBorder="1" applyAlignment="1">
      <alignment horizontal="center"/>
    </xf>
    <xf numFmtId="44" fontId="3" fillId="0" borderId="0" xfId="0" applyNumberFormat="1" applyFont="1" applyFill="1" applyBorder="1" applyAlignment="1">
      <alignment horizontal="center" vertical="center"/>
    </xf>
    <xf numFmtId="44" fontId="3" fillId="0" borderId="5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44" fontId="8" fillId="4" borderId="11" xfId="0" applyNumberFormat="1" applyFont="1" applyFill="1" applyBorder="1" applyAlignment="1">
      <alignment horizontal="center"/>
    </xf>
    <xf numFmtId="10" fontId="8" fillId="4" borderId="12" xfId="0" applyNumberFormat="1" applyFont="1" applyFill="1" applyBorder="1" applyAlignment="1">
      <alignment horizontal="right" vertical="center"/>
    </xf>
    <xf numFmtId="0" fontId="10" fillId="3" borderId="0" xfId="0" applyFont="1" applyFill="1" applyAlignment="1">
      <alignment horizontal="left" vertical="center"/>
    </xf>
    <xf numFmtId="10" fontId="8" fillId="4" borderId="13" xfId="0" applyNumberFormat="1" applyFont="1" applyFill="1" applyBorder="1" applyAlignment="1">
      <alignment horizontal="center" vertical="center"/>
    </xf>
    <xf numFmtId="10" fontId="8" fillId="4" borderId="14" xfId="0" applyNumberFormat="1" applyFont="1" applyFill="1" applyBorder="1" applyAlignment="1">
      <alignment horizontal="center" vertical="center"/>
    </xf>
    <xf numFmtId="44" fontId="8" fillId="4" borderId="10" xfId="0" applyNumberFormat="1" applyFont="1" applyFill="1" applyBorder="1" applyAlignment="1">
      <alignment horizontal="center"/>
    </xf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0" fontId="7" fillId="0" borderId="9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 indent="10"/>
    </xf>
    <xf numFmtId="0" fontId="5" fillId="2" borderId="0" xfId="0" applyFont="1" applyFill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 indent="6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CC"/>
      <color rgb="FF66CCFF"/>
      <color rgb="FF0099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pt-BR">
                <a:latin typeface="Bahnschrift" panose="020B0502040204020203" pitchFamily="34" charset="0"/>
              </a:rPr>
              <a:t>Desempenho do Mes 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'1°KPI'!$L$3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'1°KPI'!$K$4:$K$9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'1°KPI'!$L$4:$L$9</c:f>
              <c:numCache>
                <c:formatCode>0</c:formatCode>
                <c:ptCount val="6"/>
                <c:pt idx="0">
                  <c:v>153</c:v>
                </c:pt>
                <c:pt idx="1">
                  <c:v>213</c:v>
                </c:pt>
                <c:pt idx="2">
                  <c:v>123</c:v>
                </c:pt>
                <c:pt idx="3">
                  <c:v>117</c:v>
                </c:pt>
                <c:pt idx="4">
                  <c:v>120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A-4DB0-B9CA-3F525A4A4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9874632"/>
        <c:axId val="413004808"/>
      </c:barChart>
      <c:lineChart>
        <c:grouping val="standard"/>
        <c:varyColors val="0"/>
        <c:ser>
          <c:idx val="1"/>
          <c:order val="1"/>
          <c:tx>
            <c:strRef>
              <c:f>'1°KPI'!$M$3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'1°KPI'!$K$4:$K$9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'1°KPI'!$M$4:$M$9</c:f>
              <c:numCache>
                <c:formatCode>0.0</c:formatCode>
                <c:ptCount val="6"/>
                <c:pt idx="0">
                  <c:v>138.66666666666666</c:v>
                </c:pt>
                <c:pt idx="1">
                  <c:v>138.66666666666666</c:v>
                </c:pt>
                <c:pt idx="2">
                  <c:v>138.66666666666666</c:v>
                </c:pt>
                <c:pt idx="3">
                  <c:v>138.66666666666666</c:v>
                </c:pt>
                <c:pt idx="4">
                  <c:v>138.66666666666666</c:v>
                </c:pt>
                <c:pt idx="5">
                  <c:v>138.66666666666666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A-4DB0-B9CA-3F525A4A4728}"/>
            </c:ext>
          </c:extLst>
        </c:ser>
        <c:ser>
          <c:idx val="2"/>
          <c:order val="2"/>
          <c:tx>
            <c:strRef>
              <c:f>'1°KPI'!$N$3</c:f>
              <c:strCache>
                <c:ptCount val="1"/>
                <c:pt idx="0">
                  <c:v>Indicador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'1°KPI'!$K$4:$K$9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'1°KPI'!$N$4:$N$9</c:f>
              <c:numCache>
                <c:formatCode>0</c:formatCode>
                <c:ptCount val="6"/>
                <c:pt idx="0">
                  <c:v>166.39999999999998</c:v>
                </c:pt>
                <c:pt idx="1">
                  <c:v>166.39999999999998</c:v>
                </c:pt>
                <c:pt idx="2">
                  <c:v>166.39999999999998</c:v>
                </c:pt>
                <c:pt idx="3">
                  <c:v>166.39999999999998</c:v>
                </c:pt>
                <c:pt idx="4">
                  <c:v>166.39999999999998</c:v>
                </c:pt>
                <c:pt idx="5">
                  <c:v>166.39999999999998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A-4DB0-B9CA-3F525A4A4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874632"/>
        <c:axId val="413004808"/>
      </c:lineChart>
      <c:catAx>
        <c:axId val="53987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413004808"/>
        <c:crosses val="autoZero"/>
        <c:auto val="1"/>
        <c:lblAlgn val="ctr"/>
        <c:lblOffset val="100"/>
        <c:noMultiLvlLbl val="0"/>
      </c:catAx>
      <c:valAx>
        <c:axId val="41300480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3987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99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3-4BD5-AAC6-C92558648252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3-4BD5-AAC6-C92558648252}"/>
              </c:ext>
            </c:extLst>
          </c:dPt>
          <c:dLbls>
            <c:delete val="1"/>
          </c:dLbls>
          <c:val>
            <c:numRef>
              <c:f>DATA!$R$18:$S$18</c:f>
              <c:numCache>
                <c:formatCode>0.00%</c:formatCode>
                <c:ptCount val="2"/>
                <c:pt idx="0">
                  <c:v>0.9709416666666667</c:v>
                </c:pt>
                <c:pt idx="1">
                  <c:v>2.9058333333333297E-2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3-4BD5-AAC6-C925586482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DATA!$F$16:$Q$16</c:f>
              <c:numCache>
                <c:formatCode>_("R$"* #,##0.00_);_("R$"* \(#,##0.00\);_("R$"* "-"??_);_(@_)</c:formatCode>
                <c:ptCount val="12"/>
                <c:pt idx="0">
                  <c:v>51457</c:v>
                </c:pt>
                <c:pt idx="1">
                  <c:v>57590</c:v>
                </c:pt>
                <c:pt idx="2">
                  <c:v>48071</c:v>
                </c:pt>
                <c:pt idx="3">
                  <c:v>49886</c:v>
                </c:pt>
                <c:pt idx="4">
                  <c:v>53893</c:v>
                </c:pt>
                <c:pt idx="5">
                  <c:v>52681</c:v>
                </c:pt>
                <c:pt idx="6">
                  <c:v>49912</c:v>
                </c:pt>
                <c:pt idx="7">
                  <c:v>14832</c:v>
                </c:pt>
                <c:pt idx="8">
                  <c:v>53583</c:v>
                </c:pt>
                <c:pt idx="9">
                  <c:v>48684</c:v>
                </c:pt>
                <c:pt idx="10">
                  <c:v>50481</c:v>
                </c:pt>
                <c:pt idx="11">
                  <c:v>51495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0-4925-96C0-E20173708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2973200"/>
        <c:axId val="772972872"/>
      </c:barChart>
      <c:lineChart>
        <c:grouping val="standard"/>
        <c:varyColors val="0"/>
        <c:ser>
          <c:idx val="1"/>
          <c:order val="1"/>
          <c:tx>
            <c:strRef>
              <c:f>DATA!$E$11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DATA!$F$17:$Q$17</c:f>
              <c:numCache>
                <c:formatCode>_("R$"* #,##0.00_);_("R$"* \(#,##0.00\);_("R$"* "-"??_);_(@_)</c:formatCode>
                <c:ptCount val="12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0-4925-96C0-E20173708CF8}"/>
            </c:ext>
          </c:extLst>
        </c:ser>
        <c:ser>
          <c:idx val="2"/>
          <c:order val="2"/>
          <c:tx>
            <c:strRef>
              <c:f>DATA!$E$9</c:f>
              <c:strCache>
                <c:ptCount val="1"/>
                <c:pt idx="0">
                  <c:v>%Target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DATA!$F$18:$Q$18</c:f>
              <c:numCache>
                <c:formatCode>0.00%</c:formatCode>
                <c:ptCount val="12"/>
                <c:pt idx="0">
                  <c:v>1.0291399999999999</c:v>
                </c:pt>
                <c:pt idx="1">
                  <c:v>1.1517999999999999</c:v>
                </c:pt>
                <c:pt idx="2">
                  <c:v>0.96142000000000005</c:v>
                </c:pt>
                <c:pt idx="3">
                  <c:v>0.99772000000000005</c:v>
                </c:pt>
                <c:pt idx="4">
                  <c:v>1.07786</c:v>
                </c:pt>
                <c:pt idx="5">
                  <c:v>1.05362</c:v>
                </c:pt>
                <c:pt idx="6">
                  <c:v>0.99824000000000002</c:v>
                </c:pt>
                <c:pt idx="7">
                  <c:v>0.29664000000000001</c:v>
                </c:pt>
                <c:pt idx="8">
                  <c:v>1.0716600000000001</c:v>
                </c:pt>
                <c:pt idx="9">
                  <c:v>0.97367999999999999</c:v>
                </c:pt>
                <c:pt idx="10">
                  <c:v>1.00962</c:v>
                </c:pt>
                <c:pt idx="11">
                  <c:v>1.0299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0-4925-96C0-E20173708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973200"/>
        <c:axId val="772972872"/>
      </c:lineChart>
      <c:catAx>
        <c:axId val="7729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772972872"/>
        <c:crosses val="autoZero"/>
        <c:auto val="1"/>
        <c:lblAlgn val="ctr"/>
        <c:lblOffset val="100"/>
        <c:noMultiLvlLbl val="0"/>
      </c:catAx>
      <c:valAx>
        <c:axId val="77297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7729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r>
              <a:rPr lang="pt-BR">
                <a:latin typeface="Bahnschrift" panose="020B0502040204020203" pitchFamily="34" charset="0"/>
              </a:rPr>
              <a:t>Desempenho Individual</a:t>
            </a:r>
            <a:r>
              <a:rPr lang="pt-BR" baseline="0">
                <a:latin typeface="Bahnschrift" panose="020B0502040204020203" pitchFamily="34" charset="0"/>
              </a:rPr>
              <a:t> Vendedor |</a:t>
            </a:r>
            <a:endParaRPr lang="pt-BR"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3059722222222222"/>
          <c:w val="0.93888888888888888"/>
          <c:h val="0.57331765820939051"/>
        </c:manualLayout>
      </c:layout>
      <c:lineChart>
        <c:grouping val="standard"/>
        <c:varyColors val="0"/>
        <c:ser>
          <c:idx val="0"/>
          <c:order val="0"/>
          <c:tx>
            <c:strRef>
              <c:f>'1°KPI'!$B$15</c:f>
              <c:strCache>
                <c:ptCount val="1"/>
                <c:pt idx="0">
                  <c:v>Paulo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'1°KPI'!$C$14:$I$14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'1°KPI'!$C$15:$I$15</c:f>
              <c:numCache>
                <c:formatCode>0</c:formatCode>
                <c:ptCount val="7"/>
                <c:pt idx="0">
                  <c:v>123</c:v>
                </c:pt>
                <c:pt idx="1">
                  <c:v>165</c:v>
                </c:pt>
                <c:pt idx="2">
                  <c:v>179</c:v>
                </c:pt>
                <c:pt idx="3">
                  <c:v>161</c:v>
                </c:pt>
                <c:pt idx="4">
                  <c:v>130</c:v>
                </c:pt>
                <c:pt idx="5">
                  <c:v>141</c:v>
                </c:pt>
                <c:pt idx="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7-4AC1-B364-4B331783902E}"/>
            </c:ext>
          </c:extLst>
        </c:ser>
        <c:ser>
          <c:idx val="1"/>
          <c:order val="1"/>
          <c:tx>
            <c:strRef>
              <c:f>'1°KPI'!$B$16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'1°KPI'!$C$14:$I$14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'1°KPI'!$C$16:$I$16</c:f>
              <c:numCache>
                <c:formatCode>0</c:formatCode>
                <c:ptCount val="7"/>
                <c:pt idx="0">
                  <c:v>138.66666666666666</c:v>
                </c:pt>
                <c:pt idx="1">
                  <c:v>134.5</c:v>
                </c:pt>
                <c:pt idx="2">
                  <c:v>157.83333333333334</c:v>
                </c:pt>
                <c:pt idx="3">
                  <c:v>134.83333333333334</c:v>
                </c:pt>
                <c:pt idx="4">
                  <c:v>151.16666666666666</c:v>
                </c:pt>
                <c:pt idx="5">
                  <c:v>153.5</c:v>
                </c:pt>
                <c:pt idx="6">
                  <c:v>108.33333333333333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87-4AC1-B364-4B331783902E}"/>
            </c:ext>
          </c:extLst>
        </c:ser>
        <c:ser>
          <c:idx val="2"/>
          <c:order val="2"/>
          <c:tx>
            <c:strRef>
              <c:f>'1°KPI'!$B$17</c:f>
              <c:strCache>
                <c:ptCount val="1"/>
                <c:pt idx="0">
                  <c:v>Indicadores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'1°KPI'!$C$14:$I$14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'1°KPI'!$C$17:$I$17</c:f>
              <c:numCache>
                <c:formatCode>0</c:formatCode>
                <c:ptCount val="7"/>
                <c:pt idx="0">
                  <c:v>166.39999999999998</c:v>
                </c:pt>
                <c:pt idx="1">
                  <c:v>161.4</c:v>
                </c:pt>
                <c:pt idx="2">
                  <c:v>189.4</c:v>
                </c:pt>
                <c:pt idx="3">
                  <c:v>161.80000000000001</c:v>
                </c:pt>
                <c:pt idx="4">
                  <c:v>181.39999999999998</c:v>
                </c:pt>
                <c:pt idx="5">
                  <c:v>184.2</c:v>
                </c:pt>
                <c:pt idx="6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87-4AC1-B364-4B3317839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3520"/>
        <c:axId val="488232208"/>
      </c:lineChart>
      <c:catAx>
        <c:axId val="4882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232208"/>
        <c:crosses val="autoZero"/>
        <c:auto val="1"/>
        <c:lblAlgn val="ctr"/>
        <c:lblOffset val="100"/>
        <c:noMultiLvlLbl val="0"/>
      </c:catAx>
      <c:valAx>
        <c:axId val="48823220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4882335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pt-BR">
                <a:latin typeface="Bahnschrift Light" panose="020B0502040204020203" pitchFamily="34" charset="0"/>
              </a:rPr>
              <a:t>Desempenho</a:t>
            </a:r>
            <a:r>
              <a:rPr lang="pt-BR" baseline="0">
                <a:latin typeface="Bahnschrift Light" panose="020B0502040204020203" pitchFamily="34" charset="0"/>
              </a:rPr>
              <a:t> dos Vendedores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'2°KPI'!$C$2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'2°KPI'!$B$3:$B$8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'2°KPI'!$C$3:$C$8</c:f>
              <c:numCache>
                <c:formatCode>General</c:formatCode>
                <c:ptCount val="6"/>
                <c:pt idx="0">
                  <c:v>153</c:v>
                </c:pt>
                <c:pt idx="1">
                  <c:v>213</c:v>
                </c:pt>
                <c:pt idx="2">
                  <c:v>123</c:v>
                </c:pt>
                <c:pt idx="3">
                  <c:v>117</c:v>
                </c:pt>
                <c:pt idx="4">
                  <c:v>120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9-4CDA-A412-7856FED62821}"/>
            </c:ext>
          </c:extLst>
        </c:ser>
        <c:ser>
          <c:idx val="2"/>
          <c:order val="2"/>
          <c:tx>
            <c:strRef>
              <c:f>'2°KPI'!$E$2</c:f>
              <c:strCache>
                <c:ptCount val="1"/>
                <c:pt idx="0">
                  <c:v>Se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'2°KPI'!$B$3:$B$8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'2°KPI'!$E$3:$E$8</c:f>
              <c:numCache>
                <c:formatCode>General</c:formatCode>
                <c:ptCount val="6"/>
                <c:pt idx="0">
                  <c:v>#N/A</c:v>
                </c:pt>
                <c:pt idx="1">
                  <c:v>213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9-4CDA-A412-7856FED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10096808"/>
        <c:axId val="610098120"/>
      </c:barChart>
      <c:lineChart>
        <c:grouping val="standard"/>
        <c:varyColors val="0"/>
        <c:ser>
          <c:idx val="1"/>
          <c:order val="1"/>
          <c:tx>
            <c:strRef>
              <c:f>'2°KPI'!$D$2</c:f>
              <c:strCache>
                <c:ptCount val="1"/>
                <c:pt idx="0">
                  <c:v>Indicador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'2°KPI'!$B$3:$B$8</c:f>
              <c:strCache>
                <c:ptCount val="6"/>
                <c:pt idx="0">
                  <c:v>Ana</c:v>
                </c:pt>
                <c:pt idx="1">
                  <c:v>Carlos</c:v>
                </c:pt>
                <c:pt idx="2">
                  <c:v>Paulo</c:v>
                </c:pt>
                <c:pt idx="3">
                  <c:v>Marcos</c:v>
                </c:pt>
                <c:pt idx="4">
                  <c:v>Luis</c:v>
                </c:pt>
                <c:pt idx="5">
                  <c:v>Caique</c:v>
                </c:pt>
              </c:strCache>
            </c:strRef>
          </c:cat>
          <c:val>
            <c:numRef>
              <c:f>'2°KPI'!$D$3:$D$8</c:f>
              <c:numCache>
                <c:formatCode>0</c:formatCode>
                <c:ptCount val="6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9-4CDA-A412-7856FED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096808"/>
        <c:axId val="610098120"/>
      </c:lineChart>
      <c:catAx>
        <c:axId val="61009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ignon Pro" panose="02000503040000020004" pitchFamily="2" charset="0"/>
                <a:ea typeface="+mn-ea"/>
                <a:cs typeface="+mn-cs"/>
              </a:defRPr>
            </a:pPr>
            <a:endParaRPr lang="pt-BR"/>
          </a:p>
        </c:txPr>
        <c:crossAx val="610098120"/>
        <c:crosses val="autoZero"/>
        <c:auto val="1"/>
        <c:lblAlgn val="ctr"/>
        <c:lblOffset val="100"/>
        <c:noMultiLvlLbl val="0"/>
      </c:catAx>
      <c:valAx>
        <c:axId val="610098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61009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99CC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99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DE-4FD7-BAFB-9FCDFF985555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DE-4FD7-BAFB-9FCDFF985555}"/>
              </c:ext>
            </c:extLst>
          </c:dPt>
          <c:dLbls>
            <c:delete val="1"/>
          </c:dLbls>
          <c:val>
            <c:numRef>
              <c:f>DATA!$R$9:$S$9</c:f>
              <c:numCache>
                <c:formatCode>0.00%</c:formatCode>
                <c:ptCount val="2"/>
                <c:pt idx="0">
                  <c:v>1.0038816666666666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E-4FD7-BAFB-9FCDFF9855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0099CC"/>
            </a:solidFill>
            <a:ln>
              <a:noFill/>
            </a:ln>
            <a:effectLst/>
          </c:spPr>
          <c:invertIfNegative val="0"/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DATA!$F$7:$Q$7</c:f>
              <c:numCache>
                <c:formatCode>_("R$"* #,##0.00_);_("R$"* \(#,##0.00\);_("R$"* "-"??_);_(@_)</c:formatCode>
                <c:ptCount val="12"/>
                <c:pt idx="0">
                  <c:v>47645</c:v>
                </c:pt>
                <c:pt idx="1">
                  <c:v>40000</c:v>
                </c:pt>
                <c:pt idx="2">
                  <c:v>56893</c:v>
                </c:pt>
                <c:pt idx="3">
                  <c:v>45321</c:v>
                </c:pt>
                <c:pt idx="4">
                  <c:v>55947</c:v>
                </c:pt>
                <c:pt idx="5">
                  <c:v>49863</c:v>
                </c:pt>
                <c:pt idx="6">
                  <c:v>47947</c:v>
                </c:pt>
                <c:pt idx="7">
                  <c:v>48956</c:v>
                </c:pt>
                <c:pt idx="8">
                  <c:v>56984</c:v>
                </c:pt>
                <c:pt idx="9">
                  <c:v>44234</c:v>
                </c:pt>
                <c:pt idx="10">
                  <c:v>57256</c:v>
                </c:pt>
                <c:pt idx="11">
                  <c:v>51283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0-418E-802C-1CA3B77F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2973200"/>
        <c:axId val="772972872"/>
      </c:barChart>
      <c:lineChart>
        <c:grouping val="standard"/>
        <c:varyColors val="0"/>
        <c:ser>
          <c:idx val="1"/>
          <c:order val="1"/>
          <c:tx>
            <c:strRef>
              <c:f>DATA!$E$8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DATA!$F$8:$Q$8</c:f>
              <c:numCache>
                <c:formatCode>_("R$"* #,##0.00_);_("R$"* \(#,##0.00\);_("R$"* "-"??_);_(@_)</c:formatCode>
                <c:ptCount val="12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0-418E-802C-1CA3B77FB3FD}"/>
            </c:ext>
          </c:extLst>
        </c:ser>
        <c:ser>
          <c:idx val="2"/>
          <c:order val="2"/>
          <c:tx>
            <c:strRef>
              <c:f>DATA!$E$9</c:f>
              <c:strCache>
                <c:ptCount val="1"/>
                <c:pt idx="0">
                  <c:v>%Target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DATA!$F$9:$Q$9</c:f>
              <c:numCache>
                <c:formatCode>0.00%</c:formatCode>
                <c:ptCount val="12"/>
                <c:pt idx="0">
                  <c:v>0.95289999999999997</c:v>
                </c:pt>
                <c:pt idx="1">
                  <c:v>0.8</c:v>
                </c:pt>
                <c:pt idx="2">
                  <c:v>1.1378600000000001</c:v>
                </c:pt>
                <c:pt idx="3">
                  <c:v>0.90642</c:v>
                </c:pt>
                <c:pt idx="4">
                  <c:v>1.11894</c:v>
                </c:pt>
                <c:pt idx="5">
                  <c:v>0.99726000000000004</c:v>
                </c:pt>
                <c:pt idx="6">
                  <c:v>0.95894000000000001</c:v>
                </c:pt>
                <c:pt idx="7">
                  <c:v>0.97911999999999999</c:v>
                </c:pt>
                <c:pt idx="8">
                  <c:v>1.13968</c:v>
                </c:pt>
                <c:pt idx="9">
                  <c:v>0.88468000000000002</c:v>
                </c:pt>
                <c:pt idx="10">
                  <c:v>1.1451199999999999</c:v>
                </c:pt>
                <c:pt idx="11">
                  <c:v>1.02566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0-418E-802C-1CA3B77F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973200"/>
        <c:axId val="772972872"/>
      </c:lineChart>
      <c:catAx>
        <c:axId val="7729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772972872"/>
        <c:crosses val="autoZero"/>
        <c:auto val="1"/>
        <c:lblAlgn val="ctr"/>
        <c:lblOffset val="100"/>
        <c:noMultiLvlLbl val="0"/>
      </c:catAx>
      <c:valAx>
        <c:axId val="77297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7729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99CC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99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74-4331-8C7B-37F10E5780C2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74-4331-8C7B-37F10E5780C2}"/>
              </c:ext>
            </c:extLst>
          </c:dPt>
          <c:dLbls>
            <c:delete val="1"/>
          </c:dLbls>
          <c:val>
            <c:numRef>
              <c:f>DATA!$R$12:$S$12</c:f>
              <c:numCache>
                <c:formatCode>0.00%</c:formatCode>
                <c:ptCount val="2"/>
                <c:pt idx="0">
                  <c:v>0.98366166666666666</c:v>
                </c:pt>
                <c:pt idx="1">
                  <c:v>1.6338333333333344E-2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74-4331-8C7B-37F10E5780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DATA!$F$10:$Q$10</c:f>
              <c:numCache>
                <c:formatCode>_("R$"* #,##0.00_);_("R$"* \(#,##0.00\);_("R$"* "-"??_);_(@_)</c:formatCode>
                <c:ptCount val="12"/>
                <c:pt idx="0">
                  <c:v>53252</c:v>
                </c:pt>
                <c:pt idx="1">
                  <c:v>50428</c:v>
                </c:pt>
                <c:pt idx="2">
                  <c:v>55026</c:v>
                </c:pt>
                <c:pt idx="3">
                  <c:v>23346</c:v>
                </c:pt>
                <c:pt idx="4">
                  <c:v>47084</c:v>
                </c:pt>
                <c:pt idx="5">
                  <c:v>47437</c:v>
                </c:pt>
                <c:pt idx="6">
                  <c:v>52631</c:v>
                </c:pt>
                <c:pt idx="7">
                  <c:v>52750</c:v>
                </c:pt>
                <c:pt idx="8">
                  <c:v>51699</c:v>
                </c:pt>
                <c:pt idx="9">
                  <c:v>47104</c:v>
                </c:pt>
                <c:pt idx="10">
                  <c:v>56508</c:v>
                </c:pt>
                <c:pt idx="11">
                  <c:v>52932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C-4FCD-99C7-8B9402872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2973200"/>
        <c:axId val="772972872"/>
      </c:barChart>
      <c:lineChart>
        <c:grouping val="standard"/>
        <c:varyColors val="0"/>
        <c:ser>
          <c:idx val="1"/>
          <c:order val="1"/>
          <c:tx>
            <c:strRef>
              <c:f>DATA!$E$11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DATA!$F$11:$Q$11</c:f>
              <c:numCache>
                <c:formatCode>_("R$"* #,##0.00_);_("R$"* \(#,##0.00\);_("R$"* "-"??_);_(@_)</c:formatCode>
                <c:ptCount val="12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C-4FCD-99C7-8B940287283A}"/>
            </c:ext>
          </c:extLst>
        </c:ser>
        <c:ser>
          <c:idx val="2"/>
          <c:order val="2"/>
          <c:tx>
            <c:strRef>
              <c:f>DATA!$E$9</c:f>
              <c:strCache>
                <c:ptCount val="1"/>
                <c:pt idx="0">
                  <c:v>%Target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DATA!$F$12:$Q$12</c:f>
              <c:numCache>
                <c:formatCode>0.00%</c:formatCode>
                <c:ptCount val="12"/>
                <c:pt idx="0">
                  <c:v>1.06504</c:v>
                </c:pt>
                <c:pt idx="1">
                  <c:v>1.0085599999999999</c:v>
                </c:pt>
                <c:pt idx="2">
                  <c:v>1.1005199999999999</c:v>
                </c:pt>
                <c:pt idx="3">
                  <c:v>0.46692</c:v>
                </c:pt>
                <c:pt idx="4">
                  <c:v>0.94167999999999996</c:v>
                </c:pt>
                <c:pt idx="5">
                  <c:v>0.94874000000000003</c:v>
                </c:pt>
                <c:pt idx="6">
                  <c:v>1.0526199999999999</c:v>
                </c:pt>
                <c:pt idx="7">
                  <c:v>1.0549999999999999</c:v>
                </c:pt>
                <c:pt idx="8">
                  <c:v>1.0339799999999999</c:v>
                </c:pt>
                <c:pt idx="9">
                  <c:v>0.94208000000000003</c:v>
                </c:pt>
                <c:pt idx="10">
                  <c:v>1.1301600000000001</c:v>
                </c:pt>
                <c:pt idx="11">
                  <c:v>1.05864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C-4FCD-99C7-8B9402872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973200"/>
        <c:axId val="772972872"/>
      </c:lineChart>
      <c:catAx>
        <c:axId val="7729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772972872"/>
        <c:crosses val="autoZero"/>
        <c:auto val="1"/>
        <c:lblAlgn val="ctr"/>
        <c:lblOffset val="100"/>
        <c:noMultiLvlLbl val="0"/>
      </c:catAx>
      <c:valAx>
        <c:axId val="77297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7729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99CC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99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D1-478F-8438-1532ACC4C817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8D1-478F-8438-1532ACC4C817}"/>
              </c:ext>
            </c:extLst>
          </c:dPt>
          <c:dLbls>
            <c:delete val="1"/>
          </c:dLbls>
          <c:val>
            <c:numRef>
              <c:f>DATA!$R$15:$S$15</c:f>
              <c:numCache>
                <c:formatCode>0.00%</c:formatCode>
                <c:ptCount val="2"/>
                <c:pt idx="0">
                  <c:v>0.98668333333333336</c:v>
                </c:pt>
                <c:pt idx="1">
                  <c:v>1.3316666666666643E-2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1-478F-8438-1532ACC4C8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DATA!$F$13:$Q$13</c:f>
              <c:numCache>
                <c:formatCode>_("R$"* #,##0.00_);_("R$"* \(#,##0.00\);_("R$"* "-"??_);_(@_)</c:formatCode>
                <c:ptCount val="12"/>
                <c:pt idx="0">
                  <c:v>54610</c:v>
                </c:pt>
                <c:pt idx="1">
                  <c:v>56037</c:v>
                </c:pt>
                <c:pt idx="2">
                  <c:v>49859</c:v>
                </c:pt>
                <c:pt idx="3">
                  <c:v>51983</c:v>
                </c:pt>
                <c:pt idx="4">
                  <c:v>50558</c:v>
                </c:pt>
                <c:pt idx="5">
                  <c:v>49732</c:v>
                </c:pt>
                <c:pt idx="6">
                  <c:v>12834</c:v>
                </c:pt>
                <c:pt idx="7">
                  <c:v>54588</c:v>
                </c:pt>
                <c:pt idx="8">
                  <c:v>57233</c:v>
                </c:pt>
                <c:pt idx="9">
                  <c:v>47598</c:v>
                </c:pt>
                <c:pt idx="10">
                  <c:v>52239</c:v>
                </c:pt>
                <c:pt idx="11">
                  <c:v>54739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3-4391-93CD-E00283E8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72973200"/>
        <c:axId val="772972872"/>
      </c:barChart>
      <c:lineChart>
        <c:grouping val="standard"/>
        <c:varyColors val="0"/>
        <c:ser>
          <c:idx val="1"/>
          <c:order val="1"/>
          <c:tx>
            <c:strRef>
              <c:f>DATA!$E$14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DATA!$F$14:$Q$14</c:f>
              <c:numCache>
                <c:formatCode>_("R$"* #,##0.00_);_("R$"* \(#,##0.00\);_("R$"* "-"??_);_(@_)</c:formatCode>
                <c:ptCount val="12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3-4391-93CD-E00283E8A9BD}"/>
            </c:ext>
          </c:extLst>
        </c:ser>
        <c:ser>
          <c:idx val="2"/>
          <c:order val="2"/>
          <c:tx>
            <c:strRef>
              <c:f>DATA!$E$9</c:f>
              <c:strCache>
                <c:ptCount val="1"/>
                <c:pt idx="0">
                  <c:v>%Target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DATA!$F$6:$Q$6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DATA!$F$15:$Q$15</c:f>
              <c:numCache>
                <c:formatCode>0.00%</c:formatCode>
                <c:ptCount val="12"/>
                <c:pt idx="0">
                  <c:v>1.0922000000000001</c:v>
                </c:pt>
                <c:pt idx="1">
                  <c:v>1.1207400000000001</c:v>
                </c:pt>
                <c:pt idx="2">
                  <c:v>0.99717999999999996</c:v>
                </c:pt>
                <c:pt idx="3">
                  <c:v>1.03966</c:v>
                </c:pt>
                <c:pt idx="4">
                  <c:v>1.0111600000000001</c:v>
                </c:pt>
                <c:pt idx="5">
                  <c:v>0.99463999999999997</c:v>
                </c:pt>
                <c:pt idx="6">
                  <c:v>0.25668000000000002</c:v>
                </c:pt>
                <c:pt idx="7">
                  <c:v>1.0917600000000001</c:v>
                </c:pt>
                <c:pt idx="8">
                  <c:v>1.14466</c:v>
                </c:pt>
                <c:pt idx="9">
                  <c:v>0.95196000000000003</c:v>
                </c:pt>
                <c:pt idx="10">
                  <c:v>1.04478</c:v>
                </c:pt>
                <c:pt idx="11">
                  <c:v>1.0947800000000001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83-4391-93CD-E00283E8A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973200"/>
        <c:axId val="772972872"/>
      </c:lineChart>
      <c:catAx>
        <c:axId val="77297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772972872"/>
        <c:crosses val="autoZero"/>
        <c:auto val="1"/>
        <c:lblAlgn val="ctr"/>
        <c:lblOffset val="100"/>
        <c:noMultiLvlLbl val="0"/>
      </c:catAx>
      <c:valAx>
        <c:axId val="77297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pt-BR"/>
          </a:p>
        </c:txPr>
        <c:crossAx val="77297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214312</xdr:colOff>
      <xdr:row>2</xdr:row>
      <xdr:rowOff>14287</xdr:rowOff>
    </xdr:from>
    <xdr:to>
      <xdr:col>22</xdr:col>
      <xdr:colOff>42862</xdr:colOff>
      <xdr:row>16</xdr:row>
      <xdr:rowOff>90487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5F2F4DB9-EB44-4774-A955-B551D6D5A916}"/>
            </a:ext>
          </a:extLst>
        </xdr:cNvPr>
        <xdr:cNvGrpSpPr/>
      </xdr:nvGrpSpPr>
      <xdr:grpSpPr>
        <a:xfrm>
          <a:off x="9558337" y="395287"/>
          <a:ext cx="4705350" cy="2743200"/>
          <a:chOff x="5272087" y="2462212"/>
          <a:chExt cx="4705350" cy="2743200"/>
        </a:xfrm>
      </xdr:grpSpPr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44A29EB5-63F8-4249-97F7-729685736CC0}"/>
              </a:ext>
            </a:extLst>
          </xdr:cNvPr>
          <xdr:cNvGraphicFramePr/>
        </xdr:nvGraphicFramePr>
        <xdr:xfrm>
          <a:off x="5272087" y="2462212"/>
          <a:ext cx="47053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$L$3">
        <xdr:nvSpPr>
          <xdr:cNvPr id="8" name="CaixaDeTexto 7">
            <a:extLst>
              <a:ext uri="{FF2B5EF4-FFF2-40B4-BE49-F238E27FC236}">
                <a16:creationId xmlns:a16="http://schemas.microsoft.com/office/drawing/2014/main" id="{7D8EA540-5452-4F72-85B4-6C56F18E8B86}"/>
              </a:ext>
            </a:extLst>
          </xdr:cNvPr>
          <xdr:cNvSpPr txBox="1"/>
        </xdr:nvSpPr>
        <xdr:spPr>
          <a:xfrm>
            <a:off x="9477375" y="2505075"/>
            <a:ext cx="40940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79AAAC7D-F84F-49BC-AD5F-B45AD9BBF2AD}" type="TxLink">
              <a:rPr lang="en-US" sz="1100" b="0" i="0" u="none" strike="noStrike">
                <a:solidFill>
                  <a:srgbClr val="000000"/>
                </a:solidFill>
                <a:latin typeface="Avignon Pro Demi"/>
              </a:rPr>
              <a:pPr/>
              <a:t>Jan</a:t>
            </a:fld>
            <a:endParaRPr lang="pt-BR" sz="1100"/>
          </a:p>
        </xdr:txBody>
      </xdr:sp>
    </xdr:grpSp>
    <xdr:clientData/>
  </xdr:twoCellAnchor>
  <xdr:twoCellAnchor>
    <xdr:from>
      <xdr:col>14</xdr:col>
      <xdr:colOff>185737</xdr:colOff>
      <xdr:row>19</xdr:row>
      <xdr:rowOff>14287</xdr:rowOff>
    </xdr:from>
    <xdr:to>
      <xdr:col>21</xdr:col>
      <xdr:colOff>600075</xdr:colOff>
      <xdr:row>33</xdr:row>
      <xdr:rowOff>90487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34FAC8CD-6D0C-44A1-8C74-E1206C50D509}"/>
            </a:ext>
          </a:extLst>
        </xdr:cNvPr>
        <xdr:cNvGrpSpPr/>
      </xdr:nvGrpSpPr>
      <xdr:grpSpPr>
        <a:xfrm>
          <a:off x="9529762" y="3633787"/>
          <a:ext cx="4681538" cy="2743200"/>
          <a:chOff x="9529762" y="3529012"/>
          <a:chExt cx="4681538" cy="2743200"/>
        </a:xfrm>
      </xdr:grpSpPr>
      <xdr:graphicFrame macro="">
        <xdr:nvGraphicFramePr>
          <xdr:cNvPr id="10" name="Gráfico 9">
            <a:extLst>
              <a:ext uri="{FF2B5EF4-FFF2-40B4-BE49-F238E27FC236}">
                <a16:creationId xmlns:a16="http://schemas.microsoft.com/office/drawing/2014/main" id="{3F668455-ACE4-4998-99C9-574E9A65C09A}"/>
              </a:ext>
            </a:extLst>
          </xdr:cNvPr>
          <xdr:cNvGraphicFramePr/>
        </xdr:nvGraphicFramePr>
        <xdr:xfrm>
          <a:off x="9529762" y="3529012"/>
          <a:ext cx="4681538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B$15">
        <xdr:nvSpPr>
          <xdr:cNvPr id="11" name="CaixaDeTexto 10">
            <a:extLst>
              <a:ext uri="{FF2B5EF4-FFF2-40B4-BE49-F238E27FC236}">
                <a16:creationId xmlns:a16="http://schemas.microsoft.com/office/drawing/2014/main" id="{1ACE8978-9A39-4A28-B8AE-BB6F7334F30A}"/>
              </a:ext>
            </a:extLst>
          </xdr:cNvPr>
          <xdr:cNvSpPr txBox="1"/>
        </xdr:nvSpPr>
        <xdr:spPr>
          <a:xfrm>
            <a:off x="13363575" y="3609975"/>
            <a:ext cx="650178" cy="2599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E2D01C94-FBAE-474C-9688-B72338553422}" type="TxLink">
              <a:rPr lang="en-US" sz="1100" b="0" i="0" u="none" strike="noStrike">
                <a:solidFill>
                  <a:srgbClr val="000000"/>
                </a:solidFill>
                <a:latin typeface="Avignon Pro Demi" panose="02000703030000020004" pitchFamily="2" charset="0"/>
              </a:rPr>
              <a:pPr/>
              <a:t>Paulo</a:t>
            </a:fld>
            <a:endParaRPr lang="pt-BR" sz="1100">
              <a:latin typeface="Avignon Pro Demi" panose="02000703030000020004" pitchFamily="2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4762</xdr:rowOff>
    </xdr:from>
    <xdr:to>
      <xdr:col>13</xdr:col>
      <xdr:colOff>314325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313DE1-EAE4-4ABA-966A-F08846967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419101</xdr:colOff>
      <xdr:row>0</xdr:row>
      <xdr:rowOff>57150</xdr:rowOff>
    </xdr:from>
    <xdr:to>
      <xdr:col>1</xdr:col>
      <xdr:colOff>304801</xdr:colOff>
      <xdr:row>0</xdr:row>
      <xdr:rowOff>390525</xdr:rowOff>
    </xdr:to>
    <xdr:pic>
      <xdr:nvPicPr>
        <xdr:cNvPr id="3" name="Gráfico 2" descr="Banco de dados">
          <a:extLst>
            <a:ext uri="{FF2B5EF4-FFF2-40B4-BE49-F238E27FC236}">
              <a16:creationId xmlns:a16="http://schemas.microsoft.com/office/drawing/2014/main" id="{785F133B-750B-463B-AAA7-17CDE2800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9101" y="57150"/>
          <a:ext cx="333375" cy="333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419101</xdr:colOff>
      <xdr:row>0</xdr:row>
      <xdr:rowOff>38100</xdr:rowOff>
    </xdr:from>
    <xdr:to>
      <xdr:col>1</xdr:col>
      <xdr:colOff>334801</xdr:colOff>
      <xdr:row>0</xdr:row>
      <xdr:rowOff>425214</xdr:rowOff>
    </xdr:to>
    <xdr:pic>
      <xdr:nvPicPr>
        <xdr:cNvPr id="2" name="Gráfico 1" descr="Banco de dados">
          <a:extLst>
            <a:ext uri="{FF2B5EF4-FFF2-40B4-BE49-F238E27FC236}">
              <a16:creationId xmlns:a16="http://schemas.microsoft.com/office/drawing/2014/main" id="{36333DF7-B55E-480E-B980-B385B5E55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9101" y="38100"/>
          <a:ext cx="334800" cy="387114"/>
        </a:xfrm>
        <a:prstGeom prst="rect">
          <a:avLst/>
        </a:prstGeom>
      </xdr:spPr>
    </xdr:pic>
    <xdr:clientData/>
  </xdr:twoCellAnchor>
  <xdr:twoCellAnchor>
    <xdr:from>
      <xdr:col>1</xdr:col>
      <xdr:colOff>28575</xdr:colOff>
      <xdr:row>4</xdr:row>
      <xdr:rowOff>0</xdr:rowOff>
    </xdr:from>
    <xdr:to>
      <xdr:col>14</xdr:col>
      <xdr:colOff>428625</xdr:colOff>
      <xdr:row>17</xdr:row>
      <xdr:rowOff>161925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8860ADFB-48F7-4489-AC73-2BF2331FA194}"/>
            </a:ext>
          </a:extLst>
        </xdr:cNvPr>
        <xdr:cNvGrpSpPr/>
      </xdr:nvGrpSpPr>
      <xdr:grpSpPr>
        <a:xfrm>
          <a:off x="257175" y="1228725"/>
          <a:ext cx="8372475" cy="2638425"/>
          <a:chOff x="266700" y="1228725"/>
          <a:chExt cx="7400925" cy="2638425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E7DB0258-0813-4C61-9DF1-94DD5E97082D}"/>
              </a:ext>
            </a:extLst>
          </xdr:cNvPr>
          <xdr:cNvSpPr/>
        </xdr:nvSpPr>
        <xdr:spPr>
          <a:xfrm>
            <a:off x="266700" y="1228725"/>
            <a:ext cx="7400925" cy="2638425"/>
          </a:xfrm>
          <a:prstGeom prst="roundRect">
            <a:avLst>
              <a:gd name="adj" fmla="val 3310"/>
            </a:avLst>
          </a:prstGeom>
          <a:solidFill>
            <a:schemeClr val="tx2">
              <a:lumMod val="20000"/>
              <a:lumOff val="8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>
                <a:solidFill>
                  <a:schemeClr val="tx1"/>
                </a:solidFill>
                <a:latin typeface="Bahnschrift" panose="020B0502040204020203" pitchFamily="34" charset="0"/>
              </a:rPr>
              <a:t>Indicator</a:t>
            </a:r>
            <a:r>
              <a:rPr lang="pt-BR" sz="1100" baseline="0">
                <a:solidFill>
                  <a:schemeClr val="tx1"/>
                </a:solidFill>
                <a:latin typeface="Bahnschrift" panose="020B0502040204020203" pitchFamily="34" charset="0"/>
              </a:rPr>
              <a:t> 1</a:t>
            </a:r>
            <a:endParaRPr lang="pt-BR" sz="1100">
              <a:solidFill>
                <a:schemeClr val="tx1"/>
              </a:solidFill>
              <a:latin typeface="Bahnschrift" panose="020B0502040204020203" pitchFamily="34" charset="0"/>
            </a:endParaRPr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A028E9C6-1178-4E01-A81C-D3F5FE063F40}"/>
              </a:ext>
            </a:extLst>
          </xdr:cNvPr>
          <xdr:cNvGraphicFramePr/>
        </xdr:nvGraphicFramePr>
        <xdr:xfrm>
          <a:off x="342900" y="1257300"/>
          <a:ext cx="3524250" cy="25765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DATA!R9">
        <xdr:nvSpPr>
          <xdr:cNvPr id="6" name="CaixaDeTexto 5">
            <a:extLst>
              <a:ext uri="{FF2B5EF4-FFF2-40B4-BE49-F238E27FC236}">
                <a16:creationId xmlns:a16="http://schemas.microsoft.com/office/drawing/2014/main" id="{8CABAAB4-F9E5-4412-89A2-3E41B7AB68E0}"/>
              </a:ext>
            </a:extLst>
          </xdr:cNvPr>
          <xdr:cNvSpPr txBox="1"/>
        </xdr:nvSpPr>
        <xdr:spPr>
          <a:xfrm>
            <a:off x="1667688" y="2337454"/>
            <a:ext cx="931272" cy="4162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3D055A39-50C0-4ED9-8CCF-E2E9B97077BE}" type="TxLink">
              <a:rPr lang="en-US" sz="2000" b="0" i="0" u="none" strike="noStrike">
                <a:solidFill>
                  <a:srgbClr val="000000"/>
                </a:solidFill>
                <a:latin typeface="Bahnschrift"/>
              </a:rPr>
              <a:pPr/>
              <a:t>100,39%</a:t>
            </a:fld>
            <a:endParaRPr lang="pt-BR" sz="2000"/>
          </a:p>
        </xdr:txBody>
      </xdr:sp>
      <xdr:graphicFrame macro="">
        <xdr:nvGraphicFramePr>
          <xdr:cNvPr id="8" name="Gráfico 7">
            <a:extLst>
              <a:ext uri="{FF2B5EF4-FFF2-40B4-BE49-F238E27FC236}">
                <a16:creationId xmlns:a16="http://schemas.microsoft.com/office/drawing/2014/main" id="{FA6499F3-5C6F-4052-A82B-C1FFE3853D62}"/>
              </a:ext>
            </a:extLst>
          </xdr:cNvPr>
          <xdr:cNvGraphicFramePr>
            <a:graphicFrameLocks/>
          </xdr:cNvGraphicFramePr>
        </xdr:nvGraphicFramePr>
        <xdr:xfrm>
          <a:off x="3267075" y="1285874"/>
          <a:ext cx="4371975" cy="2562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</xdr:col>
      <xdr:colOff>28575</xdr:colOff>
      <xdr:row>19</xdr:row>
      <xdr:rowOff>57150</xdr:rowOff>
    </xdr:from>
    <xdr:to>
      <xdr:col>14</xdr:col>
      <xdr:colOff>447675</xdr:colOff>
      <xdr:row>33</xdr:row>
      <xdr:rowOff>28575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28824FC6-7B82-456A-94D3-F6059DCBC0C0}"/>
            </a:ext>
          </a:extLst>
        </xdr:cNvPr>
        <xdr:cNvGrpSpPr/>
      </xdr:nvGrpSpPr>
      <xdr:grpSpPr>
        <a:xfrm>
          <a:off x="257175" y="4143375"/>
          <a:ext cx="8391525" cy="2638425"/>
          <a:chOff x="257175" y="4143375"/>
          <a:chExt cx="7400925" cy="2638425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F0B83E6B-9C01-441D-87FE-7FC9B2B53D62}"/>
              </a:ext>
            </a:extLst>
          </xdr:cNvPr>
          <xdr:cNvGrpSpPr/>
        </xdr:nvGrpSpPr>
        <xdr:grpSpPr>
          <a:xfrm>
            <a:off x="257175" y="4143375"/>
            <a:ext cx="7400925" cy="2638425"/>
            <a:chOff x="257175" y="4143375"/>
            <a:chExt cx="7400925" cy="2638425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6D9F98D3-32F4-4380-825B-F5684397C10B}"/>
                </a:ext>
              </a:extLst>
            </xdr:cNvPr>
            <xdr:cNvSpPr/>
          </xdr:nvSpPr>
          <xdr:spPr>
            <a:xfrm>
              <a:off x="257175" y="4143375"/>
              <a:ext cx="7400925" cy="2638425"/>
            </a:xfrm>
            <a:prstGeom prst="roundRect">
              <a:avLst>
                <a:gd name="adj" fmla="val 3310"/>
              </a:avLst>
            </a:prstGeom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>
                  <a:solidFill>
                    <a:schemeClr val="tx1"/>
                  </a:solidFill>
                  <a:latin typeface="Bahnschrift" panose="020B0502040204020203" pitchFamily="34" charset="0"/>
                </a:rPr>
                <a:t>Indicator</a:t>
              </a:r>
              <a:r>
                <a:rPr lang="pt-BR" sz="1100" baseline="0">
                  <a:solidFill>
                    <a:schemeClr val="tx1"/>
                  </a:solidFill>
                  <a:latin typeface="Bahnschrift" panose="020B0502040204020203" pitchFamily="34" charset="0"/>
                </a:rPr>
                <a:t> 2</a:t>
              </a:r>
              <a:endParaRPr lang="pt-BR" sz="1100">
                <a:solidFill>
                  <a:schemeClr val="tx1"/>
                </a:solidFill>
                <a:latin typeface="Bahnschrift" panose="020B0502040204020203" pitchFamily="34" charset="0"/>
              </a:endParaRPr>
            </a:p>
          </xdr:txBody>
        </xdr:sp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E4B504CC-EFDB-48EE-A6A2-CA31B4964D87}"/>
                </a:ext>
              </a:extLst>
            </xdr:cNvPr>
            <xdr:cNvGraphicFramePr>
              <a:graphicFrameLocks/>
            </xdr:cNvGraphicFramePr>
          </xdr:nvGraphicFramePr>
          <xdr:xfrm>
            <a:off x="333375" y="4171950"/>
            <a:ext cx="3524250" cy="25765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6314D5A9-6598-4909-82A5-B548C7BEA001}"/>
                </a:ext>
              </a:extLst>
            </xdr:cNvPr>
            <xdr:cNvGraphicFramePr>
              <a:graphicFrameLocks/>
            </xdr:cNvGraphicFramePr>
          </xdr:nvGraphicFramePr>
          <xdr:xfrm>
            <a:off x="3257550" y="4200524"/>
            <a:ext cx="4371975" cy="25622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DATA!R12">
        <xdr:nvSpPr>
          <xdr:cNvPr id="12" name="CaixaDeTexto 11">
            <a:extLst>
              <a:ext uri="{FF2B5EF4-FFF2-40B4-BE49-F238E27FC236}">
                <a16:creationId xmlns:a16="http://schemas.microsoft.com/office/drawing/2014/main" id="{6D01D70D-EEDA-44DF-B116-9376E396BB5A}"/>
              </a:ext>
            </a:extLst>
          </xdr:cNvPr>
          <xdr:cNvSpPr txBox="1"/>
        </xdr:nvSpPr>
        <xdr:spPr>
          <a:xfrm>
            <a:off x="1628864" y="5260119"/>
            <a:ext cx="933271" cy="4001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/>
            <a:fld id="{C29D44A6-3179-4A34-A7EF-804646FD00B7}" type="TxLink">
              <a:rPr lang="en-US" sz="2000" b="0" i="0" u="none" strike="noStrike">
                <a:solidFill>
                  <a:srgbClr val="000000"/>
                </a:solidFill>
                <a:latin typeface="Bahnschrift"/>
                <a:ea typeface="+mn-ea"/>
                <a:cs typeface="+mn-cs"/>
              </a:rPr>
              <a:pPr marL="0" indent="0"/>
              <a:t>98,37%</a:t>
            </a:fld>
            <a:endParaRPr lang="pt-BR" sz="2000" b="0" i="0" u="none" strike="noStrike">
              <a:solidFill>
                <a:srgbClr val="000000"/>
              </a:solidFill>
              <a:latin typeface="Bahnschrif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15</xdr:col>
      <xdr:colOff>495300</xdr:colOff>
      <xdr:row>4</xdr:row>
      <xdr:rowOff>0</xdr:rowOff>
    </xdr:from>
    <xdr:to>
      <xdr:col>29</xdr:col>
      <xdr:colOff>333375</xdr:colOff>
      <xdr:row>17</xdr:row>
      <xdr:rowOff>161925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0C3D4A7F-A136-43B0-8746-905039CB7A20}"/>
            </a:ext>
          </a:extLst>
        </xdr:cNvPr>
        <xdr:cNvGrpSpPr/>
      </xdr:nvGrpSpPr>
      <xdr:grpSpPr>
        <a:xfrm>
          <a:off x="9305925" y="1228725"/>
          <a:ext cx="8372475" cy="2638425"/>
          <a:chOff x="266700" y="1228725"/>
          <a:chExt cx="7400925" cy="2638425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DDB6ABF1-DA24-4E42-A72B-D965CEA6731B}"/>
              </a:ext>
            </a:extLst>
          </xdr:cNvPr>
          <xdr:cNvSpPr/>
        </xdr:nvSpPr>
        <xdr:spPr>
          <a:xfrm>
            <a:off x="266700" y="1228725"/>
            <a:ext cx="7400925" cy="2638425"/>
          </a:xfrm>
          <a:prstGeom prst="roundRect">
            <a:avLst>
              <a:gd name="adj" fmla="val 3310"/>
            </a:avLst>
          </a:prstGeom>
          <a:solidFill>
            <a:schemeClr val="tx2">
              <a:lumMod val="20000"/>
              <a:lumOff val="8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>
                <a:solidFill>
                  <a:schemeClr val="tx1"/>
                </a:solidFill>
                <a:latin typeface="Bahnschrift" panose="020B0502040204020203" pitchFamily="34" charset="0"/>
              </a:rPr>
              <a:t>Indicator</a:t>
            </a:r>
            <a:r>
              <a:rPr lang="pt-BR" sz="1100" baseline="0">
                <a:solidFill>
                  <a:schemeClr val="tx1"/>
                </a:solidFill>
                <a:latin typeface="Bahnschrift" panose="020B0502040204020203" pitchFamily="34" charset="0"/>
              </a:rPr>
              <a:t> 3</a:t>
            </a:r>
          </a:p>
        </xdr:txBody>
      </xdr:sp>
      <xdr:graphicFrame macro="">
        <xdr:nvGraphicFramePr>
          <xdr:cNvPr id="19" name="Gráfico 18">
            <a:extLst>
              <a:ext uri="{FF2B5EF4-FFF2-40B4-BE49-F238E27FC236}">
                <a16:creationId xmlns:a16="http://schemas.microsoft.com/office/drawing/2014/main" id="{A6613241-5076-4439-9F85-A59807DB3E0E}"/>
              </a:ext>
            </a:extLst>
          </xdr:cNvPr>
          <xdr:cNvGraphicFramePr/>
        </xdr:nvGraphicFramePr>
        <xdr:xfrm>
          <a:off x="342900" y="1257300"/>
          <a:ext cx="3524250" cy="25765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DATA!R15">
        <xdr:nvSpPr>
          <xdr:cNvPr id="20" name="CaixaDeTexto 19">
            <a:extLst>
              <a:ext uri="{FF2B5EF4-FFF2-40B4-BE49-F238E27FC236}">
                <a16:creationId xmlns:a16="http://schemas.microsoft.com/office/drawing/2014/main" id="{E5E57101-58BB-495C-8B3A-FED9366EBA9E}"/>
              </a:ext>
            </a:extLst>
          </xdr:cNvPr>
          <xdr:cNvSpPr txBox="1"/>
        </xdr:nvSpPr>
        <xdr:spPr>
          <a:xfrm>
            <a:off x="1635179" y="2337454"/>
            <a:ext cx="939692" cy="4162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fld id="{3B96D176-C810-4050-A933-81005ED6F03E}" type="TxLink">
              <a:rPr lang="en-US" sz="2000" b="0" i="0" u="none" strike="noStrike">
                <a:solidFill>
                  <a:srgbClr val="000000"/>
                </a:solidFill>
                <a:latin typeface="Bahnschrift"/>
              </a:rPr>
              <a:pPr/>
              <a:t>98,67%</a:t>
            </a:fld>
            <a:endParaRPr lang="pt-BR" sz="4000"/>
          </a:p>
        </xdr:txBody>
      </xdr:sp>
      <xdr:graphicFrame macro="">
        <xdr:nvGraphicFramePr>
          <xdr:cNvPr id="21" name="Gráfico 20">
            <a:extLst>
              <a:ext uri="{FF2B5EF4-FFF2-40B4-BE49-F238E27FC236}">
                <a16:creationId xmlns:a16="http://schemas.microsoft.com/office/drawing/2014/main" id="{7099F9CB-6540-465D-9267-2157968D455F}"/>
              </a:ext>
            </a:extLst>
          </xdr:cNvPr>
          <xdr:cNvGraphicFramePr>
            <a:graphicFrameLocks/>
          </xdr:cNvGraphicFramePr>
        </xdr:nvGraphicFramePr>
        <xdr:xfrm>
          <a:off x="3267075" y="1285874"/>
          <a:ext cx="4371975" cy="2562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15</xdr:col>
      <xdr:colOff>476250</xdr:colOff>
      <xdr:row>19</xdr:row>
      <xdr:rowOff>57150</xdr:rowOff>
    </xdr:from>
    <xdr:to>
      <xdr:col>29</xdr:col>
      <xdr:colOff>333375</xdr:colOff>
      <xdr:row>33</xdr:row>
      <xdr:rowOff>28575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73892559-212F-4D40-88CB-98B11EC89286}"/>
            </a:ext>
          </a:extLst>
        </xdr:cNvPr>
        <xdr:cNvGrpSpPr/>
      </xdr:nvGrpSpPr>
      <xdr:grpSpPr>
        <a:xfrm>
          <a:off x="9286875" y="4143375"/>
          <a:ext cx="8391525" cy="2638425"/>
          <a:chOff x="257175" y="4143375"/>
          <a:chExt cx="7400925" cy="2638425"/>
        </a:xfrm>
      </xdr:grpSpPr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EB0DFC37-5C28-4679-A566-0026F4F7DB1E}"/>
              </a:ext>
            </a:extLst>
          </xdr:cNvPr>
          <xdr:cNvGrpSpPr/>
        </xdr:nvGrpSpPr>
        <xdr:grpSpPr>
          <a:xfrm>
            <a:off x="257175" y="4143375"/>
            <a:ext cx="7400925" cy="2638425"/>
            <a:chOff x="257175" y="4143375"/>
            <a:chExt cx="7400925" cy="2638425"/>
          </a:xfrm>
        </xdr:grpSpPr>
        <xdr:sp macro="" textlink="">
          <xdr:nvSpPr>
            <xdr:cNvPr id="25" name="Retângulo: Cantos Arredondados 24">
              <a:extLst>
                <a:ext uri="{FF2B5EF4-FFF2-40B4-BE49-F238E27FC236}">
                  <a16:creationId xmlns:a16="http://schemas.microsoft.com/office/drawing/2014/main" id="{878F3B6E-8D17-47E6-9236-5BF62EC8B4C2}"/>
                </a:ext>
              </a:extLst>
            </xdr:cNvPr>
            <xdr:cNvSpPr/>
          </xdr:nvSpPr>
          <xdr:spPr>
            <a:xfrm>
              <a:off x="257175" y="4143375"/>
              <a:ext cx="7400925" cy="2638425"/>
            </a:xfrm>
            <a:prstGeom prst="roundRect">
              <a:avLst>
                <a:gd name="adj" fmla="val 3310"/>
              </a:avLst>
            </a:prstGeom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100">
                  <a:solidFill>
                    <a:schemeClr val="tx1"/>
                  </a:solidFill>
                  <a:latin typeface="Bahnschrift" panose="020B0502040204020203" pitchFamily="34" charset="0"/>
                </a:rPr>
                <a:t>Indicator</a:t>
              </a:r>
              <a:r>
                <a:rPr lang="pt-BR" sz="1100" baseline="0">
                  <a:solidFill>
                    <a:schemeClr val="tx1"/>
                  </a:solidFill>
                  <a:latin typeface="Bahnschrift" panose="020B0502040204020203" pitchFamily="34" charset="0"/>
                </a:rPr>
                <a:t> 4</a:t>
              </a:r>
              <a:endParaRPr lang="pt-BR" sz="1100">
                <a:solidFill>
                  <a:schemeClr val="tx1"/>
                </a:solidFill>
                <a:latin typeface="Bahnschrift" panose="020B0502040204020203" pitchFamily="34" charset="0"/>
              </a:endParaRPr>
            </a:p>
          </xdr:txBody>
        </xdr:sp>
        <xdr:graphicFrame macro="">
          <xdr:nvGraphicFramePr>
            <xdr:cNvPr id="26" name="Gráfico 25">
              <a:extLst>
                <a:ext uri="{FF2B5EF4-FFF2-40B4-BE49-F238E27FC236}">
                  <a16:creationId xmlns:a16="http://schemas.microsoft.com/office/drawing/2014/main" id="{73AAA019-04EF-4553-B529-B6FDCE2FF4B9}"/>
                </a:ext>
              </a:extLst>
            </xdr:cNvPr>
            <xdr:cNvGraphicFramePr>
              <a:graphicFrameLocks/>
            </xdr:cNvGraphicFramePr>
          </xdr:nvGraphicFramePr>
          <xdr:xfrm>
            <a:off x="333375" y="4171950"/>
            <a:ext cx="3524250" cy="25765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graphicFrame macro="">
          <xdr:nvGraphicFramePr>
            <xdr:cNvPr id="27" name="Gráfico 26">
              <a:extLst>
                <a:ext uri="{FF2B5EF4-FFF2-40B4-BE49-F238E27FC236}">
                  <a16:creationId xmlns:a16="http://schemas.microsoft.com/office/drawing/2014/main" id="{6A81A7D5-84A8-4E12-B3F3-72C09E5A082C}"/>
                </a:ext>
              </a:extLst>
            </xdr:cNvPr>
            <xdr:cNvGraphicFramePr>
              <a:graphicFrameLocks/>
            </xdr:cNvGraphicFramePr>
          </xdr:nvGraphicFramePr>
          <xdr:xfrm>
            <a:off x="3257550" y="4200524"/>
            <a:ext cx="4371975" cy="25622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</xdr:grpSp>
      <xdr:sp macro="" textlink="DATA!R18">
        <xdr:nvSpPr>
          <xdr:cNvPr id="24" name="CaixaDeTexto 23">
            <a:extLst>
              <a:ext uri="{FF2B5EF4-FFF2-40B4-BE49-F238E27FC236}">
                <a16:creationId xmlns:a16="http://schemas.microsoft.com/office/drawing/2014/main" id="{167AE19E-B946-4165-B6AF-B9EE4D8FCDF9}"/>
              </a:ext>
            </a:extLst>
          </xdr:cNvPr>
          <xdr:cNvSpPr txBox="1"/>
        </xdr:nvSpPr>
        <xdr:spPr>
          <a:xfrm>
            <a:off x="1546457" y="5229342"/>
            <a:ext cx="1098086" cy="46172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indent="0"/>
            <a:fld id="{3AE2368A-A810-4FE3-A73E-0E72EA8AD766}" type="TxLink">
              <a:rPr lang="en-US" sz="2400" b="0" i="0" u="none" strike="noStrike">
                <a:solidFill>
                  <a:srgbClr val="000000"/>
                </a:solidFill>
                <a:latin typeface="Bahnschrift"/>
                <a:ea typeface="+mn-ea"/>
                <a:cs typeface="+mn-cs"/>
              </a:rPr>
              <a:pPr marL="0" indent="0"/>
              <a:t>97,09%</a:t>
            </a:fld>
            <a:endParaRPr lang="pt-BR" sz="4400" b="0" i="0" u="none" strike="noStrike">
              <a:solidFill>
                <a:srgbClr val="000000"/>
              </a:solidFill>
              <a:latin typeface="Bahnschrif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0378-74CA-43B9-A815-5AF5A107EEA6}">
  <dimension ref="B3:R17"/>
  <sheetViews>
    <sheetView workbookViewId="0">
      <selection activeCell="B19" sqref="B19"/>
    </sheetView>
  </sheetViews>
  <sheetFormatPr defaultRowHeight="15" x14ac:dyDescent="0.25"/>
  <cols>
    <col min="2" max="2" width="13.7109375" bestFit="1" customWidth="1"/>
    <col min="3" max="3" width="9.140625" customWidth="1"/>
    <col min="4" max="4" width="10.140625" bestFit="1" customWidth="1"/>
    <col min="11" max="11" width="13.7109375" bestFit="1" customWidth="1"/>
    <col min="14" max="14" width="11.140625" bestFit="1" customWidth="1"/>
  </cols>
  <sheetData>
    <row r="3" spans="2:18" x14ac:dyDescent="0.25">
      <c r="B3" s="1" t="s">
        <v>0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K3" s="1" t="s">
        <v>0</v>
      </c>
      <c r="L3" s="8" t="s">
        <v>7</v>
      </c>
      <c r="M3" s="8" t="s">
        <v>14</v>
      </c>
      <c r="N3" s="8" t="s">
        <v>15</v>
      </c>
      <c r="O3" s="8"/>
      <c r="P3" s="8"/>
      <c r="Q3" s="8"/>
      <c r="R3" s="8"/>
    </row>
    <row r="4" spans="2:18" x14ac:dyDescent="0.25">
      <c r="B4" s="4" t="s">
        <v>1</v>
      </c>
      <c r="C4" s="7">
        <v>153</v>
      </c>
      <c r="D4" s="3">
        <v>127</v>
      </c>
      <c r="E4" s="3">
        <v>199</v>
      </c>
      <c r="F4" s="3">
        <v>116</v>
      </c>
      <c r="G4" s="3">
        <v>173</v>
      </c>
      <c r="H4" s="3">
        <v>167</v>
      </c>
      <c r="I4" s="3">
        <v>102</v>
      </c>
      <c r="K4" s="4" t="s">
        <v>1</v>
      </c>
      <c r="L4" s="6">
        <f>HLOOKUP(L3,$C$3:$I$9,2,0)</f>
        <v>153</v>
      </c>
      <c r="M4" s="5">
        <f>AVERAGE($L$4:$L$9)</f>
        <v>138.66666666666666</v>
      </c>
      <c r="N4" s="6">
        <f>M4*1.2</f>
        <v>166.39999999999998</v>
      </c>
      <c r="O4" s="6"/>
      <c r="P4" s="6"/>
      <c r="Q4" s="6"/>
      <c r="R4" s="6"/>
    </row>
    <row r="5" spans="2:18" x14ac:dyDescent="0.25">
      <c r="B5" s="4" t="s">
        <v>2</v>
      </c>
      <c r="C5" s="7">
        <v>213</v>
      </c>
      <c r="D5" s="3">
        <v>117</v>
      </c>
      <c r="E5" s="3">
        <v>156</v>
      </c>
      <c r="F5" s="3">
        <v>153</v>
      </c>
      <c r="G5" s="3">
        <v>178</v>
      </c>
      <c r="H5" s="3">
        <v>183</v>
      </c>
      <c r="I5" s="3">
        <v>117</v>
      </c>
      <c r="K5" s="4" t="s">
        <v>2</v>
      </c>
      <c r="L5" s="6">
        <f>HLOOKUP(L3,$C$3:$I$9,3,0)</f>
        <v>213</v>
      </c>
      <c r="M5" s="5">
        <f t="shared" ref="M5:M9" si="0">AVERAGE($L$4:$L$9)</f>
        <v>138.66666666666666</v>
      </c>
      <c r="N5" s="6">
        <f t="shared" ref="N5:N9" si="1">M5*1.2</f>
        <v>166.39999999999998</v>
      </c>
      <c r="O5" s="6"/>
      <c r="P5" s="6"/>
      <c r="Q5" s="6"/>
      <c r="R5" s="6"/>
    </row>
    <row r="6" spans="2:18" x14ac:dyDescent="0.25">
      <c r="B6" s="4" t="s">
        <v>3</v>
      </c>
      <c r="C6" s="7">
        <v>123</v>
      </c>
      <c r="D6" s="3">
        <v>165</v>
      </c>
      <c r="E6" s="3">
        <v>179</v>
      </c>
      <c r="F6" s="3">
        <v>161</v>
      </c>
      <c r="G6" s="3">
        <v>130</v>
      </c>
      <c r="H6" s="3">
        <v>141</v>
      </c>
      <c r="I6" s="3">
        <v>125</v>
      </c>
      <c r="K6" s="4" t="s">
        <v>3</v>
      </c>
      <c r="L6" s="6">
        <f>HLOOKUP(L3,$C$3:$I$9,4,0)</f>
        <v>123</v>
      </c>
      <c r="M6" s="5">
        <f t="shared" si="0"/>
        <v>138.66666666666666</v>
      </c>
      <c r="N6" s="6">
        <f t="shared" si="1"/>
        <v>166.39999999999998</v>
      </c>
      <c r="O6" s="6"/>
      <c r="P6" s="6"/>
      <c r="Q6" s="6"/>
      <c r="R6" s="6"/>
    </row>
    <row r="7" spans="2:18" x14ac:dyDescent="0.25">
      <c r="B7" s="4" t="s">
        <v>4</v>
      </c>
      <c r="C7" s="7">
        <v>117</v>
      </c>
      <c r="D7" s="3">
        <v>124</v>
      </c>
      <c r="E7" s="3">
        <v>152</v>
      </c>
      <c r="F7" s="3">
        <v>163</v>
      </c>
      <c r="G7" s="3">
        <v>143</v>
      </c>
      <c r="H7" s="3">
        <v>146</v>
      </c>
      <c r="I7" s="3">
        <v>92</v>
      </c>
      <c r="K7" s="4" t="s">
        <v>4</v>
      </c>
      <c r="L7" s="6">
        <f>HLOOKUP(L3,$C$3:$I$9,5,0)</f>
        <v>117</v>
      </c>
      <c r="M7" s="5">
        <f t="shared" si="0"/>
        <v>138.66666666666666</v>
      </c>
      <c r="N7" s="6">
        <f t="shared" si="1"/>
        <v>166.39999999999998</v>
      </c>
      <c r="O7" s="6"/>
      <c r="P7" s="6"/>
      <c r="Q7" s="6"/>
      <c r="R7" s="6"/>
    </row>
    <row r="8" spans="2:18" x14ac:dyDescent="0.25">
      <c r="B8" s="4" t="s">
        <v>5</v>
      </c>
      <c r="C8" s="7">
        <v>120</v>
      </c>
      <c r="D8" s="3">
        <v>126</v>
      </c>
      <c r="E8" s="3">
        <v>137</v>
      </c>
      <c r="F8" s="3">
        <v>94</v>
      </c>
      <c r="G8" s="3">
        <v>186</v>
      </c>
      <c r="H8" s="3">
        <v>188</v>
      </c>
      <c r="I8" s="3">
        <v>121</v>
      </c>
      <c r="K8" s="4" t="s">
        <v>5</v>
      </c>
      <c r="L8" s="6">
        <f>HLOOKUP(L3,$C$3:$I$9,6,0)</f>
        <v>120</v>
      </c>
      <c r="M8" s="5">
        <f t="shared" si="0"/>
        <v>138.66666666666666</v>
      </c>
      <c r="N8" s="6">
        <f t="shared" si="1"/>
        <v>166.39999999999998</v>
      </c>
      <c r="O8" s="6"/>
      <c r="P8" s="6"/>
      <c r="Q8" s="6"/>
      <c r="R8" s="6"/>
    </row>
    <row r="9" spans="2:18" x14ac:dyDescent="0.25">
      <c r="B9" s="4" t="s">
        <v>6</v>
      </c>
      <c r="C9" s="7">
        <v>106</v>
      </c>
      <c r="D9" s="3">
        <v>148</v>
      </c>
      <c r="E9" s="3">
        <v>124</v>
      </c>
      <c r="F9" s="3">
        <v>122</v>
      </c>
      <c r="G9" s="3">
        <v>97</v>
      </c>
      <c r="H9" s="3">
        <v>96</v>
      </c>
      <c r="I9" s="3">
        <v>93</v>
      </c>
      <c r="K9" s="4" t="s">
        <v>6</v>
      </c>
      <c r="L9" s="6">
        <f>HLOOKUP(L3,$C$3:$I$9,7,0)</f>
        <v>106</v>
      </c>
      <c r="M9" s="5">
        <f t="shared" si="0"/>
        <v>138.66666666666666</v>
      </c>
      <c r="N9" s="6">
        <f t="shared" si="1"/>
        <v>166.39999999999998</v>
      </c>
      <c r="O9" s="6"/>
      <c r="P9" s="6"/>
      <c r="Q9" s="6"/>
      <c r="R9" s="6"/>
    </row>
    <row r="11" spans="2:18" x14ac:dyDescent="0.25">
      <c r="B11" s="4" t="s">
        <v>14</v>
      </c>
      <c r="C11" s="6">
        <f>AVERAGE(C4:C9)</f>
        <v>138.66666666666666</v>
      </c>
      <c r="D11" s="6">
        <f t="shared" ref="D11:I11" si="2">AVERAGE(D4:D9)</f>
        <v>134.5</v>
      </c>
      <c r="E11" s="6">
        <f t="shared" si="2"/>
        <v>157.83333333333334</v>
      </c>
      <c r="F11" s="6">
        <f t="shared" si="2"/>
        <v>134.83333333333334</v>
      </c>
      <c r="G11" s="6">
        <f t="shared" si="2"/>
        <v>151.16666666666666</v>
      </c>
      <c r="H11" s="6">
        <f t="shared" si="2"/>
        <v>153.5</v>
      </c>
      <c r="I11" s="6">
        <f t="shared" si="2"/>
        <v>108.33333333333333</v>
      </c>
    </row>
    <row r="12" spans="2:18" x14ac:dyDescent="0.25">
      <c r="B12" s="4" t="s">
        <v>16</v>
      </c>
      <c r="C12" s="6">
        <f>C11*1.05</f>
        <v>145.6</v>
      </c>
      <c r="D12" s="6">
        <f t="shared" ref="D12:I12" si="3">D11*1.05</f>
        <v>141.22499999999999</v>
      </c>
      <c r="E12" s="6">
        <f t="shared" si="3"/>
        <v>165.72500000000002</v>
      </c>
      <c r="F12" s="6">
        <f t="shared" si="3"/>
        <v>141.57500000000002</v>
      </c>
      <c r="G12" s="6">
        <f t="shared" si="3"/>
        <v>158.72499999999999</v>
      </c>
      <c r="H12" s="6">
        <f t="shared" si="3"/>
        <v>161.17500000000001</v>
      </c>
      <c r="I12" s="6">
        <f t="shared" si="3"/>
        <v>113.75</v>
      </c>
    </row>
    <row r="14" spans="2:18" x14ac:dyDescent="0.25">
      <c r="B14" s="1" t="s">
        <v>0</v>
      </c>
      <c r="C14" s="2" t="s">
        <v>7</v>
      </c>
      <c r="D14" s="2" t="s">
        <v>8</v>
      </c>
      <c r="E14" s="2" t="s">
        <v>9</v>
      </c>
      <c r="F14" s="2" t="s">
        <v>10</v>
      </c>
      <c r="G14" s="2" t="s">
        <v>11</v>
      </c>
      <c r="H14" s="2" t="s">
        <v>12</v>
      </c>
      <c r="I14" s="2" t="s">
        <v>13</v>
      </c>
    </row>
    <row r="15" spans="2:18" x14ac:dyDescent="0.25">
      <c r="B15" s="4" t="s">
        <v>3</v>
      </c>
      <c r="C15" s="6">
        <f>VLOOKUP($B$15,$B$4:$I$9,2,)</f>
        <v>123</v>
      </c>
      <c r="D15" s="6">
        <f>VLOOKUP($B$15,$B$4:$I$9,3,)</f>
        <v>165</v>
      </c>
      <c r="E15" s="6">
        <f>VLOOKUP($B$15,$B$4:$I$9,4,)</f>
        <v>179</v>
      </c>
      <c r="F15" s="6">
        <f>VLOOKUP($B$15,$B$4:$I$9,5,)</f>
        <v>161</v>
      </c>
      <c r="G15" s="6">
        <f>VLOOKUP($B$15,$B$4:$I$9,6,)</f>
        <v>130</v>
      </c>
      <c r="H15" s="6">
        <f>VLOOKUP($B$15,$B$4:$I$9,7,)</f>
        <v>141</v>
      </c>
      <c r="I15" s="6">
        <f>VLOOKUP($B$15,$B$4:$I$9,8,)</f>
        <v>125</v>
      </c>
    </row>
    <row r="16" spans="2:18" x14ac:dyDescent="0.25">
      <c r="B16" s="4" t="s">
        <v>14</v>
      </c>
      <c r="C16" s="6">
        <f>AVERAGE(C4:C9)</f>
        <v>138.66666666666666</v>
      </c>
      <c r="D16" s="6">
        <f t="shared" ref="D16:I16" si="4">AVERAGE(D4:D9)</f>
        <v>134.5</v>
      </c>
      <c r="E16" s="6">
        <f t="shared" si="4"/>
        <v>157.83333333333334</v>
      </c>
      <c r="F16" s="6">
        <f t="shared" si="4"/>
        <v>134.83333333333334</v>
      </c>
      <c r="G16" s="6">
        <f t="shared" si="4"/>
        <v>151.16666666666666</v>
      </c>
      <c r="H16" s="6">
        <f t="shared" si="4"/>
        <v>153.5</v>
      </c>
      <c r="I16" s="6">
        <f t="shared" si="4"/>
        <v>108.33333333333333</v>
      </c>
    </row>
    <row r="17" spans="2:9" x14ac:dyDescent="0.25">
      <c r="B17" s="4" t="s">
        <v>17</v>
      </c>
      <c r="C17" s="6">
        <f>C16*1.2</f>
        <v>166.39999999999998</v>
      </c>
      <c r="D17" s="6">
        <f t="shared" ref="D17:I17" si="5">D16*1.2</f>
        <v>161.4</v>
      </c>
      <c r="E17" s="6">
        <f t="shared" si="5"/>
        <v>189.4</v>
      </c>
      <c r="F17" s="6">
        <f t="shared" si="5"/>
        <v>161.80000000000001</v>
      </c>
      <c r="G17" s="6">
        <f t="shared" si="5"/>
        <v>181.39999999999998</v>
      </c>
      <c r="H17" s="6">
        <f t="shared" si="5"/>
        <v>184.2</v>
      </c>
      <c r="I17" s="6">
        <f t="shared" si="5"/>
        <v>130</v>
      </c>
    </row>
  </sheetData>
  <conditionalFormatting sqref="C4:C9">
    <cfRule type="iconSet" priority="8">
      <iconSet iconSet="3Symbols">
        <cfvo type="percent" val="0"/>
        <cfvo type="num" val="$C$11"/>
        <cfvo type="num" val="$C$12"/>
      </iconSet>
    </cfRule>
  </conditionalFormatting>
  <conditionalFormatting sqref="D4:D9">
    <cfRule type="iconSet" priority="7">
      <iconSet iconSet="3Symbols">
        <cfvo type="percent" val="0"/>
        <cfvo type="num" val="$D$11"/>
        <cfvo type="num" val="$D$12"/>
      </iconSet>
    </cfRule>
  </conditionalFormatting>
  <conditionalFormatting sqref="E4:E9">
    <cfRule type="iconSet" priority="6">
      <iconSet iconSet="3Symbols">
        <cfvo type="percent" val="0"/>
        <cfvo type="num" val="$E$11"/>
        <cfvo type="num" val="$E$12"/>
      </iconSet>
    </cfRule>
  </conditionalFormatting>
  <conditionalFormatting sqref="F4:F9">
    <cfRule type="iconSet" priority="5">
      <iconSet iconSet="3Symbols">
        <cfvo type="percent" val="0"/>
        <cfvo type="num" val="$F$11"/>
        <cfvo type="num" val="$F$12"/>
      </iconSet>
    </cfRule>
  </conditionalFormatting>
  <conditionalFormatting sqref="G4:G9">
    <cfRule type="iconSet" priority="4">
      <iconSet iconSet="3Symbols">
        <cfvo type="percent" val="0"/>
        <cfvo type="num" val="$G$11"/>
        <cfvo type="num" val="$G$12"/>
      </iconSet>
    </cfRule>
  </conditionalFormatting>
  <conditionalFormatting sqref="H4:H9">
    <cfRule type="iconSet" priority="3">
      <iconSet iconSet="3Symbols">
        <cfvo type="percent" val="0"/>
        <cfvo type="num" val="$H$11"/>
        <cfvo type="num" val="$H$12"/>
      </iconSet>
    </cfRule>
  </conditionalFormatting>
  <conditionalFormatting sqref="I4:I9">
    <cfRule type="iconSet" priority="2">
      <iconSet iconSet="3Symbols">
        <cfvo type="percent" val="0"/>
        <cfvo type="num" val="$I$11"/>
        <cfvo type="num" val="$I$12"/>
      </iconSet>
    </cfRule>
  </conditionalFormatting>
  <conditionalFormatting sqref="L4:L9">
    <cfRule type="iconSet" priority="1">
      <iconSet iconSet="3Symbols" showValue="0">
        <cfvo type="percent" val="0"/>
        <cfvo type="num" val="$M$4"/>
        <cfvo type="num" val="$N$4"/>
      </iconSet>
    </cfRule>
  </conditionalFormatting>
  <dataValidations count="2">
    <dataValidation type="list" allowBlank="1" showInputMessage="1" showErrorMessage="1" sqref="L3" xr:uid="{907BB9CB-EA8D-4489-BB37-E654D65C77EF}">
      <formula1>$C$3:$I$3</formula1>
    </dataValidation>
    <dataValidation type="list" allowBlank="1" showInputMessage="1" showErrorMessage="1" sqref="B15" xr:uid="{045DF82A-6C14-4D48-9766-0F59B2A6AA77}">
      <formula1>$B$4:$B$9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6201-9DD1-4193-9903-F1F1B7AFA323}">
  <dimension ref="B2:E8"/>
  <sheetViews>
    <sheetView workbookViewId="0">
      <selection activeCell="E13" sqref="E13"/>
    </sheetView>
  </sheetViews>
  <sheetFormatPr defaultRowHeight="15" x14ac:dyDescent="0.25"/>
  <cols>
    <col min="2" max="2" width="13.7109375" bestFit="1" customWidth="1"/>
    <col min="4" max="4" width="11.140625" bestFit="1" customWidth="1"/>
  </cols>
  <sheetData>
    <row r="2" spans="2:5" x14ac:dyDescent="0.25">
      <c r="B2" s="1" t="s">
        <v>0</v>
      </c>
      <c r="C2" s="2" t="s">
        <v>7</v>
      </c>
      <c r="D2" s="2" t="s">
        <v>15</v>
      </c>
      <c r="E2" s="2" t="s">
        <v>18</v>
      </c>
    </row>
    <row r="3" spans="2:5" x14ac:dyDescent="0.25">
      <c r="B3" s="4" t="s">
        <v>1</v>
      </c>
      <c r="C3" s="9">
        <v>153</v>
      </c>
      <c r="D3" s="6">
        <f>AVERAGE($C$3:$C$8)*1.5</f>
        <v>208</v>
      </c>
      <c r="E3" t="e">
        <f>IF(C3&gt;D3,C3,NA())</f>
        <v>#N/A</v>
      </c>
    </row>
    <row r="4" spans="2:5" x14ac:dyDescent="0.25">
      <c r="B4" s="4" t="s">
        <v>2</v>
      </c>
      <c r="C4" s="9">
        <v>213</v>
      </c>
      <c r="D4" s="6">
        <f t="shared" ref="D4:D8" si="0">AVERAGE($C$3:$C$8)*1.5</f>
        <v>208</v>
      </c>
      <c r="E4">
        <f t="shared" ref="E4:E8" si="1">IF(C4&gt;D4,C4,NA())</f>
        <v>213</v>
      </c>
    </row>
    <row r="5" spans="2:5" x14ac:dyDescent="0.25">
      <c r="B5" s="4" t="s">
        <v>3</v>
      </c>
      <c r="C5" s="9">
        <v>123</v>
      </c>
      <c r="D5" s="6">
        <f t="shared" si="0"/>
        <v>208</v>
      </c>
      <c r="E5" t="e">
        <f t="shared" si="1"/>
        <v>#N/A</v>
      </c>
    </row>
    <row r="6" spans="2:5" x14ac:dyDescent="0.25">
      <c r="B6" s="4" t="s">
        <v>4</v>
      </c>
      <c r="C6" s="9">
        <v>117</v>
      </c>
      <c r="D6" s="6">
        <f t="shared" si="0"/>
        <v>208</v>
      </c>
      <c r="E6" t="e">
        <f t="shared" si="1"/>
        <v>#N/A</v>
      </c>
    </row>
    <row r="7" spans="2:5" x14ac:dyDescent="0.25">
      <c r="B7" s="4" t="s">
        <v>5</v>
      </c>
      <c r="C7" s="9">
        <v>120</v>
      </c>
      <c r="D7" s="6">
        <f t="shared" si="0"/>
        <v>208</v>
      </c>
      <c r="E7" t="e">
        <f t="shared" si="1"/>
        <v>#N/A</v>
      </c>
    </row>
    <row r="8" spans="2:5" x14ac:dyDescent="0.25">
      <c r="B8" s="4" t="s">
        <v>6</v>
      </c>
      <c r="C8" s="9">
        <v>106</v>
      </c>
      <c r="D8" s="6">
        <f t="shared" si="0"/>
        <v>208</v>
      </c>
      <c r="E8" t="e">
        <f t="shared" si="1"/>
        <v>#N/A</v>
      </c>
    </row>
  </sheetData>
  <sheetProtection algorithmName="SHA-512" hashValue="FK0TMv2o24DTfF1pGStyQGXdjf9Mc9dcb033Fu6MS2x0VvtpdE+byhw3VqvDNKiILKCNyUaW2QLgxXA3W8Tw6g==" saltValue="1ZTyjZW+hL+941F8wVX5Yg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62C4-8F7B-4FC6-A533-0C43226B50EE}">
  <dimension ref="A1:AC18"/>
  <sheetViews>
    <sheetView zoomScale="95" zoomScaleNormal="95" workbookViewId="0">
      <selection activeCell="K24" sqref="K24"/>
    </sheetView>
  </sheetViews>
  <sheetFormatPr defaultRowHeight="15" x14ac:dyDescent="0.25"/>
  <cols>
    <col min="1" max="1" width="6.7109375" style="11" customWidth="1"/>
    <col min="2" max="3" width="9.140625" style="11"/>
    <col min="4" max="4" width="9.7109375" style="11" customWidth="1"/>
    <col min="5" max="5" width="17" style="11" customWidth="1"/>
    <col min="6" max="17" width="16" style="11" customWidth="1"/>
    <col min="18" max="18" width="16.85546875" style="11" bestFit="1" customWidth="1"/>
    <col min="19" max="19" width="10.140625" style="11" bestFit="1" customWidth="1"/>
    <col min="20" max="16384" width="9.140625" style="11"/>
  </cols>
  <sheetData>
    <row r="1" spans="1:29" customFormat="1" ht="36.75" customHeight="1" x14ac:dyDescent="0.25">
      <c r="A1" s="36" t="s">
        <v>19</v>
      </c>
      <c r="B1" s="36"/>
      <c r="C1" s="36"/>
      <c r="D1" s="37" t="s">
        <v>36</v>
      </c>
      <c r="E1" s="37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3" spans="1:29" ht="24.75" customHeight="1" x14ac:dyDescent="0.25">
      <c r="B3" s="12" t="s">
        <v>20</v>
      </c>
    </row>
    <row r="6" spans="1:29" ht="15.75" thickBot="1" x14ac:dyDescent="0.3">
      <c r="B6" s="38" t="s">
        <v>21</v>
      </c>
      <c r="C6" s="38"/>
      <c r="D6" s="38"/>
      <c r="E6" s="13" t="s">
        <v>26</v>
      </c>
      <c r="F6" s="21" t="s">
        <v>7</v>
      </c>
      <c r="G6" s="21" t="s">
        <v>8</v>
      </c>
      <c r="H6" s="21" t="s">
        <v>9</v>
      </c>
      <c r="I6" s="21" t="s">
        <v>10</v>
      </c>
      <c r="J6" s="21" t="s">
        <v>11</v>
      </c>
      <c r="K6" s="21" t="s">
        <v>12</v>
      </c>
      <c r="L6" s="21" t="s">
        <v>13</v>
      </c>
      <c r="M6" s="21" t="s">
        <v>30</v>
      </c>
      <c r="N6" s="21" t="s">
        <v>31</v>
      </c>
      <c r="O6" s="21" t="s">
        <v>32</v>
      </c>
      <c r="P6" s="21" t="s">
        <v>33</v>
      </c>
      <c r="Q6" s="21" t="s">
        <v>34</v>
      </c>
      <c r="R6" s="21" t="s">
        <v>35</v>
      </c>
      <c r="S6" s="21" t="s">
        <v>38</v>
      </c>
    </row>
    <row r="7" spans="1:29" ht="18" customHeight="1" x14ac:dyDescent="0.25">
      <c r="B7" s="39" t="s">
        <v>22</v>
      </c>
      <c r="C7" s="40"/>
      <c r="D7" s="40"/>
      <c r="E7" s="14" t="s">
        <v>27</v>
      </c>
      <c r="F7" s="19">
        <v>47645</v>
      </c>
      <c r="G7" s="19">
        <v>40000</v>
      </c>
      <c r="H7" s="19">
        <v>56893</v>
      </c>
      <c r="I7" s="19">
        <v>45321</v>
      </c>
      <c r="J7" s="19">
        <v>55947</v>
      </c>
      <c r="K7" s="19">
        <v>49863</v>
      </c>
      <c r="L7" s="19">
        <v>47947</v>
      </c>
      <c r="M7" s="19">
        <v>48956</v>
      </c>
      <c r="N7" s="19">
        <v>56984</v>
      </c>
      <c r="O7" s="19">
        <v>44234</v>
      </c>
      <c r="P7" s="19">
        <v>57256</v>
      </c>
      <c r="Q7" s="19">
        <v>51283</v>
      </c>
      <c r="R7" s="27">
        <f>SUM(F7:Q7)</f>
        <v>602329</v>
      </c>
      <c r="S7" s="25"/>
    </row>
    <row r="8" spans="1:29" ht="18" customHeight="1" x14ac:dyDescent="0.25">
      <c r="B8" s="32"/>
      <c r="C8" s="33"/>
      <c r="D8" s="33"/>
      <c r="E8" s="14" t="s">
        <v>28</v>
      </c>
      <c r="F8" s="18">
        <v>50000</v>
      </c>
      <c r="G8" s="18">
        <v>50000</v>
      </c>
      <c r="H8" s="18">
        <v>50000</v>
      </c>
      <c r="I8" s="18">
        <v>50000</v>
      </c>
      <c r="J8" s="18">
        <v>50000</v>
      </c>
      <c r="K8" s="18">
        <v>50000</v>
      </c>
      <c r="L8" s="18">
        <v>50000</v>
      </c>
      <c r="M8" s="18">
        <v>50000</v>
      </c>
      <c r="N8" s="18">
        <v>50000</v>
      </c>
      <c r="O8" s="18">
        <v>50000</v>
      </c>
      <c r="P8" s="18">
        <v>50000</v>
      </c>
      <c r="Q8" s="18">
        <v>50000</v>
      </c>
      <c r="R8" s="22">
        <f>SUM(F8:Q8)</f>
        <v>600000</v>
      </c>
      <c r="S8" s="28"/>
    </row>
    <row r="9" spans="1:29" ht="18" customHeight="1" thickBot="1" x14ac:dyDescent="0.3">
      <c r="B9" s="34"/>
      <c r="C9" s="35"/>
      <c r="D9" s="35"/>
      <c r="E9" s="15" t="s">
        <v>29</v>
      </c>
      <c r="F9" s="17">
        <f>F7/F8</f>
        <v>0.95289999999999997</v>
      </c>
      <c r="G9" s="17">
        <f t="shared" ref="G9:Q9" si="0">G7/G8</f>
        <v>0.8</v>
      </c>
      <c r="H9" s="17">
        <f t="shared" si="0"/>
        <v>1.1378600000000001</v>
      </c>
      <c r="I9" s="17">
        <f t="shared" si="0"/>
        <v>0.90642</v>
      </c>
      <c r="J9" s="17">
        <f t="shared" si="0"/>
        <v>1.11894</v>
      </c>
      <c r="K9" s="17">
        <f t="shared" si="0"/>
        <v>0.99726000000000004</v>
      </c>
      <c r="L9" s="17">
        <f t="shared" si="0"/>
        <v>0.95894000000000001</v>
      </c>
      <c r="M9" s="17">
        <f t="shared" si="0"/>
        <v>0.97911999999999999</v>
      </c>
      <c r="N9" s="17">
        <f t="shared" si="0"/>
        <v>1.13968</v>
      </c>
      <c r="O9" s="17">
        <f t="shared" si="0"/>
        <v>0.88468000000000002</v>
      </c>
      <c r="P9" s="17">
        <f t="shared" si="0"/>
        <v>1.1451199999999999</v>
      </c>
      <c r="Q9" s="17">
        <f t="shared" si="0"/>
        <v>1.02566</v>
      </c>
      <c r="R9" s="23">
        <f>R7/R8</f>
        <v>1.0038816666666666</v>
      </c>
      <c r="S9" s="26" t="str">
        <f>IF(R9&lt;100%,100%-R9,"")</f>
        <v/>
      </c>
    </row>
    <row r="10" spans="1:29" ht="18" customHeight="1" x14ac:dyDescent="0.25">
      <c r="B10" s="30" t="s">
        <v>23</v>
      </c>
      <c r="C10" s="31"/>
      <c r="D10" s="31"/>
      <c r="E10" s="16" t="s">
        <v>27</v>
      </c>
      <c r="F10" s="20">
        <v>53252</v>
      </c>
      <c r="G10" s="20">
        <v>50428</v>
      </c>
      <c r="H10" s="20">
        <v>55026</v>
      </c>
      <c r="I10" s="20">
        <v>23346</v>
      </c>
      <c r="J10" s="20">
        <v>47084</v>
      </c>
      <c r="K10" s="20">
        <v>47437</v>
      </c>
      <c r="L10" s="20">
        <v>52631</v>
      </c>
      <c r="M10" s="20">
        <v>52750</v>
      </c>
      <c r="N10" s="20">
        <v>51699</v>
      </c>
      <c r="O10" s="20">
        <v>47104</v>
      </c>
      <c r="P10" s="20">
        <v>56508</v>
      </c>
      <c r="Q10" s="20">
        <v>52932</v>
      </c>
      <c r="R10" s="22">
        <f>SUM(F10:Q10)</f>
        <v>590197</v>
      </c>
      <c r="S10" s="26"/>
    </row>
    <row r="11" spans="1:29" ht="18" customHeight="1" x14ac:dyDescent="0.25">
      <c r="B11" s="32"/>
      <c r="C11" s="33"/>
      <c r="D11" s="33"/>
      <c r="E11" s="14" t="s">
        <v>28</v>
      </c>
      <c r="F11" s="18">
        <v>50000</v>
      </c>
      <c r="G11" s="18">
        <v>50000</v>
      </c>
      <c r="H11" s="18">
        <v>50000</v>
      </c>
      <c r="I11" s="18">
        <v>50000</v>
      </c>
      <c r="J11" s="18">
        <v>50000</v>
      </c>
      <c r="K11" s="18">
        <v>50000</v>
      </c>
      <c r="L11" s="18">
        <v>50000</v>
      </c>
      <c r="M11" s="18">
        <v>50000</v>
      </c>
      <c r="N11" s="18">
        <v>50000</v>
      </c>
      <c r="O11" s="18">
        <v>50000</v>
      </c>
      <c r="P11" s="18">
        <v>50000</v>
      </c>
      <c r="Q11" s="18">
        <v>50000</v>
      </c>
      <c r="R11" s="22">
        <f>SUM(F11:Q11)</f>
        <v>600000</v>
      </c>
      <c r="S11" s="28"/>
    </row>
    <row r="12" spans="1:29" ht="18" customHeight="1" thickBot="1" x14ac:dyDescent="0.3">
      <c r="B12" s="34"/>
      <c r="C12" s="35"/>
      <c r="D12" s="35"/>
      <c r="E12" s="15" t="s">
        <v>29</v>
      </c>
      <c r="F12" s="17">
        <f>F10/F11</f>
        <v>1.06504</v>
      </c>
      <c r="G12" s="17">
        <f t="shared" ref="G12" si="1">G10/G11</f>
        <v>1.0085599999999999</v>
      </c>
      <c r="H12" s="17">
        <f t="shared" ref="H12" si="2">H10/H11</f>
        <v>1.1005199999999999</v>
      </c>
      <c r="I12" s="17">
        <f t="shared" ref="I12" si="3">I10/I11</f>
        <v>0.46692</v>
      </c>
      <c r="J12" s="17">
        <f t="shared" ref="J12" si="4">J10/J11</f>
        <v>0.94167999999999996</v>
      </c>
      <c r="K12" s="17">
        <f t="shared" ref="K12" si="5">K10/K11</f>
        <v>0.94874000000000003</v>
      </c>
      <c r="L12" s="17">
        <f t="shared" ref="L12" si="6">L10/L11</f>
        <v>1.0526199999999999</v>
      </c>
      <c r="M12" s="17">
        <f t="shared" ref="M12" si="7">M10/M11</f>
        <v>1.0549999999999999</v>
      </c>
      <c r="N12" s="17">
        <f t="shared" ref="N12" si="8">N10/N11</f>
        <v>1.0339799999999999</v>
      </c>
      <c r="O12" s="17">
        <f t="shared" ref="O12" si="9">O10/O11</f>
        <v>0.94208000000000003</v>
      </c>
      <c r="P12" s="17">
        <f t="shared" ref="P12" si="10">P10/P11</f>
        <v>1.1301600000000001</v>
      </c>
      <c r="Q12" s="17">
        <f t="shared" ref="Q12" si="11">Q10/Q11</f>
        <v>1.05864</v>
      </c>
      <c r="R12" s="23">
        <f>R10/R11</f>
        <v>0.98366166666666666</v>
      </c>
      <c r="S12" s="26">
        <f>IF(R12&lt;100%,100%-R12,"")</f>
        <v>1.6338333333333344E-2</v>
      </c>
    </row>
    <row r="13" spans="1:29" ht="18" customHeight="1" x14ac:dyDescent="0.25">
      <c r="B13" s="30" t="s">
        <v>24</v>
      </c>
      <c r="C13" s="31"/>
      <c r="D13" s="31"/>
      <c r="E13" s="16" t="s">
        <v>27</v>
      </c>
      <c r="F13" s="20">
        <v>54610</v>
      </c>
      <c r="G13" s="20">
        <v>56037</v>
      </c>
      <c r="H13" s="20">
        <v>49859</v>
      </c>
      <c r="I13" s="20">
        <v>51983</v>
      </c>
      <c r="J13" s="20">
        <v>50558</v>
      </c>
      <c r="K13" s="20">
        <v>49732</v>
      </c>
      <c r="L13" s="20">
        <v>12834</v>
      </c>
      <c r="M13" s="20">
        <v>54588</v>
      </c>
      <c r="N13" s="20">
        <v>57233</v>
      </c>
      <c r="O13" s="20">
        <v>47598</v>
      </c>
      <c r="P13" s="20">
        <v>52239</v>
      </c>
      <c r="Q13" s="20">
        <v>54739</v>
      </c>
      <c r="R13" s="22">
        <f>SUM(F13:Q13)</f>
        <v>592010</v>
      </c>
      <c r="S13" s="29"/>
    </row>
    <row r="14" spans="1:29" ht="18" customHeight="1" x14ac:dyDescent="0.25">
      <c r="B14" s="32"/>
      <c r="C14" s="33"/>
      <c r="D14" s="33"/>
      <c r="E14" s="14" t="s">
        <v>28</v>
      </c>
      <c r="F14" s="18">
        <v>50000</v>
      </c>
      <c r="G14" s="18">
        <v>50000</v>
      </c>
      <c r="H14" s="18">
        <v>50000</v>
      </c>
      <c r="I14" s="18">
        <v>50000</v>
      </c>
      <c r="J14" s="18">
        <v>50000</v>
      </c>
      <c r="K14" s="18">
        <v>50000</v>
      </c>
      <c r="L14" s="18">
        <v>50000</v>
      </c>
      <c r="M14" s="18">
        <v>50000</v>
      </c>
      <c r="N14" s="18">
        <v>50000</v>
      </c>
      <c r="O14" s="18">
        <v>50000</v>
      </c>
      <c r="P14" s="18">
        <v>50000</v>
      </c>
      <c r="Q14" s="18">
        <v>50000</v>
      </c>
      <c r="R14" s="22">
        <f>SUM(F14:Q14)</f>
        <v>600000</v>
      </c>
      <c r="S14" s="28"/>
    </row>
    <row r="15" spans="1:29" ht="18" customHeight="1" thickBot="1" x14ac:dyDescent="0.3">
      <c r="B15" s="34"/>
      <c r="C15" s="35"/>
      <c r="D15" s="35"/>
      <c r="E15" s="15" t="s">
        <v>29</v>
      </c>
      <c r="F15" s="17">
        <f>F13/F14</f>
        <v>1.0922000000000001</v>
      </c>
      <c r="G15" s="17">
        <f t="shared" ref="G15" si="12">G13/G14</f>
        <v>1.1207400000000001</v>
      </c>
      <c r="H15" s="17">
        <f t="shared" ref="H15" si="13">H13/H14</f>
        <v>0.99717999999999996</v>
      </c>
      <c r="I15" s="17">
        <f t="shared" ref="I15" si="14">I13/I14</f>
        <v>1.03966</v>
      </c>
      <c r="J15" s="17">
        <f t="shared" ref="J15" si="15">J13/J14</f>
        <v>1.0111600000000001</v>
      </c>
      <c r="K15" s="17">
        <f t="shared" ref="K15" si="16">K13/K14</f>
        <v>0.99463999999999997</v>
      </c>
      <c r="L15" s="17">
        <f t="shared" ref="L15" si="17">L13/L14</f>
        <v>0.25668000000000002</v>
      </c>
      <c r="M15" s="17">
        <f t="shared" ref="M15" si="18">M13/M14</f>
        <v>1.0917600000000001</v>
      </c>
      <c r="N15" s="17">
        <f t="shared" ref="N15" si="19">N13/N14</f>
        <v>1.14466</v>
      </c>
      <c r="O15" s="17">
        <f t="shared" ref="O15" si="20">O13/O14</f>
        <v>0.95196000000000003</v>
      </c>
      <c r="P15" s="17">
        <f t="shared" ref="P15" si="21">P13/P14</f>
        <v>1.04478</v>
      </c>
      <c r="Q15" s="17">
        <f t="shared" ref="Q15" si="22">Q13/Q14</f>
        <v>1.0947800000000001</v>
      </c>
      <c r="R15" s="23">
        <f t="shared" ref="R15" si="23">R13/R14</f>
        <v>0.98668333333333336</v>
      </c>
      <c r="S15" s="26">
        <f>IF(R15&lt;100%,100%-R15,"")</f>
        <v>1.3316666666666643E-2</v>
      </c>
    </row>
    <row r="16" spans="1:29" ht="18" customHeight="1" x14ac:dyDescent="0.25">
      <c r="B16" s="30" t="s">
        <v>25</v>
      </c>
      <c r="C16" s="31"/>
      <c r="D16" s="31"/>
      <c r="E16" s="16" t="s">
        <v>27</v>
      </c>
      <c r="F16" s="20">
        <v>51457</v>
      </c>
      <c r="G16" s="20">
        <v>57590</v>
      </c>
      <c r="H16" s="20">
        <v>48071</v>
      </c>
      <c r="I16" s="20">
        <v>49886</v>
      </c>
      <c r="J16" s="20">
        <v>53893</v>
      </c>
      <c r="K16" s="20">
        <v>52681</v>
      </c>
      <c r="L16" s="20">
        <v>49912</v>
      </c>
      <c r="M16" s="20">
        <v>14832</v>
      </c>
      <c r="N16" s="20">
        <v>53583</v>
      </c>
      <c r="O16" s="20">
        <v>48684</v>
      </c>
      <c r="P16" s="20">
        <v>50481</v>
      </c>
      <c r="Q16" s="20">
        <v>51495</v>
      </c>
      <c r="R16" s="22">
        <f>SUM(F16:Q16)</f>
        <v>582565</v>
      </c>
      <c r="S16" s="29"/>
    </row>
    <row r="17" spans="2:19" ht="18" customHeight="1" x14ac:dyDescent="0.25">
      <c r="B17" s="32"/>
      <c r="C17" s="33"/>
      <c r="D17" s="33"/>
      <c r="E17" s="14" t="s">
        <v>28</v>
      </c>
      <c r="F17" s="18">
        <v>50000</v>
      </c>
      <c r="G17" s="18">
        <v>50000</v>
      </c>
      <c r="H17" s="18">
        <v>50000</v>
      </c>
      <c r="I17" s="18">
        <v>50000</v>
      </c>
      <c r="J17" s="18">
        <v>50000</v>
      </c>
      <c r="K17" s="18">
        <v>50000</v>
      </c>
      <c r="L17" s="18">
        <v>50000</v>
      </c>
      <c r="M17" s="18">
        <v>50000</v>
      </c>
      <c r="N17" s="18">
        <v>50000</v>
      </c>
      <c r="O17" s="18">
        <v>50000</v>
      </c>
      <c r="P17" s="18">
        <v>50000</v>
      </c>
      <c r="Q17" s="18">
        <v>50000</v>
      </c>
      <c r="R17" s="22">
        <f>SUM(F17:Q17)</f>
        <v>600000</v>
      </c>
      <c r="S17" s="28"/>
    </row>
    <row r="18" spans="2:19" ht="18" customHeight="1" thickBot="1" x14ac:dyDescent="0.3">
      <c r="B18" s="34"/>
      <c r="C18" s="35"/>
      <c r="D18" s="35"/>
      <c r="E18" s="15" t="s">
        <v>29</v>
      </c>
      <c r="F18" s="17">
        <f>F16/F17</f>
        <v>1.0291399999999999</v>
      </c>
      <c r="G18" s="17">
        <f t="shared" ref="G18:R18" si="24">G16/G17</f>
        <v>1.1517999999999999</v>
      </c>
      <c r="H18" s="17">
        <f t="shared" si="24"/>
        <v>0.96142000000000005</v>
      </c>
      <c r="I18" s="17">
        <f t="shared" si="24"/>
        <v>0.99772000000000005</v>
      </c>
      <c r="J18" s="17">
        <f t="shared" si="24"/>
        <v>1.07786</v>
      </c>
      <c r="K18" s="17">
        <f t="shared" si="24"/>
        <v>1.05362</v>
      </c>
      <c r="L18" s="17">
        <f t="shared" si="24"/>
        <v>0.99824000000000002</v>
      </c>
      <c r="M18" s="17">
        <f t="shared" si="24"/>
        <v>0.29664000000000001</v>
      </c>
      <c r="N18" s="17">
        <f t="shared" si="24"/>
        <v>1.0716600000000001</v>
      </c>
      <c r="O18" s="17">
        <f t="shared" si="24"/>
        <v>0.97367999999999999</v>
      </c>
      <c r="P18" s="17">
        <f t="shared" si="24"/>
        <v>1.00962</v>
      </c>
      <c r="Q18" s="17">
        <f t="shared" si="24"/>
        <v>1.0299</v>
      </c>
      <c r="R18" s="23">
        <f t="shared" si="24"/>
        <v>0.9709416666666667</v>
      </c>
      <c r="S18" s="26">
        <f>IF(R18&lt;100%,100%-R18,"")</f>
        <v>2.9058333333333297E-2</v>
      </c>
    </row>
  </sheetData>
  <mergeCells count="7">
    <mergeCell ref="B13:D15"/>
    <mergeCell ref="B16:D18"/>
    <mergeCell ref="A1:C1"/>
    <mergeCell ref="D1:E1"/>
    <mergeCell ref="B6:D6"/>
    <mergeCell ref="B7:D9"/>
    <mergeCell ref="B10:D12"/>
  </mergeCells>
  <pageMargins left="0.511811024" right="0.511811024" top="0.78740157499999996" bottom="0.78740157499999996" header="0.31496062000000002" footer="0.31496062000000002"/>
  <ignoredErrors>
    <ignoredError sqref="R9 R12 R15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578F-78EA-4C7B-BA20-AC2CE12CFF3A}">
  <dimension ref="A1:AD3"/>
  <sheetViews>
    <sheetView tabSelected="1" zoomScaleNormal="100" workbookViewId="0">
      <selection activeCell="J37" sqref="J37"/>
    </sheetView>
  </sheetViews>
  <sheetFormatPr defaultRowHeight="15" x14ac:dyDescent="0.25"/>
  <cols>
    <col min="1" max="1" width="3.42578125" style="11" customWidth="1"/>
    <col min="2" max="2" width="9.140625" style="11"/>
    <col min="3" max="3" width="9.85546875" style="11" customWidth="1"/>
    <col min="4" max="16384" width="9.140625" style="11"/>
  </cols>
  <sheetData>
    <row r="1" spans="1:30" customFormat="1" ht="36.75" customHeight="1" x14ac:dyDescent="0.25">
      <c r="A1" s="41" t="s">
        <v>19</v>
      </c>
      <c r="B1" s="41"/>
      <c r="C1" s="41"/>
      <c r="D1" s="37" t="s">
        <v>36</v>
      </c>
      <c r="E1" s="37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3" spans="1:30" ht="30" customHeight="1" x14ac:dyDescent="0.25">
      <c r="B3" s="24" t="s">
        <v>37</v>
      </c>
    </row>
  </sheetData>
  <sheetProtection algorithmName="SHA-512" hashValue="V9AHdoZNTuOvTfsRGRX7St2rlw+8JykZ7m5t6H4EuwNQhza/3jG3cceCEB4erSxExyV0vPUDsj26g/MugqUm2Q==" saltValue="KHli7C5zKeSbdNMSf/lNug==" spinCount="100000" sheet="1" objects="1" scenarios="1"/>
  <mergeCells count="2">
    <mergeCell ref="A1:C1"/>
    <mergeCell ref="D1:E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1°KPI</vt:lpstr>
      <vt:lpstr>2°KPI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Ferreira Menezes</dc:creator>
  <cp:lastModifiedBy>Caio Ferreira Menezes</cp:lastModifiedBy>
  <dcterms:created xsi:type="dcterms:W3CDTF">2022-12-05T18:52:54Z</dcterms:created>
  <dcterms:modified xsi:type="dcterms:W3CDTF">2022-12-08T02:17:02Z</dcterms:modified>
</cp:coreProperties>
</file>