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525041bb7211ab/Documentos/PROJETOS/PLANILHAS/"/>
    </mc:Choice>
  </mc:AlternateContent>
  <xr:revisionPtr revIDLastSave="22" documentId="8_{1AE48534-4D25-44DA-8B23-CB5C4577EAED}" xr6:coauthVersionLast="36" xr6:coauthVersionMax="36" xr10:uidLastSave="{1CA756C0-4B1E-4EEB-BCC8-60513B00E1AF}"/>
  <bookViews>
    <workbookView xWindow="0" yWindow="0" windowWidth="21570" windowHeight="8415" activeTab="2" xr2:uid="{A06ECA6C-B157-43FC-BB99-28529C5FF4EE}"/>
  </bookViews>
  <sheets>
    <sheet name="DADOS" sheetId="2" r:id="rId1"/>
    <sheet name="MATRIZ" sheetId="1" r:id="rId2"/>
    <sheet name="AUXILIAR" sheetId="3" r:id="rId3"/>
  </sheets>
  <definedNames>
    <definedName name="Ano">AUXILIAR!$K$4</definedName>
    <definedName name="Estado">AUXILIAR!$I$5</definedName>
    <definedName name="IndiceAno">AUXILIAR!$K$5</definedName>
    <definedName name="IndiceMes">AUXILIAR!$L$4</definedName>
    <definedName name="IndicePais">AUXILIAR!$J$5</definedName>
    <definedName name="ListaAno">AUXILIAR!$I$9:$I$20</definedName>
    <definedName name="ListaEstados">AUXILIAR!$A$5:$A$31</definedName>
    <definedName name="ListaMes">AUXILIAR!$J$9:$J$20</definedName>
    <definedName name="ListaVendas">AUXILIAR!$B$5:$B$31</definedName>
    <definedName name="MédiaAvaliação">AUXILIAR!$G$4:$G$9</definedName>
    <definedName name="Mes">AUXILIAR!$L$4</definedName>
    <definedName name="Paises">AUXILIAR!$B$4:$B$9</definedName>
    <definedName name="PorcentCancelado">AUXILIAR!$F$4:$F$9</definedName>
    <definedName name="TotalVendas">AUXILIAR!$E$4:$E$9</definedName>
    <definedName name="Vendas">Tabela1[]</definedName>
    <definedName name="Vendas_Aux">AUXILIAR!$C$4:$C$9</definedName>
    <definedName name="VendasCanceladas">AUXILIAR!$D$4:$D$9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3" l="1"/>
  <c r="O15" i="3"/>
  <c r="O16" i="3"/>
  <c r="O17" i="3"/>
  <c r="O18" i="3"/>
  <c r="O13" i="3"/>
  <c r="N14" i="3"/>
  <c r="N15" i="3"/>
  <c r="N16" i="3"/>
  <c r="N17" i="3"/>
  <c r="N18" i="3"/>
  <c r="N13" i="3"/>
  <c r="M14" i="3"/>
  <c r="M15" i="3"/>
  <c r="M16" i="3"/>
  <c r="M17" i="3"/>
  <c r="M18" i="3"/>
  <c r="M13" i="3"/>
  <c r="H7" i="1"/>
  <c r="K7" i="1"/>
  <c r="L7" i="1"/>
  <c r="H6" i="1"/>
  <c r="K6" i="1"/>
  <c r="L6" i="1"/>
  <c r="H5" i="1"/>
  <c r="K5" i="1"/>
  <c r="L5" i="1"/>
  <c r="G5" i="3" l="1"/>
  <c r="G7" i="3"/>
  <c r="G9" i="3"/>
  <c r="G4" i="3"/>
  <c r="E5" i="3"/>
  <c r="E7" i="3"/>
  <c r="E9" i="3"/>
  <c r="D5" i="3"/>
  <c r="F5" i="3" s="1"/>
  <c r="D7" i="3"/>
  <c r="D9" i="3"/>
  <c r="K4" i="3"/>
  <c r="L2" i="1"/>
  <c r="L3" i="1"/>
  <c r="L4" i="1"/>
  <c r="D4" i="3" s="1"/>
  <c r="K2" i="1"/>
  <c r="D8" i="3" s="1"/>
  <c r="K3" i="1"/>
  <c r="D6" i="3" s="1"/>
  <c r="K4" i="1"/>
  <c r="C5" i="3"/>
  <c r="C6" i="3"/>
  <c r="C7" i="3"/>
  <c r="C8" i="3"/>
  <c r="C9" i="3"/>
  <c r="C4" i="3"/>
  <c r="J4" i="3"/>
  <c r="H4" i="1"/>
  <c r="H3" i="1"/>
  <c r="H2" i="1"/>
  <c r="E4" i="3" l="1"/>
  <c r="E8" i="3"/>
  <c r="G8" i="3"/>
  <c r="G6" i="3"/>
  <c r="N8" i="3"/>
  <c r="M8" i="3" s="1"/>
  <c r="O8" i="3" s="1"/>
  <c r="F7" i="3"/>
  <c r="F9" i="3"/>
  <c r="N9" i="3"/>
  <c r="M9" i="3" s="1"/>
  <c r="O9" i="3" s="1"/>
  <c r="N10" i="3"/>
  <c r="M10" i="3" s="1"/>
  <c r="O10" i="3" s="1"/>
  <c r="F4" i="3"/>
  <c r="E6" i="3"/>
  <c r="F6" i="3" s="1"/>
  <c r="F8" i="3"/>
</calcChain>
</file>

<file path=xl/sharedStrings.xml><?xml version="1.0" encoding="utf-8"?>
<sst xmlns="http://schemas.openxmlformats.org/spreadsheetml/2006/main" count="109" uniqueCount="63">
  <si>
    <t>Vendas</t>
  </si>
  <si>
    <t>Total</t>
  </si>
  <si>
    <t>Avaliação</t>
  </si>
  <si>
    <t>Países</t>
  </si>
  <si>
    <t>Itália</t>
  </si>
  <si>
    <t>Grécia</t>
  </si>
  <si>
    <t>França</t>
  </si>
  <si>
    <t>Belgica</t>
  </si>
  <si>
    <t>Japão</t>
  </si>
  <si>
    <t>ID</t>
  </si>
  <si>
    <t>DATA</t>
  </si>
  <si>
    <t>SERVIÇO</t>
  </si>
  <si>
    <t>VENDEDOR</t>
  </si>
  <si>
    <t>FORMA DE PAGAMENTO</t>
  </si>
  <si>
    <t>VALOR TOTAL</t>
  </si>
  <si>
    <t>COMISSÃO</t>
  </si>
  <si>
    <t>STATUS</t>
  </si>
  <si>
    <t>AVALIAÇÃO</t>
  </si>
  <si>
    <t>SERVIÇOS</t>
  </si>
  <si>
    <t>PAÍSES</t>
  </si>
  <si>
    <t>Alemãnha</t>
  </si>
  <si>
    <t>Venda</t>
  </si>
  <si>
    <t>Manutenção</t>
  </si>
  <si>
    <t>Revisão</t>
  </si>
  <si>
    <t>Marcos</t>
  </si>
  <si>
    <t>Luís</t>
  </si>
  <si>
    <t>Natalia</t>
  </si>
  <si>
    <t>Ana</t>
  </si>
  <si>
    <t>Yuri</t>
  </si>
  <si>
    <t>Fernanda</t>
  </si>
  <si>
    <t>Cartão de Crédito</t>
  </si>
  <si>
    <t>Cartão de Débito</t>
  </si>
  <si>
    <t>Boleto Bancário</t>
  </si>
  <si>
    <t>Finalizado</t>
  </si>
  <si>
    <t>PAÍS</t>
  </si>
  <si>
    <t>Vendas por Países</t>
  </si>
  <si>
    <t>% Cancel.</t>
  </si>
  <si>
    <t>Itens selecionados e Critérios</t>
  </si>
  <si>
    <t>Ano</t>
  </si>
  <si>
    <t>Mês</t>
  </si>
  <si>
    <t>País</t>
  </si>
  <si>
    <t>Valor:</t>
  </si>
  <si>
    <t>Índice:</t>
  </si>
  <si>
    <t>Listas de Anos e Meses</t>
  </si>
  <si>
    <t>Anos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</si>
  <si>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</si>
  <si>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</si>
  <si>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</si>
  <si>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</si>
  <si>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</si>
  <si>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</si>
  <si>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</si>
  <si>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</si>
  <si>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</si>
  <si>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</si>
  <si>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</si>
  <si>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</si>
  <si>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</si>
  <si>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Andamento</t>
  </si>
  <si>
    <t>3 Principais Estados</t>
  </si>
  <si>
    <t>Vendedores</t>
  </si>
  <si>
    <t>Média</t>
  </si>
  <si>
    <t>Indicadores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</si>
</sst>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Bahnschrift Light SemiCondensed"/>
      <family val="2"/>
    </font>
    <font>
      <sz val="11"/>
      <color theme="1"/>
      <name val="Bahnschrift Light SemiCondensed"/>
      <family val="2"/>
    </font>
    <font>
      <sz val="11"/>
      <color theme="9" tint="0.79998168889431442"/>
      <name val="Bahnschrift Light SemiCondensed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/>
      <bottom style="thin">
        <color theme="9" tint="0.3999450666829432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4" borderId="0" xfId="0" applyFont="1" applyFill="1"/>
    <xf numFmtId="0" fontId="3" fillId="0" borderId="0" xfId="0" applyFont="1"/>
    <xf numFmtId="0" fontId="3" fillId="0" borderId="0" xfId="0" applyFont="1" applyAlignment="1">
      <alignment horizontal="right" indent="1"/>
    </xf>
    <xf numFmtId="0" fontId="2" fillId="4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5" borderId="1" xfId="0" applyFont="1" applyFill="1" applyBorder="1" applyAlignment="1">
      <alignment horizontal="left" inden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 vertical="center"/>
    </xf>
    <xf numFmtId="44" fontId="3" fillId="5" borderId="1" xfId="0" applyNumberFormat="1" applyFont="1" applyFill="1" applyBorder="1" applyAlignment="1">
      <alignment horizontal="left" vertical="center"/>
    </xf>
    <xf numFmtId="9" fontId="3" fillId="5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07EFD-C3AD-4287-9C4A-46B2DD425DAD}" name="Tabela1" displayName="Tabela1" ref="A1:L7" totalsRowShown="0" headerRowDxfId="13" dataDxfId="12">
  <autoFilter ref="A1:L7" xr:uid="{1658989A-0783-4A79-A0F7-E7DA23DC0FA4}"/>
  <tableColumns count="12">
    <tableColumn id="1" xr3:uid="{380CFEBC-619C-4E7A-BC08-1F8045DE594A}" name="ID" dataDxfId="11"/>
    <tableColumn id="2" xr3:uid="{1248CB8D-9551-4C84-82F3-7F758728522B}" name="DATA" dataDxfId="10"/>
    <tableColumn id="3" xr3:uid="{8E1CEC3F-12F6-4D1C-A134-F823511AF4AB}" name="PAÍS" dataDxfId="9"/>
    <tableColumn id="4" xr3:uid="{C3EF6F3E-074A-4C39-AA82-CEC1DCE49CB4}" name="SERVIÇO" dataDxfId="8"/>
    <tableColumn id="5" xr3:uid="{080B12D5-2593-4848-A46A-8EE18DB288D9}" name="VENDEDOR" dataDxfId="7"/>
    <tableColumn id="6" xr3:uid="{A195E360-D1E9-4BF4-A138-21A449106DDC}" name="FORMA DE PAGAMENTO" dataDxfId="6"/>
    <tableColumn id="7" xr3:uid="{FFB6C217-BFDD-4AA7-AC3B-EF673C300D4F}" name="VALOR TOTAL" dataDxfId="5"/>
    <tableColumn id="8" xr3:uid="{EA1C923F-5303-497C-BBD3-0DFE9757018D}" name="COMISSÃO" dataDxfId="4">
      <calculatedColumnFormula>Tabela1[[#This Row],[VALOR TOTAL]]*DADOS!$N$3</calculatedColumnFormula>
    </tableColumn>
    <tableColumn id="9" xr3:uid="{5ABA154D-3D11-4E1D-BD6F-7906F98AAB56}" name="STATUS" dataDxfId="3"/>
    <tableColumn id="10" xr3:uid="{8A9A0D8B-0604-4F02-8744-C228DD89F7EC}" name="AVALIAÇÃO" dataDxfId="2"/>
    <tableColumn id="11" xr3:uid="{D533D347-2D09-4B6C-939B-344A9B56656C}" name="Ano" dataDxfId="1">
      <calculatedColumnFormula>YEAR(Tabela1[[#This Row],[DATA]])</calculatedColumnFormula>
    </tableColumn>
    <tableColumn id="12" xr3:uid="{7C6699F5-FEA4-4FD6-9BB0-B45F10CB0495}" name="Mês" dataDxfId="0">
      <calculatedColumnFormula>MONTH(Tabela1[[#This Row],[DATA]])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2C22-15C7-4680-8EB4-7D6629B0EE30}">
  <dimension ref="B2:N8"/>
  <sheetViews>
    <sheetView workbookViewId="0">
      <selection activeCell="J5" sqref="J5"/>
    </sheetView>
  </sheetViews>
  <sheetFormatPr defaultRowHeight="15" x14ac:dyDescent="0.25"/>
  <cols>
    <col min="2" max="2" width="12.85546875" customWidth="1"/>
    <col min="4" max="4" width="18.85546875" customWidth="1"/>
    <col min="6" max="6" width="15.85546875" customWidth="1"/>
    <col min="8" max="8" width="20.7109375" bestFit="1" customWidth="1"/>
    <col min="10" max="10" width="14.42578125" bestFit="1" customWidth="1"/>
    <col min="12" max="12" width="10.28515625" bestFit="1" customWidth="1"/>
    <col min="14" max="14" width="11.42578125" bestFit="1" customWidth="1"/>
  </cols>
  <sheetData>
    <row r="2" spans="2:14" x14ac:dyDescent="0.25">
      <c r="B2" s="3" t="s">
        <v>19</v>
      </c>
      <c r="D2" s="3" t="s">
        <v>18</v>
      </c>
      <c r="F2" s="3" t="s">
        <v>12</v>
      </c>
      <c r="H2" s="3" t="s">
        <v>13</v>
      </c>
      <c r="J2" s="3" t="s">
        <v>16</v>
      </c>
      <c r="L2" s="3" t="s">
        <v>17</v>
      </c>
      <c r="N2" s="3" t="s">
        <v>15</v>
      </c>
    </row>
    <row r="3" spans="2:14" x14ac:dyDescent="0.25">
      <c r="B3" t="s">
        <v>4</v>
      </c>
      <c r="D3" t="s">
        <v>21</v>
      </c>
      <c r="F3" t="s">
        <v>24</v>
      </c>
      <c r="H3" t="s">
        <v>32</v>
      </c>
      <c r="J3" t="s">
        <v>33</v>
      </c>
      <c r="L3" s="1">
        <v>1</v>
      </c>
      <c r="N3" s="7">
        <v>0.02</v>
      </c>
    </row>
    <row r="4" spans="2:14" x14ac:dyDescent="0.25">
      <c r="B4" t="s">
        <v>5</v>
      </c>
      <c r="D4" t="s">
        <v>22</v>
      </c>
      <c r="F4" t="s">
        <v>25</v>
      </c>
      <c r="H4" t="s">
        <v>30</v>
      </c>
      <c r="J4" t="s">
        <v>58</v>
      </c>
      <c r="L4" s="1">
        <v>2</v>
      </c>
    </row>
    <row r="5" spans="2:14" x14ac:dyDescent="0.25">
      <c r="B5" t="s">
        <v>6</v>
      </c>
      <c r="D5" t="s">
        <v>23</v>
      </c>
      <c r="F5" t="s">
        <v>26</v>
      </c>
      <c r="H5" t="s">
        <v>31</v>
      </c>
      <c r="L5" s="1">
        <v>3</v>
      </c>
    </row>
    <row r="6" spans="2:14" x14ac:dyDescent="0.25">
      <c r="B6" t="s">
        <v>8</v>
      </c>
      <c r="F6" t="s">
        <v>27</v>
      </c>
      <c r="L6" s="1">
        <v>4</v>
      </c>
    </row>
    <row r="7" spans="2:14" x14ac:dyDescent="0.25">
      <c r="B7" t="s">
        <v>7</v>
      </c>
      <c r="F7" t="s">
        <v>28</v>
      </c>
      <c r="J7" s="1"/>
      <c r="L7" s="1">
        <v>5</v>
      </c>
    </row>
    <row r="8" spans="2:14" x14ac:dyDescent="0.25">
      <c r="B8" t="s">
        <v>20</v>
      </c>
      <c r="F8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894E-2FE8-4C5F-81AF-ABE9066B084B}">
  <dimension ref="A1:L11"/>
  <sheetViews>
    <sheetView workbookViewId="0">
      <selection activeCell="D22" sqref="D22"/>
    </sheetView>
  </sheetViews>
  <sheetFormatPr defaultRowHeight="15" x14ac:dyDescent="0.25"/>
  <cols>
    <col min="1" max="1" width="12" style="4" customWidth="1"/>
    <col min="2" max="2" width="16.85546875" style="4" customWidth="1"/>
    <col min="3" max="3" width="17.42578125" style="5" customWidth="1"/>
    <col min="4" max="4" width="15.140625" style="4" customWidth="1"/>
    <col min="5" max="5" width="16.28515625" style="4" customWidth="1"/>
    <col min="6" max="6" width="28.42578125" style="4" customWidth="1"/>
    <col min="7" max="7" width="21.140625" style="5" customWidth="1"/>
    <col min="8" max="8" width="16.7109375" style="4" customWidth="1"/>
    <col min="9" max="9" width="13.85546875" style="4" customWidth="1"/>
    <col min="10" max="10" width="17.140625" style="4" customWidth="1"/>
    <col min="11" max="11" width="10.140625" customWidth="1"/>
  </cols>
  <sheetData>
    <row r="1" spans="1:12" x14ac:dyDescent="0.25">
      <c r="A1" s="2" t="s">
        <v>9</v>
      </c>
      <c r="B1" s="2" t="s">
        <v>10</v>
      </c>
      <c r="C1" s="2" t="s">
        <v>34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38</v>
      </c>
      <c r="L1" s="2" t="s">
        <v>39</v>
      </c>
    </row>
    <row r="2" spans="1:12" x14ac:dyDescent="0.25">
      <c r="A2" s="4">
        <v>100</v>
      </c>
      <c r="B2" s="6">
        <v>44875</v>
      </c>
      <c r="C2" s="4" t="s">
        <v>7</v>
      </c>
      <c r="D2" s="4" t="s">
        <v>22</v>
      </c>
      <c r="E2" s="4" t="s">
        <v>28</v>
      </c>
      <c r="F2" s="4" t="s">
        <v>31</v>
      </c>
      <c r="G2" s="5">
        <v>25863</v>
      </c>
      <c r="H2" s="5">
        <f>Tabela1[[#This Row],[VALOR TOTAL]]*DADOS!$N$3</f>
        <v>517.26</v>
      </c>
      <c r="I2" s="4" t="s">
        <v>33</v>
      </c>
      <c r="J2" s="4">
        <v>4</v>
      </c>
      <c r="K2" s="4">
        <f>YEAR(Tabela1[[#This Row],[DATA]])</f>
        <v>2022</v>
      </c>
      <c r="L2" s="4">
        <f>MONTH(Tabela1[[#This Row],[DATA]])</f>
        <v>11</v>
      </c>
    </row>
    <row r="3" spans="1:12" x14ac:dyDescent="0.25">
      <c r="A3" s="4">
        <v>101</v>
      </c>
      <c r="B3" s="6">
        <v>44877</v>
      </c>
      <c r="C3" s="4" t="s">
        <v>6</v>
      </c>
      <c r="D3" s="4" t="s">
        <v>21</v>
      </c>
      <c r="E3" s="4" t="s">
        <v>26</v>
      </c>
      <c r="F3" s="4" t="s">
        <v>30</v>
      </c>
      <c r="G3" s="5">
        <v>109846</v>
      </c>
      <c r="H3" s="5">
        <f>Tabela1[[#This Row],[VALOR TOTAL]]*DADOS!$N$3</f>
        <v>2196.92</v>
      </c>
      <c r="I3" s="4" t="s">
        <v>58</v>
      </c>
      <c r="J3" s="4">
        <v>5</v>
      </c>
      <c r="K3" s="4">
        <f>YEAR(Tabela1[[#This Row],[DATA]])</f>
        <v>2022</v>
      </c>
      <c r="L3" s="4">
        <f>MONTH(Tabela1[[#This Row],[DATA]])</f>
        <v>11</v>
      </c>
    </row>
    <row r="4" spans="1:12" x14ac:dyDescent="0.25">
      <c r="A4" s="4">
        <v>102</v>
      </c>
      <c r="B4" s="6">
        <v>44880</v>
      </c>
      <c r="C4" s="4" t="s">
        <v>4</v>
      </c>
      <c r="D4" s="4" t="s">
        <v>23</v>
      </c>
      <c r="E4" s="4" t="s">
        <v>29</v>
      </c>
      <c r="F4" s="4" t="s">
        <v>32</v>
      </c>
      <c r="G4" s="5">
        <v>9735.98</v>
      </c>
      <c r="H4" s="5">
        <f>Tabela1[[#This Row],[VALOR TOTAL]]*DADOS!$N$3</f>
        <v>194.71959999999999</v>
      </c>
      <c r="I4" s="4" t="s">
        <v>33</v>
      </c>
      <c r="J4" s="4">
        <v>5</v>
      </c>
      <c r="K4" s="4">
        <f>YEAR(Tabela1[[#This Row],[DATA]])</f>
        <v>2022</v>
      </c>
      <c r="L4" s="4">
        <f>MONTH(Tabela1[[#This Row],[DATA]])</f>
        <v>11</v>
      </c>
    </row>
    <row r="5" spans="1:12" x14ac:dyDescent="0.25">
      <c r="A5" s="4">
        <v>103</v>
      </c>
      <c r="B5" s="6">
        <v>44885</v>
      </c>
      <c r="C5" s="4" t="s">
        <v>20</v>
      </c>
      <c r="D5" s="4" t="s">
        <v>21</v>
      </c>
      <c r="E5" s="4" t="s">
        <v>25</v>
      </c>
      <c r="F5" s="4" t="s">
        <v>31</v>
      </c>
      <c r="G5" s="5">
        <v>89654</v>
      </c>
      <c r="H5" s="5">
        <f>Tabela1[[#This Row],[VALOR TOTAL]]*DADOS!$N$3</f>
        <v>1793.08</v>
      </c>
      <c r="I5" s="4" t="s">
        <v>33</v>
      </c>
      <c r="J5" s="4">
        <v>5</v>
      </c>
      <c r="K5" s="23">
        <f>YEAR(Tabela1[[#This Row],[DATA]])</f>
        <v>2022</v>
      </c>
      <c r="L5" s="23">
        <f>MONTH(Tabela1[[#This Row],[DATA]])</f>
        <v>11</v>
      </c>
    </row>
    <row r="6" spans="1:12" x14ac:dyDescent="0.25">
      <c r="A6" s="4">
        <v>104</v>
      </c>
      <c r="B6" s="6">
        <v>44887</v>
      </c>
      <c r="C6" s="4" t="s">
        <v>5</v>
      </c>
      <c r="D6" s="4" t="s">
        <v>23</v>
      </c>
      <c r="E6" s="4" t="s">
        <v>27</v>
      </c>
      <c r="F6" s="4" t="s">
        <v>32</v>
      </c>
      <c r="G6" s="5">
        <v>11943</v>
      </c>
      <c r="H6" s="5">
        <f>Tabela1[[#This Row],[VALOR TOTAL]]*DADOS!$N$3</f>
        <v>238.86</v>
      </c>
      <c r="I6" s="4" t="s">
        <v>58</v>
      </c>
      <c r="J6" s="4">
        <v>4</v>
      </c>
      <c r="K6" s="23">
        <f>YEAR(Tabela1[[#This Row],[DATA]])</f>
        <v>2022</v>
      </c>
      <c r="L6" s="23">
        <f>MONTH(Tabela1[[#This Row],[DATA]])</f>
        <v>11</v>
      </c>
    </row>
    <row r="7" spans="1:12" x14ac:dyDescent="0.25">
      <c r="A7" s="4">
        <v>105</v>
      </c>
      <c r="B7" s="6">
        <v>44890</v>
      </c>
      <c r="C7" s="4" t="s">
        <v>8</v>
      </c>
      <c r="D7" s="4" t="s">
        <v>22</v>
      </c>
      <c r="E7" s="4" t="s">
        <v>24</v>
      </c>
      <c r="F7" s="4" t="s">
        <v>31</v>
      </c>
      <c r="G7" s="5">
        <v>20846.97</v>
      </c>
      <c r="H7" s="5">
        <f>Tabela1[[#This Row],[VALOR TOTAL]]*DADOS!$N$3</f>
        <v>416.93940000000003</v>
      </c>
      <c r="I7" s="4" t="s">
        <v>33</v>
      </c>
      <c r="J7" s="4">
        <v>4</v>
      </c>
      <c r="K7" s="23">
        <f>YEAR(Tabela1[[#This Row],[DATA]])</f>
        <v>2022</v>
      </c>
      <c r="L7" s="23">
        <f>MONTH(Tabela1[[#This Row],[DATA]])</f>
        <v>11</v>
      </c>
    </row>
    <row r="8" spans="1:12" x14ac:dyDescent="0.25">
      <c r="C8" s="4"/>
    </row>
    <row r="9" spans="1:12" x14ac:dyDescent="0.25">
      <c r="C9" s="4"/>
    </row>
    <row r="10" spans="1:12" x14ac:dyDescent="0.25">
      <c r="C10" s="4"/>
    </row>
    <row r="11" spans="1:12" x14ac:dyDescent="0.25">
      <c r="C11" s="4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F50337D-FE48-4689-B169-B689FC4669D4}">
          <x14:formula1>
            <xm:f>DADOS!$B$3:$B$8</xm:f>
          </x14:formula1>
          <xm:sqref>C2:C1048576</xm:sqref>
        </x14:dataValidation>
        <x14:dataValidation type="list" allowBlank="1" showInputMessage="1" showErrorMessage="1" xr:uid="{71391FA3-5F77-4D6F-8ED9-7BED34025B59}">
          <x14:formula1>
            <xm:f>DADOS!$D$3:$D$5</xm:f>
          </x14:formula1>
          <xm:sqref>D2:D1048576</xm:sqref>
        </x14:dataValidation>
        <x14:dataValidation type="list" allowBlank="1" showInputMessage="1" showErrorMessage="1" xr:uid="{DF09E62D-C5CF-4046-8DFE-96AB437BA9F1}">
          <x14:formula1>
            <xm:f>DADOS!$F$3:$F$8</xm:f>
          </x14:formula1>
          <xm:sqref>E2:E1048576</xm:sqref>
        </x14:dataValidation>
        <x14:dataValidation type="list" allowBlank="1" showInputMessage="1" showErrorMessage="1" xr:uid="{898A1B6B-D328-42A9-A86D-A75103C3C2AE}">
          <x14:formula1>
            <xm:f>DADOS!$H$3:$H$5</xm:f>
          </x14:formula1>
          <xm:sqref>F2:F1048576</xm:sqref>
        </x14:dataValidation>
        <x14:dataValidation type="list" allowBlank="1" showInputMessage="1" showErrorMessage="1" xr:uid="{B4E322CF-8D62-42F9-A954-7CECD247D6E9}">
          <x14:formula1>
            <xm:f>DADOS!$J$3:$J$4</xm:f>
          </x14:formula1>
          <xm:sqref>I2:I1048576</xm:sqref>
        </x14:dataValidation>
        <x14:dataValidation type="list" allowBlank="1" showInputMessage="1" showErrorMessage="1" xr:uid="{732DF943-1892-4D80-B6F6-B3EFB586DB81}">
          <x14:formula1>
            <xm:f>DADOS!$L$3:$L$7</xm:f>
          </x14:formula1>
          <xm:sqref>J2:J1048576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BF22-DBA0-462F-8F61-B8C54CEAED5E}">
  <dimension ref="B2:O20"/>
  <sheetViews>
    <sheetView tabSelected="1" workbookViewId="0">
      <selection activeCell="O25" sqref="O25"/>
    </sheetView>
  </sheetViews>
  <sheetFormatPr defaultRowHeight="15" x14ac:dyDescent="0.25"/>
  <cols>
    <col min="2" max="2" width="13.42578125" customWidth="1"/>
    <col min="3" max="3" width="20.140625" customWidth="1"/>
    <col min="4" max="4" width="14.42578125" customWidth="1"/>
    <col min="6" max="6" width="12.5703125" customWidth="1"/>
    <col min="7" max="7" width="11" customWidth="1"/>
    <col min="8" max="8" width="3.85546875" customWidth="1"/>
    <col min="9" max="9" width="17.85546875" customWidth="1"/>
    <col min="10" max="10" width="16.7109375" customWidth="1"/>
    <col min="11" max="11" width="11.85546875" customWidth="1"/>
    <col min="12" max="12" width="4.42578125" bestFit="1" customWidth="1"/>
    <col min="13" max="13" width="20.5703125" customWidth="1"/>
    <col min="14" max="14" width="18.42578125" customWidth="1"/>
    <col min="15" max="15" width="12.5703125" customWidth="1"/>
  </cols>
  <sheetData>
    <row r="2" spans="2:15" x14ac:dyDescent="0.25">
      <c r="B2" s="21" t="s">
        <v>35</v>
      </c>
      <c r="C2" s="21"/>
      <c r="D2" s="21"/>
      <c r="E2" s="21"/>
      <c r="F2" s="21"/>
      <c r="G2" s="21"/>
      <c r="I2" s="21" t="s">
        <v>37</v>
      </c>
      <c r="J2" s="21"/>
      <c r="K2" s="21"/>
      <c r="L2" s="21"/>
    </row>
    <row r="3" spans="2:15" x14ac:dyDescent="0.25">
      <c r="B3" s="8" t="s">
        <v>3</v>
      </c>
      <c r="C3" s="8" t="s">
        <v>0</v>
      </c>
      <c r="D3" s="8" t="s">
        <v>58</v>
      </c>
      <c r="E3" s="8" t="s">
        <v>1</v>
      </c>
      <c r="F3" s="8" t="s">
        <v>36</v>
      </c>
      <c r="G3" s="8" t="s">
        <v>2</v>
      </c>
      <c r="J3" s="8" t="s">
        <v>40</v>
      </c>
      <c r="K3" s="8" t="s">
        <v>38</v>
      </c>
      <c r="L3" s="8" t="s">
        <v>39</v>
      </c>
    </row>
    <row r="4" spans="2:15" x14ac:dyDescent="0.25">
      <c r="B4" t="s">
        <v>4</v>
      </c>
      <c r="C4" s="5">
        <f>SUMIFS(Tabela1[VALOR TOTAL],Tabela1[PAÍS],AUXILIAR!B4)</f>
        <v>9735.98</v>
      </c>
      <c r="D4" s="13">
        <f>COUNTIFS(Tabela1[PAÍS],B4,Tabela1[Ano],Ano,Tabela1[Mês],Mes,Tabela1[STATUS],"Andamento")</f>
        <v>0</v>
      </c>
      <c r="E4" s="1">
        <f>COUNTIFS(Tabela1[PAÍS],AUXILIAR!B4,Tabela1[Ano],Ano,Tabela1[Mês],IndiceMes)</f>
        <v>1</v>
      </c>
      <c r="F4" s="7">
        <f>IFERROR(D4/E4,"0%")</f>
        <v>0</v>
      </c>
      <c r="G4" s="1">
        <f>IFERROR(AVERAGEIFS(Tabela1[AVALIAÇÃO],Tabela1[PAÍS],AUXILIAR!B4,Tabela1[Ano],Ano,Tabela1[Mês],Mes),0)</f>
        <v>5</v>
      </c>
      <c r="I4" s="10" t="s">
        <v>41</v>
      </c>
      <c r="J4" s="20" t="str">
        <f>INDEX(Paises,J5)</f>
        <v>França</v>
      </c>
      <c r="K4" s="20">
        <f>INDEX(ListaAno,IndiceAno)</f>
        <v>2022</v>
      </c>
      <c r="L4" s="3">
        <v>11</v>
      </c>
    </row>
    <row r="5" spans="2:15" x14ac:dyDescent="0.25">
      <c r="B5" t="s">
        <v>5</v>
      </c>
      <c r="C5" s="5">
        <f>SUMIFS(Tabela1[VALOR TOTAL],Tabela1[PAÍS],AUXILIAR!B5)</f>
        <v>11943</v>
      </c>
      <c r="D5" s="13">
        <f>COUNTIFS(Tabela1[PAÍS],B5,Tabela1[Ano],Ano,Tabela1[Mês],Mes,Tabela1[STATUS],"Andamento")</f>
        <v>1</v>
      </c>
      <c r="E5" s="1">
        <f>COUNTIFS(Tabela1[PAÍS],AUXILIAR!B5,Tabela1[Ano],Ano,Tabela1[Mês],IndiceMes)</f>
        <v>1</v>
      </c>
      <c r="F5" s="7">
        <f t="shared" ref="F5:F9" si="0">IFERROR(D5/E5,"0%")</f>
        <v>1</v>
      </c>
      <c r="G5" s="1">
        <f>IFERROR(AVERAGEIFS(Tabela1[AVALIAÇÃO],Tabela1[PAÍS],AUXILIAR!B5,Tabela1[Ano],Ano,Tabela1[Mês],Mes),0)</f>
        <v>4</v>
      </c>
      <c r="I5" s="10" t="s">
        <v>42</v>
      </c>
      <c r="J5" s="3">
        <v>3</v>
      </c>
      <c r="K5" s="3">
        <v>1</v>
      </c>
      <c r="L5" s="9"/>
    </row>
    <row r="6" spans="2:15" x14ac:dyDescent="0.25">
      <c r="B6" t="s">
        <v>6</v>
      </c>
      <c r="C6" s="5">
        <f>SUMIFS(Tabela1[VALOR TOTAL],Tabela1[PAÍS],AUXILIAR!B6)</f>
        <v>109846</v>
      </c>
      <c r="D6" s="13">
        <f>COUNTIFS(Tabela1[PAÍS],B6,Tabela1[Ano],Ano,Tabela1[Mês],Mes,Tabela1[STATUS],"Andamento")</f>
        <v>1</v>
      </c>
      <c r="E6" s="1">
        <f>COUNTIFS(Tabela1[PAÍS],AUXILIAR!B6,Tabela1[Ano],Ano,Tabela1[Mês],IndiceMes)</f>
        <v>1</v>
      </c>
      <c r="F6" s="7">
        <f t="shared" si="0"/>
        <v>1</v>
      </c>
      <c r="G6" s="1">
        <f>IFERROR(AVERAGEIFS(Tabela1[AVALIAÇÃO],Tabela1[PAÍS],AUXILIAR!B6,Tabela1[Ano],Ano,Tabela1[Mês],Mes),0)</f>
        <v>5</v>
      </c>
    </row>
    <row r="7" spans="2:15" x14ac:dyDescent="0.25">
      <c r="B7" t="s">
        <v>8</v>
      </c>
      <c r="C7" s="5">
        <f>SUMIFS(Tabela1[VALOR TOTAL],Tabela1[PAÍS],AUXILIAR!B7)</f>
        <v>20846.97</v>
      </c>
      <c r="D7" s="13">
        <f>COUNTIFS(Tabela1[PAÍS],B7,Tabela1[Ano],Ano,Tabela1[Mês],Mes,Tabela1[STATUS],"Andamento")</f>
        <v>0</v>
      </c>
      <c r="E7" s="1">
        <f>COUNTIFS(Tabela1[PAÍS],AUXILIAR!B7,Tabela1[Ano],Ano,Tabela1[Mês],IndiceMes)</f>
        <v>1</v>
      </c>
      <c r="F7" s="7">
        <f t="shared" si="0"/>
        <v>0</v>
      </c>
      <c r="G7" s="1">
        <f>IFERROR(AVERAGEIFS(Tabela1[AVALIAÇÃO],Tabela1[PAÍS],AUXILIAR!B7,Tabela1[Ano],Ano,Tabela1[Mês],Mes),0)</f>
        <v>4</v>
      </c>
      <c r="I7" s="21" t="s">
        <v>43</v>
      </c>
      <c r="J7" s="21"/>
      <c r="L7" s="22" t="s">
        <v>59</v>
      </c>
      <c r="M7" s="22"/>
      <c r="N7" s="12" t="s">
        <v>0</v>
      </c>
      <c r="O7" s="12" t="s">
        <v>58</v>
      </c>
    </row>
    <row r="8" spans="2:15" x14ac:dyDescent="0.25">
      <c r="B8" t="s">
        <v>7</v>
      </c>
      <c r="C8" s="5">
        <f>SUMIFS(Tabela1[VALOR TOTAL],Tabela1[PAÍS],AUXILIAR!B8)</f>
        <v>25863</v>
      </c>
      <c r="D8" s="13">
        <f>COUNTIFS(Tabela1[PAÍS],B8,Tabela1[Ano],Ano,Tabela1[Mês],Mes,Tabela1[STATUS],"Andamento")</f>
        <v>0</v>
      </c>
      <c r="E8" s="1">
        <f>COUNTIFS(Tabela1[PAÍS],AUXILIAR!B8,Tabela1[Ano],Ano,Tabela1[Mês],IndiceMes)</f>
        <v>1</v>
      </c>
      <c r="F8" s="7">
        <f t="shared" si="0"/>
        <v>0</v>
      </c>
      <c r="G8" s="1">
        <f>IFERROR(AVERAGEIFS(Tabela1[AVALIAÇÃO],Tabela1[PAÍS],AUXILIAR!B8,Tabela1[Ano],Ano,Tabela1[Mês],Mes),0)</f>
        <v>4</v>
      </c>
      <c r="I8" s="11" t="s">
        <v>44</v>
      </c>
      <c r="J8" s="11" t="s">
        <v>45</v>
      </c>
      <c r="L8" s="15">
        <v>1</v>
      </c>
      <c r="M8" s="17" t="str">
        <f>IF(N8&gt;0,INDEX(Paises,
MATCH(N8,Vendas_Aux,0)),"")</f>
        <v>França</v>
      </c>
      <c r="N8" s="18">
        <f>LARGE(Vendas_Aux,L8)</f>
        <v>109846</v>
      </c>
      <c r="O8" s="19">
        <f>IFERROR(VLOOKUP(M8,$B$4:$G$9,3,FALSE),"0%")</f>
        <v>1</v>
      </c>
    </row>
    <row r="9" spans="2:15" x14ac:dyDescent="0.25">
      <c r="B9" t="s">
        <v>20</v>
      </c>
      <c r="C9" s="5">
        <f>SUMIFS(Tabela1[VALOR TOTAL],Tabela1[PAÍS],AUXILIAR!B9)</f>
        <v>89654</v>
      </c>
      <c r="D9" s="13">
        <f>COUNTIFS(Tabela1[PAÍS],B9,Tabela1[Ano],Ano,Tabela1[Mês],Mes,Tabela1[STATUS],"Andamento")</f>
        <v>0</v>
      </c>
      <c r="E9" s="1">
        <f>COUNTIFS(Tabela1[PAÍS],AUXILIAR!B9,Tabela1[Ano],Ano,Tabela1[Mês],IndiceMes)</f>
        <v>1</v>
      </c>
      <c r="F9" s="7">
        <f t="shared" si="0"/>
        <v>0</v>
      </c>
      <c r="G9" s="1">
        <f>IFERROR(AVERAGEIFS(Tabela1[AVALIAÇÃO],Tabela1[PAÍS],AUXILIAR!B9,Tabela1[Ano],Ano,Tabela1[Mês],Mes),0)</f>
        <v>5</v>
      </c>
      <c r="I9" s="15">
        <v>2022</v>
      </c>
      <c r="J9" s="14" t="s">
        <v>46</v>
      </c>
      <c r="L9" s="15">
        <v>2</v>
      </c>
      <c r="M9" s="17" t="str">
        <f>IF(N9&gt;0,INDEX(Paises,
MATCH(N9,Vendas_Aux,0)),"")</f>
        <v>Alemãnha</v>
      </c>
      <c r="N9" s="18">
        <f>LARGE(Vendas_Aux,L9)</f>
        <v>89654</v>
      </c>
      <c r="O9" s="19">
        <f t="shared" ref="O9:O10" si="1">IFERROR(VLOOKUP(M9,$B$4:$G$9,3,FALSE),"0%")</f>
        <v>0</v>
      </c>
    </row>
    <row r="10" spans="2:15" x14ac:dyDescent="0.25">
      <c r="I10" s="15"/>
      <c r="J10" s="14" t="s">
        <v>47</v>
      </c>
      <c r="L10" s="15">
        <v>3</v>
      </c>
      <c r="M10" s="17" t="str">
        <f>IF(N10&gt;0,INDEX(Paises,
MATCH(N10,Vendas_Aux,0)),"")</f>
        <v>Belgica</v>
      </c>
      <c r="N10" s="18">
        <f>LARGE(Vendas_Aux,L10)</f>
        <v>25863</v>
      </c>
      <c r="O10" s="19">
        <f t="shared" si="1"/>
        <v>0</v>
      </c>
    </row>
    <row r="11" spans="2:15" x14ac:dyDescent="0.25">
      <c r="I11" s="16"/>
      <c r="J11" s="14" t="s">
        <v>48</v>
      </c>
    </row>
    <row r="12" spans="2:15" x14ac:dyDescent="0.25">
      <c r="I12" s="16"/>
      <c r="J12" s="14" t="s">
        <v>49</v>
      </c>
      <c r="L12" s="25" t="s">
        <v>60</v>
      </c>
      <c r="M12" s="25"/>
      <c r="N12" s="25" t="s">
        <v>61</v>
      </c>
      <c r="O12" s="26" t="s">
        <v>62</v>
      </c>
    </row>
    <row r="13" spans="2:15" x14ac:dyDescent="0.25">
      <c r="I13" s="16"/>
      <c r="J13" s="14" t="s">
        <v>50</v>
      </c>
      <c r="L13" s="24">
        <v>1</v>
      </c>
      <c r="M13" s="17" t="str">
        <f>DADOS!F3</f>
        <v>Marcos</v>
      </c>
      <c r="N13" s="15">
        <f>COUNTIFS(Tabela1[VENDEDOR],AUXILIAR!M13,Tabela1[AVALIAÇÃO],5)</f>
        <v>0</v>
      </c>
      <c r="O13" s="15">
        <f>AVERAGE($N$13:$N$18)*1.1</f>
        <v>0.55000000000000004</v>
      </c>
    </row>
    <row r="14" spans="2:15" x14ac:dyDescent="0.25">
      <c r="I14" s="16"/>
      <c r="J14" s="14" t="s">
        <v>51</v>
      </c>
      <c r="L14" s="24">
        <v>2</v>
      </c>
      <c r="M14" s="17" t="str">
        <f>DADOS!F4</f>
        <v>Luís</v>
      </c>
      <c r="N14" s="15">
        <f>COUNTIFS(Tabela1[VENDEDOR],AUXILIAR!M14,Tabela1[AVALIAÇÃO],5)</f>
        <v>1</v>
      </c>
      <c r="O14" s="15">
        <f t="shared" ref="O14:O18" si="2">AVERAGE($N$13:$N$18)*1.1</f>
        <v>0.55000000000000004</v>
      </c>
    </row>
    <row r="15" spans="2:15" x14ac:dyDescent="0.25">
      <c r="I15" s="16"/>
      <c r="J15" s="14" t="s">
        <v>52</v>
      </c>
      <c r="L15" s="24">
        <v>3</v>
      </c>
      <c r="M15" s="17" t="str">
        <f>DADOS!F5</f>
        <v>Natalia</v>
      </c>
      <c r="N15" s="15">
        <f>COUNTIFS(Tabela1[VENDEDOR],AUXILIAR!M15,Tabela1[AVALIAÇÃO],5)</f>
        <v>1</v>
      </c>
      <c r="O15" s="15">
        <f t="shared" si="2"/>
        <v>0.55000000000000004</v>
      </c>
    </row>
    <row r="16" spans="2:15" x14ac:dyDescent="0.25">
      <c r="I16" s="16"/>
      <c r="J16" s="14" t="s">
        <v>53</v>
      </c>
      <c r="L16" s="24">
        <v>4</v>
      </c>
      <c r="M16" s="17" t="str">
        <f>DADOS!F6</f>
        <v>Ana</v>
      </c>
      <c r="N16" s="15">
        <f>COUNTIFS(Tabela1[VENDEDOR],AUXILIAR!M16,Tabela1[AVALIAÇÃO],5)</f>
        <v>0</v>
      </c>
      <c r="O16" s="15">
        <f t="shared" si="2"/>
        <v>0.55000000000000004</v>
      </c>
    </row>
    <row r="17" spans="9:15" x14ac:dyDescent="0.25">
      <c r="I17" s="16"/>
      <c r="J17" s="14" t="s">
        <v>54</v>
      </c>
      <c r="L17" s="24">
        <v>5</v>
      </c>
      <c r="M17" s="17" t="str">
        <f>DADOS!F7</f>
        <v>Yuri</v>
      </c>
      <c r="N17" s="15">
        <f>COUNTIFS(Tabela1[VENDEDOR],AUXILIAR!M17,Tabela1[AVALIAÇÃO],5)</f>
        <v>0</v>
      </c>
      <c r="O17" s="15">
        <f t="shared" si="2"/>
        <v>0.55000000000000004</v>
      </c>
    </row>
    <row r="18" spans="9:15" x14ac:dyDescent="0.25">
      <c r="I18" s="16"/>
      <c r="J18" s="14" t="s">
        <v>55</v>
      </c>
      <c r="L18" s="24">
        <v>6</v>
      </c>
      <c r="M18" s="17" t="str">
        <f>DADOS!F8</f>
        <v>Fernanda</v>
      </c>
      <c r="N18" s="15">
        <f>COUNTIFS(Tabela1[VENDEDOR],AUXILIAR!M18,Tabela1[AVALIAÇÃO],5)</f>
        <v>1</v>
      </c>
      <c r="O18" s="15">
        <f t="shared" si="2"/>
        <v>0.55000000000000004</v>
      </c>
    </row>
    <row r="19" spans="9:15" x14ac:dyDescent="0.25">
      <c r="I19" s="16"/>
      <c r="J19" s="14" t="s">
        <v>56</v>
      </c>
    </row>
    <row r="20" spans="9:15" x14ac:dyDescent="0.25">
      <c r="I20" s="16"/>
      <c r="J20" s="14" t="s">
        <v>57</v>
      </c>
    </row>
  </sheetData>
  <mergeCells count="4">
    <mergeCell ref="I2:L2"/>
    <mergeCell ref="B2:G2"/>
    <mergeCell ref="I7:J7"/>
    <mergeCell ref="L7:M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17</vt:i4>
      </vt:variant>
    </vt:vector>
  </HeadingPairs>
  <TitlesOfParts>
    <vt:vector size="20" baseType="lpstr">
      <vt:lpstr>DADOS</vt:lpstr>
      <vt:lpstr>MATRIZ</vt:lpstr>
      <vt:lpstr>AUXILIAR</vt:lpstr>
      <vt:lpstr>Ano</vt:lpstr>
      <vt:lpstr>Estado</vt:lpstr>
      <vt:lpstr>IndiceAno</vt:lpstr>
      <vt:lpstr>IndiceMes</vt:lpstr>
      <vt:lpstr>IndicePais</vt:lpstr>
      <vt:lpstr>ListaAno</vt:lpstr>
      <vt:lpstr>ListaEstados</vt:lpstr>
      <vt:lpstr>ListaMes</vt:lpstr>
      <vt:lpstr>ListaVendas</vt:lpstr>
      <vt:lpstr>MédiaAvaliação</vt:lpstr>
      <vt:lpstr>Mes</vt:lpstr>
      <vt:lpstr>Paises</vt:lpstr>
      <vt:lpstr>PorcentCancelado</vt:lpstr>
      <vt:lpstr>TotalVendas</vt:lpstr>
      <vt:lpstr>Vendas</vt:lpstr>
      <vt:lpstr>Vendas_Aux</vt:lpstr>
      <vt:lpstr>VendasCanceladas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Ferreira Menezes</dc:creator>
  <cp:lastModifiedBy>Caio Ferreira Menezes</cp:lastModifiedBy>
  <dcterms:created xsi:type="dcterms:W3CDTF">2022-12-05T23:21:32Z</dcterms:created>
  <dcterms:modified xsi:type="dcterms:W3CDTF">2022-12-07T02:08:47Z</dcterms:modified>
</cp:coreProperties>
</file>