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4. Financeiro\2 - Contas a Pagar e Receber\5 - Faturamento\Omega\09\"/>
    </mc:Choice>
  </mc:AlternateContent>
  <xr:revisionPtr revIDLastSave="0" documentId="13_ncr:1_{4825435A-12D9-40C1-9A5B-66752C81DBBD}" xr6:coauthVersionLast="47" xr6:coauthVersionMax="47" xr10:uidLastSave="{00000000-0000-0000-0000-000000000000}"/>
  <bookViews>
    <workbookView xWindow="-120" yWindow="-120" windowWidth="24240" windowHeight="13020" xr2:uid="{42D2B5BB-B6CB-4B5D-AC35-BFEAC6F5C20D}"/>
  </bookViews>
  <sheets>
    <sheet name="Charge Rate" sheetId="1" r:id="rId1"/>
    <sheet name="Brazilian Payroll" sheetId="2" r:id="rId2"/>
  </sheets>
  <definedNames>
    <definedName name="_xlnm._FilterDatabase" localSheetId="0" hidden="1">'Charge Rate'!$A$9:$G$37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31" i="1" l="1"/>
  <c r="F15" i="1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6" i="2"/>
  <c r="J5" i="2"/>
  <c r="J4" i="2"/>
  <c r="C25" i="1" l="1"/>
  <c r="G25" i="1" s="1"/>
  <c r="G37" i="1"/>
  <c r="G18" i="1"/>
  <c r="L18" i="2"/>
  <c r="E26" i="1" s="1"/>
  <c r="G26" i="1" s="1"/>
  <c r="L15" i="2"/>
  <c r="E22" i="1" s="1"/>
  <c r="G22" i="1" s="1"/>
  <c r="L5" i="2"/>
  <c r="E11" i="1" s="1"/>
  <c r="G11" i="1" s="1"/>
  <c r="L6" i="2"/>
  <c r="E12" i="1" s="1"/>
  <c r="G12" i="1" s="1"/>
  <c r="L7" i="2"/>
  <c r="E13" i="1" s="1"/>
  <c r="G13" i="1" s="1"/>
  <c r="L8" i="2"/>
  <c r="E14" i="1" s="1"/>
  <c r="G14" i="1" s="1"/>
  <c r="L9" i="2"/>
  <c r="E15" i="1" s="1"/>
  <c r="G15" i="1" s="1"/>
  <c r="L10" i="2"/>
  <c r="E16" i="1" s="1"/>
  <c r="G16" i="1" s="1"/>
  <c r="L11" i="2"/>
  <c r="E17" i="1" s="1"/>
  <c r="G17" i="1" s="1"/>
  <c r="L12" i="2"/>
  <c r="E19" i="1" s="1"/>
  <c r="G19" i="1" s="1"/>
  <c r="L13" i="2"/>
  <c r="E20" i="1" s="1"/>
  <c r="G20" i="1" s="1"/>
  <c r="L14" i="2"/>
  <c r="E21" i="1" s="1"/>
  <c r="G21" i="1" s="1"/>
  <c r="L16" i="2"/>
  <c r="E23" i="1" s="1"/>
  <c r="G23" i="1" s="1"/>
  <c r="L17" i="2"/>
  <c r="E24" i="1" s="1"/>
  <c r="G24" i="1" s="1"/>
  <c r="L19" i="2"/>
  <c r="E27" i="1" s="1"/>
  <c r="G27" i="1" s="1"/>
  <c r="L20" i="2"/>
  <c r="E28" i="1" s="1"/>
  <c r="G28" i="1" s="1"/>
  <c r="L21" i="2"/>
  <c r="E29" i="1" s="1"/>
  <c r="G29" i="1" s="1"/>
  <c r="L22" i="2"/>
  <c r="L23" i="2"/>
  <c r="E31" i="1" s="1"/>
  <c r="G31" i="1" s="1"/>
  <c r="L24" i="2"/>
  <c r="E32" i="1" s="1"/>
  <c r="G32" i="1" s="1"/>
  <c r="L25" i="2"/>
  <c r="E33" i="1" s="1"/>
  <c r="G33" i="1" s="1"/>
  <c r="L26" i="2"/>
  <c r="E34" i="1" s="1"/>
  <c r="G34" i="1" s="1"/>
  <c r="L27" i="2"/>
  <c r="E35" i="1" s="1"/>
  <c r="G35" i="1" s="1"/>
  <c r="L28" i="2"/>
  <c r="E36" i="1" s="1"/>
  <c r="G36" i="1" s="1"/>
  <c r="L4" i="2"/>
  <c r="E10" i="1" s="1"/>
  <c r="G10" i="1" s="1"/>
  <c r="G39" i="1" l="1"/>
</calcChain>
</file>

<file path=xl/sharedStrings.xml><?xml version="1.0" encoding="utf-8"?>
<sst xmlns="http://schemas.openxmlformats.org/spreadsheetml/2006/main" count="128" uniqueCount="84">
  <si>
    <t xml:space="preserve">Name </t>
  </si>
  <si>
    <t>Position/Call Off</t>
  </si>
  <si>
    <t>Charge Rate (GBP)</t>
  </si>
  <si>
    <t xml:space="preserve">Days </t>
  </si>
  <si>
    <t>Brazilian Payroll Additionals (GBP)</t>
  </si>
  <si>
    <t>Expenses</t>
  </si>
  <si>
    <t>Monthly Total (GBP)</t>
  </si>
  <si>
    <t>ROV Supervisor  - Call Off - P25-227</t>
  </si>
  <si>
    <t>ROV Supervisor - Call Off - P25-280</t>
  </si>
  <si>
    <t>Sr Surveyor - Call Off - P25-089</t>
  </si>
  <si>
    <t>ROV Supervisor - Call Off - P25-222</t>
  </si>
  <si>
    <t>Charge Rates</t>
  </si>
  <si>
    <t>Vessel: Normand Maximus/Mermaid</t>
  </si>
  <si>
    <t>Month / Year: September 2025</t>
  </si>
  <si>
    <t>Name</t>
  </si>
  <si>
    <t>Position</t>
  </si>
  <si>
    <t>Social Security INSS</t>
  </si>
  <si>
    <t>Prior  Notice Indemnified 8.33%</t>
  </si>
  <si>
    <t>FGTS Fine  3,82%</t>
  </si>
  <si>
    <t>Social Security INSS on Vacation and 13th Salary 5.6%</t>
  </si>
  <si>
    <t>Life Insurance</t>
  </si>
  <si>
    <t>Total BRL</t>
  </si>
  <si>
    <t>Total GBP</t>
  </si>
  <si>
    <t>CAIO CESAR SILVA NASCIMENTO</t>
  </si>
  <si>
    <t>PILOTO DE ROV</t>
  </si>
  <si>
    <t>DANIEL VIEIRA SILVA NUNES</t>
  </si>
  <si>
    <t>SUPERVISOR DE ROV</t>
  </si>
  <si>
    <t>FABRICIO OLIVEIRA ADDOR PEREIRA</t>
  </si>
  <si>
    <t>GABRIEL CORREIA LEONE</t>
  </si>
  <si>
    <t>SURVEYOR</t>
  </si>
  <si>
    <t>KAUE TOSTE PATROCINIO</t>
  </si>
  <si>
    <t>OTAVIO AUGUSTO RIBEIRO SKROSKI</t>
  </si>
  <si>
    <t>COORDENADOR (A) DE RELATÓRIOS OFFSHORE</t>
  </si>
  <si>
    <t>RAFAEL CABRAL MARCILIO BESERRA</t>
  </si>
  <si>
    <t>PILOTO DE ROV SENIOR</t>
  </si>
  <si>
    <t>RAFAEL DE SOUZA DA SILVA</t>
  </si>
  <si>
    <t>RODRIGO GRALHA OLIVEIRA DO REGO</t>
  </si>
  <si>
    <t>SEMAIAS FELICISSIMO ARAUJO PINTO</t>
  </si>
  <si>
    <t>VINICIUS BRANDAO DA SILVA</t>
  </si>
  <si>
    <t>LBL Surveyor - Call Off - P25-122</t>
  </si>
  <si>
    <t>ALLAN OLIVEIRA CARNEIRO</t>
  </si>
  <si>
    <t>ANA CAROLINA FERREIRA DOMINGUEZ</t>
  </si>
  <si>
    <t>BRYAN BARRETO RODRIGUES</t>
  </si>
  <si>
    <t>FILLIPI BRANDAO LAGEDO</t>
  </si>
  <si>
    <t>GIL ANDERSON REISER</t>
  </si>
  <si>
    <t>HENRIQUE BREDA PAULISTA</t>
  </si>
  <si>
    <t>HIRAN JOSE SIMOES DE CARVALHO</t>
  </si>
  <si>
    <t>IGHOR DE ANDRADE DE OLIVEIRA</t>
  </si>
  <si>
    <t>LAUCILIA VICTORIA  NONATO SIMPLICIO</t>
  </si>
  <si>
    <t>MARCIO MENDONÇA BEGUITO</t>
  </si>
  <si>
    <t>MATHEUS DE SOUZA CABRAL</t>
  </si>
  <si>
    <t>PAULO AUGUSTO LAINO DA SILVA PEREIRA</t>
  </si>
  <si>
    <t>RENATA BORLINI RICARDO</t>
  </si>
  <si>
    <t>THIAGO DORCE RODRIGUES DE OLIVEIRA</t>
  </si>
  <si>
    <t>Senior ROV Pilot Tech - Call Off - P25-420</t>
  </si>
  <si>
    <t>Senior ROV Pilot Tech - Call Off - P25-425</t>
  </si>
  <si>
    <t>GBP Rate</t>
  </si>
  <si>
    <t>MARK SAYWELL</t>
  </si>
  <si>
    <t>Online Surveyor - Call Off - P25-122</t>
  </si>
  <si>
    <t>Sr Surveyor Engineer - Call Off - P25-387</t>
  </si>
  <si>
    <t>Online Surveyor - Call Off - P25-312A</t>
  </si>
  <si>
    <t>ASO</t>
  </si>
  <si>
    <t>Hotels</t>
  </si>
  <si>
    <t>SURVEYOR SENIOR</t>
  </si>
  <si>
    <t>ONLINE SURVEYOR</t>
  </si>
  <si>
    <t>PROCESSADOR DE DADOS</t>
  </si>
  <si>
    <t>Sr Online Surveyor Call Off - P25-384</t>
  </si>
  <si>
    <t>Sr Online Surveyor Call Off - P25-383</t>
  </si>
  <si>
    <t>Sr Online Surveyor - Call Off - P25-366</t>
  </si>
  <si>
    <t>Sr Online Surveyor - Call Off - P25-382</t>
  </si>
  <si>
    <t>Sr Data Processor - Call Off - P25-381</t>
  </si>
  <si>
    <t>Sr Surveyor Engineer - Call Off - P25-385</t>
  </si>
  <si>
    <t>ENG-1 Reimbursement</t>
  </si>
  <si>
    <t>Senior ROV Pilot Tech - Call Off - P25-331</t>
  </si>
  <si>
    <t>Senior ROV Pilot Tech - Call Off - P25-286</t>
  </si>
  <si>
    <t>Senior ROV Pilot Tech - Call Off - P25-284</t>
  </si>
  <si>
    <t>Senior ROV Pilot Tech - Call Off - P25-223</t>
  </si>
  <si>
    <t>Senior ROV Pilot Tech - Call Off - P25-122</t>
  </si>
  <si>
    <t>Senior ROV Pilot Tech - Call Off - P25-346</t>
  </si>
  <si>
    <t>Senior ROV Pilot Tech - Call Off - P25-422</t>
  </si>
  <si>
    <t>ROV Pilot Tech I - Call Off - P25-285</t>
  </si>
  <si>
    <t>ROV Pilot Tech I - Call Off - P25-122</t>
  </si>
  <si>
    <t>ROV Pilot Tech I - Call Off - P25-336</t>
  </si>
  <si>
    <t>Overtime-Sr Data Processor - Call Off - P25-396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</si>
</sst>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u/>
      <sz val="18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4" fontId="0" fillId="2" borderId="0" xfId="0" applyNumberFormat="1" applyFill="1" applyAlignment="1">
      <alignment horizontal="right"/>
    </xf>
    <xf numFmtId="0" fontId="0" fillId="0" borderId="2" xfId="0" applyBorder="1"/>
    <xf numFmtId="4" fontId="0" fillId="0" borderId="0" xfId="0" applyNumberFormat="1" applyAlignment="1">
      <alignment horizontal="right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4" fontId="0" fillId="0" borderId="1" xfId="0" applyNumberFormat="1" applyBorder="1"/>
    <xf numFmtId="49" fontId="1" fillId="0" borderId="1" xfId="0" applyNumberFormat="1" applyFont="1" applyBorder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4" fontId="0" fillId="0" borderId="0" xfId="0" applyNumberFormat="1"/>
    <xf numFmtId="49" fontId="0" fillId="0" borderId="0" xfId="0" applyNumberFormat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35742" cy="409574"/>
    <xdr:pic>
      <xdr:nvPicPr>
        <xdr:cNvPr id="2" name="Picture 1" descr="A blue and black text&#10;&#10;Description automatically generated">
          <a:extLst>
            <a:ext uri="{FF2B5EF4-FFF2-40B4-BE49-F238E27FC236}">
              <a16:creationId xmlns:a16="http://schemas.microsoft.com/office/drawing/2014/main" id="{6EAF5F5D-6E9E-459D-A975-C7CFB27C0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5742" cy="4095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2095500</xdr:colOff>
      <xdr:row>0</xdr:row>
      <xdr:rowOff>257175</xdr:rowOff>
    </xdr:from>
    <xdr:ext cx="2015419" cy="485774"/>
    <xdr:pic>
      <xdr:nvPicPr>
        <xdr:cNvPr id="3" name="Imagem 2">
          <a:extLst>
            <a:ext uri="{FF2B5EF4-FFF2-40B4-BE49-F238E27FC236}">
              <a16:creationId xmlns:a16="http://schemas.microsoft.com/office/drawing/2014/main" id="{D721FA70-6331-4B99-96B7-E011F4087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57175"/>
          <a:ext cx="2015419" cy="485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3783-EAE6-4581-96FA-43FFD5E47E4E}">
  <dimension ref="A1:K39"/>
  <sheetViews>
    <sheetView tabSelected="1" topLeftCell="A16" workbookViewId="0">
      <selection activeCell="I26" sqref="I26"/>
    </sheetView>
  </sheetViews>
  <sheetFormatPr defaultRowHeight="15" x14ac:dyDescent="0.25"/>
  <cols>
    <col min="1" max="1" width="42.7109375" bestFit="1" customWidth="1"/>
    <col min="2" max="2" width="44.7109375" customWidth="1"/>
    <col min="3" max="3" width="20.85546875" customWidth="1"/>
    <col min="4" max="4" width="15.42578125" customWidth="1"/>
    <col min="5" max="5" width="17.5703125" customWidth="1"/>
    <col min="6" max="6" width="15.42578125" customWidth="1"/>
    <col min="7" max="7" width="16.28515625" customWidth="1"/>
    <col min="11" max="11" width="10.140625" bestFit="1" customWidth="1"/>
  </cols>
  <sheetData>
    <row r="1" spans="1:7" ht="24" x14ac:dyDescent="0.4">
      <c r="C1" s="4" t="s">
        <v>11</v>
      </c>
    </row>
    <row r="7" spans="1:7" s="5" customFormat="1" ht="18.75" x14ac:dyDescent="0.3">
      <c r="A7" s="5" t="s">
        <v>12</v>
      </c>
      <c r="D7" s="5" t="s">
        <v>13</v>
      </c>
    </row>
    <row r="9" spans="1:7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7" ht="15.75" x14ac:dyDescent="0.25">
      <c r="A10" s="2" t="s">
        <v>40</v>
      </c>
      <c r="B10" s="2" t="s">
        <v>59</v>
      </c>
      <c r="C10" s="3">
        <v>781</v>
      </c>
      <c r="D10" s="12">
        <v>27</v>
      </c>
      <c r="E10" s="13">
        <f>+'Brazilian Payroll'!L4</f>
        <v>569.6680555555555</v>
      </c>
      <c r="F10" s="12"/>
      <c r="G10" s="13">
        <f>(C10*D10)+E10+F10</f>
        <v>21656.668055555554</v>
      </c>
    </row>
    <row r="11" spans="1:7" ht="15.75" x14ac:dyDescent="0.25">
      <c r="A11" s="2" t="s">
        <v>41</v>
      </c>
      <c r="B11" s="2" t="s">
        <v>60</v>
      </c>
      <c r="C11" s="3">
        <v>634</v>
      </c>
      <c r="D11" s="12">
        <v>26</v>
      </c>
      <c r="E11" s="13">
        <f>+'Brazilian Payroll'!L5</f>
        <v>566.56527777777785</v>
      </c>
      <c r="F11" s="12"/>
      <c r="G11" s="13">
        <f t="shared" ref="G11:G36" si="0">(C11*D11)+E11+F11</f>
        <v>17050.56527777778</v>
      </c>
    </row>
    <row r="12" spans="1:7" ht="15.75" x14ac:dyDescent="0.25">
      <c r="A12" s="2" t="s">
        <v>42</v>
      </c>
      <c r="B12" s="2" t="s">
        <v>82</v>
      </c>
      <c r="C12" s="3">
        <v>679</v>
      </c>
      <c r="D12" s="12">
        <v>29</v>
      </c>
      <c r="E12" s="13">
        <f>+'Brazilian Payroll'!L6</f>
        <v>704.16388888888889</v>
      </c>
      <c r="F12" s="12">
        <v>263.33999999999997</v>
      </c>
      <c r="G12" s="13">
        <f t="shared" si="0"/>
        <v>20658.503888888888</v>
      </c>
    </row>
    <row r="13" spans="1:7" ht="15.75" x14ac:dyDescent="0.25">
      <c r="A13" s="2" t="s">
        <v>23</v>
      </c>
      <c r="B13" s="2" t="s">
        <v>81</v>
      </c>
      <c r="C13" s="3">
        <v>634</v>
      </c>
      <c r="D13" s="12">
        <v>5</v>
      </c>
      <c r="E13" s="13">
        <f>+'Brazilian Payroll'!L7</f>
        <v>667.53194444444455</v>
      </c>
      <c r="F13" s="12">
        <f>286.34+187.94</f>
        <v>474.28</v>
      </c>
      <c r="G13" s="13">
        <f t="shared" si="0"/>
        <v>4311.8119444444446</v>
      </c>
    </row>
    <row r="14" spans="1:7" ht="15.75" x14ac:dyDescent="0.25">
      <c r="A14" s="2" t="s">
        <v>25</v>
      </c>
      <c r="B14" s="2" t="s">
        <v>7</v>
      </c>
      <c r="C14" s="3">
        <v>736</v>
      </c>
      <c r="D14" s="12">
        <v>17</v>
      </c>
      <c r="E14" s="13">
        <f>+'Brazilian Payroll'!L8</f>
        <v>669.89722222222224</v>
      </c>
      <c r="F14" s="12">
        <v>251.38</v>
      </c>
      <c r="G14" s="13">
        <f t="shared" si="0"/>
        <v>13433.277222222221</v>
      </c>
    </row>
    <row r="15" spans="1:7" ht="15.75" x14ac:dyDescent="0.25">
      <c r="A15" s="2" t="s">
        <v>27</v>
      </c>
      <c r="B15" s="2" t="s">
        <v>80</v>
      </c>
      <c r="C15" s="3">
        <v>634</v>
      </c>
      <c r="D15" s="12">
        <v>12</v>
      </c>
      <c r="E15" s="13">
        <f>+'Brazilian Payroll'!L9</f>
        <v>671.44027777777774</v>
      </c>
      <c r="F15" s="12">
        <f>25.88+190.93</f>
        <v>216.81</v>
      </c>
      <c r="G15" s="13">
        <f t="shared" si="0"/>
        <v>8496.2502777777772</v>
      </c>
    </row>
    <row r="16" spans="1:7" ht="15.75" x14ac:dyDescent="0.25">
      <c r="A16" s="2" t="s">
        <v>43</v>
      </c>
      <c r="B16" s="2" t="s">
        <v>66</v>
      </c>
      <c r="C16" s="3">
        <v>702</v>
      </c>
      <c r="D16" s="12">
        <v>17</v>
      </c>
      <c r="E16" s="13">
        <f>+'Brazilian Payroll'!L10</f>
        <v>537.34166666666658</v>
      </c>
      <c r="F16" s="12">
        <v>305.14</v>
      </c>
      <c r="G16" s="13">
        <f t="shared" si="0"/>
        <v>12776.481666666667</v>
      </c>
    </row>
    <row r="17" spans="1:7" ht="15.75" x14ac:dyDescent="0.25">
      <c r="A17" s="2" t="s">
        <v>28</v>
      </c>
      <c r="B17" s="2" t="s">
        <v>58</v>
      </c>
      <c r="C17" s="3">
        <v>691</v>
      </c>
      <c r="D17" s="12">
        <v>4</v>
      </c>
      <c r="E17" s="13">
        <f>+'Brazilian Payroll'!L11</f>
        <v>807.07638888888891</v>
      </c>
      <c r="F17" s="12">
        <v>43.52</v>
      </c>
      <c r="G17" s="13">
        <f t="shared" si="0"/>
        <v>3614.5963888888887</v>
      </c>
    </row>
    <row r="18" spans="1:7" ht="15.75" x14ac:dyDescent="0.25">
      <c r="A18" s="2" t="s">
        <v>28</v>
      </c>
      <c r="B18" s="2" t="s">
        <v>39</v>
      </c>
      <c r="C18" s="3">
        <v>781</v>
      </c>
      <c r="D18" s="12">
        <v>11</v>
      </c>
      <c r="F18" s="12"/>
      <c r="G18" s="13">
        <f t="shared" si="0"/>
        <v>8591</v>
      </c>
    </row>
    <row r="19" spans="1:7" ht="15.75" x14ac:dyDescent="0.25">
      <c r="A19" s="2" t="s">
        <v>44</v>
      </c>
      <c r="B19" s="2" t="s">
        <v>67</v>
      </c>
      <c r="C19" s="3">
        <v>702</v>
      </c>
      <c r="D19" s="12">
        <v>3</v>
      </c>
      <c r="E19" s="13">
        <f>+'Brazilian Payroll'!L12</f>
        <v>579.06666666666661</v>
      </c>
      <c r="F19" s="12"/>
      <c r="G19" s="13">
        <f t="shared" si="0"/>
        <v>2685.0666666666666</v>
      </c>
    </row>
    <row r="20" spans="1:7" ht="15.75" x14ac:dyDescent="0.25">
      <c r="A20" s="2" t="s">
        <v>45</v>
      </c>
      <c r="B20" s="2" t="s">
        <v>79</v>
      </c>
      <c r="C20" s="3">
        <v>682</v>
      </c>
      <c r="D20" s="12">
        <v>5</v>
      </c>
      <c r="E20" s="13">
        <f>+'Brazilian Payroll'!L13</f>
        <v>277.19027777777779</v>
      </c>
      <c r="F20" s="12">
        <v>115.84</v>
      </c>
      <c r="G20" s="13">
        <f t="shared" si="0"/>
        <v>3803.0302777777779</v>
      </c>
    </row>
    <row r="21" spans="1:7" ht="15.75" x14ac:dyDescent="0.25">
      <c r="A21" s="2" t="s">
        <v>46</v>
      </c>
      <c r="B21" s="2" t="s">
        <v>68</v>
      </c>
      <c r="C21" s="3">
        <v>702</v>
      </c>
      <c r="D21" s="12">
        <v>29</v>
      </c>
      <c r="E21" s="13">
        <f>+'Brazilian Payroll'!L14</f>
        <v>640.43055555555554</v>
      </c>
      <c r="F21" s="12">
        <v>415.37</v>
      </c>
      <c r="G21" s="13">
        <f t="shared" si="0"/>
        <v>21413.800555555554</v>
      </c>
    </row>
    <row r="22" spans="1:7" ht="15.75" x14ac:dyDescent="0.25">
      <c r="A22" s="2" t="s">
        <v>47</v>
      </c>
      <c r="B22" s="2" t="s">
        <v>78</v>
      </c>
      <c r="C22" s="3">
        <v>679</v>
      </c>
      <c r="D22" s="12">
        <v>20</v>
      </c>
      <c r="E22" s="13">
        <f>+'Brazilian Payroll'!L15</f>
        <v>569.6680555555555</v>
      </c>
      <c r="F22" s="12">
        <v>506.61</v>
      </c>
      <c r="G22" s="13">
        <f t="shared" si="0"/>
        <v>14656.278055555556</v>
      </c>
    </row>
    <row r="23" spans="1:7" ht="15.75" x14ac:dyDescent="0.25">
      <c r="A23" s="2" t="s">
        <v>30</v>
      </c>
      <c r="B23" s="2" t="s">
        <v>8</v>
      </c>
      <c r="C23" s="3">
        <v>736</v>
      </c>
      <c r="D23" s="12">
        <v>24</v>
      </c>
      <c r="E23" s="13">
        <f>+'Brazilian Payroll'!L16</f>
        <v>829.64722222222213</v>
      </c>
      <c r="F23" s="12">
        <v>201.35</v>
      </c>
      <c r="G23" s="13">
        <f t="shared" si="0"/>
        <v>18694.99722222222</v>
      </c>
    </row>
    <row r="24" spans="1:7" ht="15.75" x14ac:dyDescent="0.25">
      <c r="A24" s="2" t="s">
        <v>48</v>
      </c>
      <c r="B24" s="2" t="s">
        <v>69</v>
      </c>
      <c r="C24" s="3">
        <v>702</v>
      </c>
      <c r="D24" s="12">
        <v>17</v>
      </c>
      <c r="E24" s="13">
        <f>+'Brazilian Payroll'!L17</f>
        <v>659.98194444444459</v>
      </c>
      <c r="F24" s="12">
        <v>633.04999999999995</v>
      </c>
      <c r="G24" s="13">
        <f t="shared" si="0"/>
        <v>13227.031944444443</v>
      </c>
    </row>
    <row r="25" spans="1:7" ht="15.75" x14ac:dyDescent="0.25">
      <c r="A25" s="2" t="s">
        <v>48</v>
      </c>
      <c r="B25" s="2" t="s">
        <v>83</v>
      </c>
      <c r="C25" s="3">
        <f>+C24/12</f>
        <v>58.5</v>
      </c>
      <c r="D25" s="12">
        <v>3</v>
      </c>
      <c r="E25" s="13"/>
      <c r="F25" s="12"/>
      <c r="G25" s="13">
        <f t="shared" si="0"/>
        <v>175.5</v>
      </c>
    </row>
    <row r="26" spans="1:7" ht="15.75" x14ac:dyDescent="0.25">
      <c r="A26" s="2" t="s">
        <v>49</v>
      </c>
      <c r="B26" s="2" t="s">
        <v>73</v>
      </c>
      <c r="C26" s="3">
        <v>679</v>
      </c>
      <c r="D26" s="12">
        <v>26</v>
      </c>
      <c r="E26" s="13">
        <f>+'Brazilian Payroll'!L18</f>
        <v>613.00277777777774</v>
      </c>
      <c r="F26" s="12"/>
      <c r="G26" s="13">
        <f t="shared" si="0"/>
        <v>18267.00277777778</v>
      </c>
    </row>
    <row r="27" spans="1:7" ht="15.75" x14ac:dyDescent="0.25">
      <c r="A27" s="2" t="s">
        <v>50</v>
      </c>
      <c r="B27" s="2" t="s">
        <v>54</v>
      </c>
      <c r="C27" s="3">
        <v>682</v>
      </c>
      <c r="D27" s="12">
        <v>5</v>
      </c>
      <c r="E27" s="13">
        <f>+'Brazilian Payroll'!L19</f>
        <v>119.68472222222222</v>
      </c>
      <c r="F27" s="12">
        <v>167.25</v>
      </c>
      <c r="G27" s="13">
        <f t="shared" si="0"/>
        <v>3696.9347222222223</v>
      </c>
    </row>
    <row r="28" spans="1:7" ht="15.75" x14ac:dyDescent="0.25">
      <c r="A28" s="2" t="s">
        <v>31</v>
      </c>
      <c r="B28" s="2" t="s">
        <v>9</v>
      </c>
      <c r="C28" s="3">
        <v>770</v>
      </c>
      <c r="D28" s="12">
        <v>5</v>
      </c>
      <c r="E28" s="13">
        <f>+'Brazilian Payroll'!L20</f>
        <v>1424.4805555555556</v>
      </c>
      <c r="F28" s="12"/>
      <c r="G28" s="13">
        <f t="shared" si="0"/>
        <v>5274.4805555555558</v>
      </c>
    </row>
    <row r="29" spans="1:7" ht="15.75" x14ac:dyDescent="0.25">
      <c r="A29" s="2" t="s">
        <v>51</v>
      </c>
      <c r="B29" s="2" t="s">
        <v>55</v>
      </c>
      <c r="C29" s="3">
        <v>679</v>
      </c>
      <c r="D29" s="12">
        <v>14</v>
      </c>
      <c r="E29" s="13">
        <f>+'Brazilian Payroll'!L21</f>
        <v>269.67916666666662</v>
      </c>
      <c r="F29" s="12"/>
      <c r="G29" s="13">
        <f t="shared" si="0"/>
        <v>9775.6791666666668</v>
      </c>
    </row>
    <row r="30" spans="1:7" ht="15.75" x14ac:dyDescent="0.25">
      <c r="A30" s="2" t="s">
        <v>33</v>
      </c>
      <c r="B30" s="2" t="s">
        <v>74</v>
      </c>
      <c r="C30" s="3">
        <v>679</v>
      </c>
      <c r="D30" s="20">
        <v>1</v>
      </c>
      <c r="E30" s="13">
        <v>703.9</v>
      </c>
      <c r="F30" s="12"/>
      <c r="G30" s="13">
        <v>703.9</v>
      </c>
    </row>
    <row r="31" spans="1:7" ht="15.75" x14ac:dyDescent="0.25">
      <c r="A31" s="2" t="s">
        <v>35</v>
      </c>
      <c r="B31" s="2" t="s">
        <v>75</v>
      </c>
      <c r="C31" s="3">
        <v>679</v>
      </c>
      <c r="D31" s="12">
        <v>16</v>
      </c>
      <c r="E31" s="13">
        <f>+'Brazilian Payroll'!L23</f>
        <v>726.39166666666654</v>
      </c>
      <c r="F31" s="12">
        <f>190.93+190.93</f>
        <v>381.86</v>
      </c>
      <c r="G31" s="13">
        <f t="shared" si="0"/>
        <v>11972.251666666667</v>
      </c>
    </row>
    <row r="32" spans="1:7" ht="15.75" x14ac:dyDescent="0.25">
      <c r="A32" s="2" t="s">
        <v>52</v>
      </c>
      <c r="B32" s="2" t="s">
        <v>70</v>
      </c>
      <c r="C32" s="3">
        <v>736</v>
      </c>
      <c r="D32" s="12">
        <v>12</v>
      </c>
      <c r="E32" s="13">
        <f>+'Brazilian Payroll'!L24</f>
        <v>570.64583333333337</v>
      </c>
      <c r="F32" s="12">
        <v>327</v>
      </c>
      <c r="G32" s="13">
        <f t="shared" si="0"/>
        <v>9729.6458333333339</v>
      </c>
    </row>
    <row r="33" spans="1:11" ht="15.75" x14ac:dyDescent="0.25">
      <c r="A33" s="2" t="s">
        <v>36</v>
      </c>
      <c r="B33" s="2" t="s">
        <v>10</v>
      </c>
      <c r="C33" s="3">
        <v>736</v>
      </c>
      <c r="D33" s="12">
        <v>20</v>
      </c>
      <c r="E33" s="13">
        <f>+'Brazilian Payroll'!L25</f>
        <v>700.5916666666667</v>
      </c>
      <c r="F33" s="12">
        <v>98</v>
      </c>
      <c r="G33" s="13">
        <f>(C33*D33)+E33+F33</f>
        <v>15518.591666666667</v>
      </c>
    </row>
    <row r="34" spans="1:11" ht="15.75" x14ac:dyDescent="0.25">
      <c r="A34" s="2" t="s">
        <v>37</v>
      </c>
      <c r="B34" s="2" t="s">
        <v>77</v>
      </c>
      <c r="C34" s="3">
        <v>679</v>
      </c>
      <c r="D34" s="12">
        <v>15</v>
      </c>
      <c r="E34" s="13">
        <f>+'Brazilian Payroll'!L26</f>
        <v>677.58472222222213</v>
      </c>
      <c r="F34" s="21">
        <v>195.21</v>
      </c>
      <c r="G34" s="13">
        <f t="shared" si="0"/>
        <v>11057.794722222221</v>
      </c>
    </row>
    <row r="35" spans="1:11" ht="15.75" x14ac:dyDescent="0.25">
      <c r="A35" s="2" t="s">
        <v>53</v>
      </c>
      <c r="B35" s="2" t="s">
        <v>71</v>
      </c>
      <c r="C35" s="3">
        <v>781</v>
      </c>
      <c r="D35" s="12">
        <v>17</v>
      </c>
      <c r="E35" s="13">
        <f>+'Brazilian Payroll'!L27</f>
        <v>537.34166666666658</v>
      </c>
      <c r="F35" s="12">
        <v>217.28</v>
      </c>
      <c r="G35" s="13">
        <f t="shared" si="0"/>
        <v>14031.621666666668</v>
      </c>
    </row>
    <row r="36" spans="1:11" ht="15.75" x14ac:dyDescent="0.25">
      <c r="A36" s="2" t="s">
        <v>38</v>
      </c>
      <c r="B36" s="2" t="s">
        <v>76</v>
      </c>
      <c r="C36" s="3">
        <v>679</v>
      </c>
      <c r="D36" s="12">
        <v>13</v>
      </c>
      <c r="E36" s="13">
        <f>+'Brazilian Payroll'!L28</f>
        <v>806.08055555555552</v>
      </c>
      <c r="F36" s="12">
        <v>34.659999999999997</v>
      </c>
      <c r="G36" s="13">
        <f t="shared" si="0"/>
        <v>9667.7405555555561</v>
      </c>
    </row>
    <row r="37" spans="1:11" ht="15.75" x14ac:dyDescent="0.25">
      <c r="A37" s="2" t="s">
        <v>57</v>
      </c>
      <c r="B37" s="2" t="s">
        <v>72</v>
      </c>
      <c r="C37" s="16">
        <v>258</v>
      </c>
      <c r="D37" s="12">
        <v>1</v>
      </c>
      <c r="E37" s="12">
        <v>0</v>
      </c>
      <c r="F37" s="12">
        <v>0</v>
      </c>
      <c r="G37" s="17">
        <f>+C37</f>
        <v>258</v>
      </c>
    </row>
    <row r="39" spans="1:11" x14ac:dyDescent="0.25">
      <c r="G39" s="18">
        <f>SUM(G10:G38)</f>
        <v>295198.50277777773</v>
      </c>
      <c r="K39" s="18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0E34-2EED-4662-BD23-5219505A66E1}">
  <dimension ref="A1:L28"/>
  <sheetViews>
    <sheetView workbookViewId="0">
      <selection activeCell="G31" sqref="G31"/>
    </sheetView>
  </sheetViews>
  <sheetFormatPr defaultRowHeight="15" x14ac:dyDescent="0.25"/>
  <cols>
    <col min="1" max="1" width="38.140625" bestFit="1" customWidth="1"/>
    <col min="2" max="2" width="31.7109375" customWidth="1"/>
    <col min="3" max="3" width="20" customWidth="1"/>
    <col min="4" max="4" width="19.42578125" customWidth="1"/>
    <col min="5" max="5" width="17.42578125" customWidth="1"/>
    <col min="6" max="6" width="23.5703125" customWidth="1"/>
    <col min="7" max="11" width="16.5703125" customWidth="1"/>
    <col min="12" max="12" width="16.28515625" customWidth="1"/>
  </cols>
  <sheetData>
    <row r="1" spans="1:12" x14ac:dyDescent="0.25">
      <c r="A1" s="7"/>
    </row>
    <row r="2" spans="1:12" x14ac:dyDescent="0.25">
      <c r="A2" s="7"/>
    </row>
    <row r="3" spans="1:12" ht="45" x14ac:dyDescent="0.25">
      <c r="A3" s="14" t="s">
        <v>14</v>
      </c>
      <c r="B3" s="14" t="s">
        <v>15</v>
      </c>
      <c r="C3" s="9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61</v>
      </c>
      <c r="I3" s="10" t="s">
        <v>62</v>
      </c>
      <c r="J3" s="10" t="s">
        <v>21</v>
      </c>
      <c r="K3" s="10" t="s">
        <v>56</v>
      </c>
      <c r="L3" s="11" t="s">
        <v>22</v>
      </c>
    </row>
    <row r="4" spans="1:12" x14ac:dyDescent="0.25">
      <c r="A4" s="19" t="s">
        <v>40</v>
      </c>
      <c r="B4" s="19" t="s">
        <v>63</v>
      </c>
      <c r="C4" s="8">
        <v>2505.6</v>
      </c>
      <c r="D4" s="8">
        <v>724.71</v>
      </c>
      <c r="E4" s="8">
        <v>332.34</v>
      </c>
      <c r="F4" s="8">
        <v>487.2</v>
      </c>
      <c r="G4" s="8">
        <v>51.76</v>
      </c>
      <c r="H4" s="8"/>
      <c r="I4" s="8"/>
      <c r="J4" s="8">
        <f>SUM(C4:I4)</f>
        <v>4101.6099999999997</v>
      </c>
      <c r="K4" s="8">
        <v>7.2</v>
      </c>
      <c r="L4" s="6">
        <f>+J4/K4</f>
        <v>569.6680555555555</v>
      </c>
    </row>
    <row r="5" spans="1:12" x14ac:dyDescent="0.25">
      <c r="A5" s="19" t="s">
        <v>41</v>
      </c>
      <c r="B5" s="19" t="s">
        <v>64</v>
      </c>
      <c r="C5" s="8">
        <v>2491.7800000000002</v>
      </c>
      <c r="D5" s="8">
        <v>720.71</v>
      </c>
      <c r="E5" s="8">
        <v>330.51</v>
      </c>
      <c r="F5" s="8">
        <v>484.51</v>
      </c>
      <c r="G5" s="8">
        <v>51.76</v>
      </c>
      <c r="H5" s="8"/>
      <c r="I5" s="8"/>
      <c r="J5" s="8">
        <f>SUM(C5:I5)</f>
        <v>4079.2700000000004</v>
      </c>
      <c r="K5" s="8">
        <v>7.2</v>
      </c>
      <c r="L5" s="6">
        <f t="shared" ref="L5:L28" si="0">+J5/K5</f>
        <v>566.56527777777785</v>
      </c>
    </row>
    <row r="6" spans="1:12" x14ac:dyDescent="0.25">
      <c r="A6" s="19" t="s">
        <v>42</v>
      </c>
      <c r="B6" s="19" t="s">
        <v>34</v>
      </c>
      <c r="C6" s="8">
        <v>2744.64</v>
      </c>
      <c r="D6" s="8">
        <v>793.85</v>
      </c>
      <c r="E6" s="8">
        <v>364.05</v>
      </c>
      <c r="F6" s="8">
        <v>533.67999999999995</v>
      </c>
      <c r="G6" s="8">
        <v>51.76</v>
      </c>
      <c r="H6" s="8">
        <v>582</v>
      </c>
      <c r="I6" s="8"/>
      <c r="J6" s="8">
        <f>SUM(C6:I6)</f>
        <v>5069.9800000000005</v>
      </c>
      <c r="K6" s="8">
        <v>7.2</v>
      </c>
      <c r="L6" s="6">
        <f t="shared" si="0"/>
        <v>704.16388888888889</v>
      </c>
    </row>
    <row r="7" spans="1:12" x14ac:dyDescent="0.25">
      <c r="A7" s="19" t="s">
        <v>23</v>
      </c>
      <c r="B7" s="19" t="s">
        <v>24</v>
      </c>
      <c r="C7" s="8">
        <v>2460.8200000000002</v>
      </c>
      <c r="D7" s="8">
        <v>711.76</v>
      </c>
      <c r="E7" s="8">
        <v>326.39999999999998</v>
      </c>
      <c r="F7" s="8">
        <v>478.49</v>
      </c>
      <c r="G7" s="8">
        <v>51.76</v>
      </c>
      <c r="H7" s="8">
        <v>777</v>
      </c>
      <c r="I7" s="8"/>
      <c r="J7" s="8">
        <f t="shared" ref="J7:J28" si="1">SUM(C7:I7)</f>
        <v>4806.2300000000005</v>
      </c>
      <c r="K7" s="8">
        <v>7.2</v>
      </c>
      <c r="L7" s="6">
        <f t="shared" si="0"/>
        <v>667.53194444444455</v>
      </c>
    </row>
    <row r="8" spans="1:12" x14ac:dyDescent="0.25">
      <c r="A8" s="19" t="s">
        <v>25</v>
      </c>
      <c r="B8" s="19" t="s">
        <v>26</v>
      </c>
      <c r="C8" s="8">
        <v>2592</v>
      </c>
      <c r="D8" s="8">
        <v>749.7</v>
      </c>
      <c r="E8" s="8">
        <v>343.8</v>
      </c>
      <c r="F8" s="8">
        <v>504</v>
      </c>
      <c r="G8" s="8">
        <v>51.76</v>
      </c>
      <c r="H8" s="8">
        <v>582</v>
      </c>
      <c r="I8" s="8"/>
      <c r="J8" s="8">
        <f t="shared" si="1"/>
        <v>4823.26</v>
      </c>
      <c r="K8" s="8">
        <v>7.2</v>
      </c>
      <c r="L8" s="6">
        <f t="shared" si="0"/>
        <v>669.89722222222224</v>
      </c>
    </row>
    <row r="9" spans="1:12" x14ac:dyDescent="0.25">
      <c r="A9" s="19" t="s">
        <v>27</v>
      </c>
      <c r="B9" s="19" t="s">
        <v>24</v>
      </c>
      <c r="C9" s="8">
        <v>2578.46</v>
      </c>
      <c r="D9" s="8">
        <v>745.78</v>
      </c>
      <c r="E9" s="8">
        <v>342</v>
      </c>
      <c r="F9" s="8">
        <v>501.37</v>
      </c>
      <c r="G9" s="8">
        <v>51.76</v>
      </c>
      <c r="H9" s="8">
        <v>615</v>
      </c>
      <c r="I9" s="8"/>
      <c r="J9" s="8">
        <f t="shared" si="1"/>
        <v>4834.37</v>
      </c>
      <c r="K9" s="8">
        <v>7.2</v>
      </c>
      <c r="L9" s="6">
        <f t="shared" si="0"/>
        <v>671.44027777777774</v>
      </c>
    </row>
    <row r="10" spans="1:12" x14ac:dyDescent="0.25">
      <c r="A10" s="19" t="s">
        <v>43</v>
      </c>
      <c r="B10" s="19" t="s">
        <v>29</v>
      </c>
      <c r="C10" s="8">
        <v>2361.6</v>
      </c>
      <c r="D10" s="8">
        <v>683.06</v>
      </c>
      <c r="E10" s="8">
        <v>313.24</v>
      </c>
      <c r="F10" s="8">
        <v>459.2</v>
      </c>
      <c r="G10" s="8">
        <v>51.76</v>
      </c>
      <c r="H10" s="8"/>
      <c r="I10" s="8"/>
      <c r="J10" s="8">
        <f t="shared" si="1"/>
        <v>3868.8599999999997</v>
      </c>
      <c r="K10" s="8">
        <v>7.2</v>
      </c>
      <c r="L10" s="6">
        <f t="shared" si="0"/>
        <v>537.34166666666658</v>
      </c>
    </row>
    <row r="11" spans="1:12" x14ac:dyDescent="0.25">
      <c r="A11" s="19" t="s">
        <v>28</v>
      </c>
      <c r="B11" s="19" t="s">
        <v>29</v>
      </c>
      <c r="C11" s="8">
        <v>3040.98</v>
      </c>
      <c r="D11" s="8">
        <v>879.56</v>
      </c>
      <c r="E11" s="8">
        <v>403.35</v>
      </c>
      <c r="F11" s="8">
        <v>591.29999999999995</v>
      </c>
      <c r="G11" s="8">
        <v>51.76</v>
      </c>
      <c r="H11" s="8">
        <v>844</v>
      </c>
      <c r="I11" s="8"/>
      <c r="J11" s="8">
        <f t="shared" si="1"/>
        <v>5810.9500000000007</v>
      </c>
      <c r="K11" s="8">
        <v>7.2</v>
      </c>
      <c r="L11" s="6">
        <f t="shared" si="0"/>
        <v>807.07638888888891</v>
      </c>
    </row>
    <row r="12" spans="1:12" x14ac:dyDescent="0.25">
      <c r="A12" s="19" t="s">
        <v>44</v>
      </c>
      <c r="B12" s="19" t="s">
        <v>29</v>
      </c>
      <c r="C12" s="8">
        <v>2547.4699999999998</v>
      </c>
      <c r="D12" s="8">
        <v>736.82</v>
      </c>
      <c r="E12" s="8">
        <v>337.89</v>
      </c>
      <c r="F12" s="8">
        <v>495.34</v>
      </c>
      <c r="G12" s="8">
        <v>51.76</v>
      </c>
      <c r="H12" s="8"/>
      <c r="I12" s="8"/>
      <c r="J12" s="8">
        <f t="shared" si="1"/>
        <v>4169.28</v>
      </c>
      <c r="K12" s="8">
        <v>7.2</v>
      </c>
      <c r="L12" s="6">
        <f t="shared" si="0"/>
        <v>579.06666666666661</v>
      </c>
    </row>
    <row r="13" spans="1:12" x14ac:dyDescent="0.25">
      <c r="A13" s="19" t="s">
        <v>45</v>
      </c>
      <c r="B13" s="19" t="s">
        <v>34</v>
      </c>
      <c r="C13" s="8">
        <v>501.12</v>
      </c>
      <c r="D13" s="8">
        <v>144.94</v>
      </c>
      <c r="E13" s="8">
        <v>66.47</v>
      </c>
      <c r="F13" s="8">
        <v>97.44</v>
      </c>
      <c r="G13" s="8">
        <v>51.76</v>
      </c>
      <c r="H13" s="8"/>
      <c r="I13" s="8">
        <v>1134.04</v>
      </c>
      <c r="J13" s="8">
        <f t="shared" si="1"/>
        <v>1995.77</v>
      </c>
      <c r="K13" s="8">
        <v>7.2</v>
      </c>
      <c r="L13" s="6">
        <f t="shared" si="0"/>
        <v>277.19027777777779</v>
      </c>
    </row>
    <row r="14" spans="1:12" x14ac:dyDescent="0.25">
      <c r="A14" s="19" t="s">
        <v>46</v>
      </c>
      <c r="B14" s="19" t="s">
        <v>29</v>
      </c>
      <c r="C14" s="8">
        <v>2440.3200000000002</v>
      </c>
      <c r="D14" s="8">
        <v>705.83</v>
      </c>
      <c r="E14" s="8">
        <v>323.68</v>
      </c>
      <c r="F14" s="8">
        <v>474.51</v>
      </c>
      <c r="G14" s="8">
        <v>51.76</v>
      </c>
      <c r="H14" s="8">
        <v>615</v>
      </c>
      <c r="I14" s="8"/>
      <c r="J14" s="8">
        <f t="shared" si="1"/>
        <v>4611.1000000000004</v>
      </c>
      <c r="K14" s="8">
        <v>7.2</v>
      </c>
      <c r="L14" s="6">
        <f t="shared" si="0"/>
        <v>640.43055555555554</v>
      </c>
    </row>
    <row r="15" spans="1:12" x14ac:dyDescent="0.25">
      <c r="A15" s="19" t="s">
        <v>47</v>
      </c>
      <c r="B15" s="19" t="s">
        <v>34</v>
      </c>
      <c r="C15" s="8">
        <v>2505.6</v>
      </c>
      <c r="D15" s="15">
        <v>724.71</v>
      </c>
      <c r="E15" s="15">
        <v>332.34</v>
      </c>
      <c r="F15" s="15">
        <v>487.2</v>
      </c>
      <c r="G15" s="8">
        <v>51.76</v>
      </c>
      <c r="H15" s="8"/>
      <c r="I15" s="8"/>
      <c r="J15" s="8">
        <f t="shared" si="1"/>
        <v>4101.6099999999997</v>
      </c>
      <c r="K15" s="8">
        <v>7.2</v>
      </c>
      <c r="L15" s="6">
        <f t="shared" si="0"/>
        <v>569.6680555555555</v>
      </c>
    </row>
    <row r="16" spans="1:12" x14ac:dyDescent="0.25">
      <c r="A16" s="19" t="s">
        <v>30</v>
      </c>
      <c r="B16" s="19" t="s">
        <v>26</v>
      </c>
      <c r="C16" s="18">
        <v>3283.2</v>
      </c>
      <c r="D16">
        <v>949.62</v>
      </c>
      <c r="E16">
        <v>435.48</v>
      </c>
      <c r="F16">
        <v>638.4</v>
      </c>
      <c r="G16" s="8">
        <v>51.76</v>
      </c>
      <c r="H16" s="8">
        <v>615</v>
      </c>
      <c r="I16" s="8"/>
      <c r="J16" s="8">
        <f t="shared" si="1"/>
        <v>5973.4599999999991</v>
      </c>
      <c r="K16" s="8">
        <v>7.2</v>
      </c>
      <c r="L16" s="6">
        <f t="shared" si="0"/>
        <v>829.64722222222213</v>
      </c>
    </row>
    <row r="17" spans="1:12" x14ac:dyDescent="0.25">
      <c r="A17" s="19" t="s">
        <v>48</v>
      </c>
      <c r="B17" s="19" t="s">
        <v>65</v>
      </c>
      <c r="C17" s="18">
        <v>2907.91</v>
      </c>
      <c r="D17">
        <v>841.07</v>
      </c>
      <c r="E17">
        <v>385.7</v>
      </c>
      <c r="F17">
        <v>565.42999999999995</v>
      </c>
      <c r="G17" s="8">
        <v>51.76</v>
      </c>
      <c r="H17" s="8"/>
      <c r="I17" s="8"/>
      <c r="J17" s="8">
        <f t="shared" si="1"/>
        <v>4751.8700000000008</v>
      </c>
      <c r="K17" s="8">
        <v>7.2</v>
      </c>
      <c r="L17" s="6">
        <f t="shared" si="0"/>
        <v>659.98194444444459</v>
      </c>
    </row>
    <row r="18" spans="1:12" x14ac:dyDescent="0.25">
      <c r="A18" s="19" t="s">
        <v>49</v>
      </c>
      <c r="B18" s="19" t="s">
        <v>34</v>
      </c>
      <c r="C18" s="18">
        <v>2338.56</v>
      </c>
      <c r="D18">
        <v>676.4</v>
      </c>
      <c r="E18">
        <v>310.18</v>
      </c>
      <c r="F18">
        <v>454.72</v>
      </c>
      <c r="G18" s="8">
        <v>51.76</v>
      </c>
      <c r="H18" s="8">
        <v>582</v>
      </c>
      <c r="I18" s="8"/>
      <c r="J18" s="8">
        <f t="shared" si="1"/>
        <v>4413.62</v>
      </c>
      <c r="K18" s="8">
        <v>7.2</v>
      </c>
      <c r="L18" s="6">
        <f t="shared" si="0"/>
        <v>613.00277777777774</v>
      </c>
    </row>
    <row r="19" spans="1:12" x14ac:dyDescent="0.25">
      <c r="A19" s="19" t="s">
        <v>50</v>
      </c>
      <c r="B19" s="19" t="s">
        <v>34</v>
      </c>
      <c r="C19">
        <v>501.12</v>
      </c>
      <c r="D19">
        <v>144.94</v>
      </c>
      <c r="E19">
        <v>66.47</v>
      </c>
      <c r="F19">
        <v>97.44</v>
      </c>
      <c r="G19" s="8">
        <v>51.76</v>
      </c>
      <c r="H19" s="8"/>
      <c r="I19" s="8"/>
      <c r="J19" s="8">
        <f t="shared" si="1"/>
        <v>861.73</v>
      </c>
      <c r="K19" s="8">
        <v>7.2</v>
      </c>
      <c r="L19" s="6">
        <f t="shared" si="0"/>
        <v>119.68472222222222</v>
      </c>
    </row>
    <row r="20" spans="1:12" x14ac:dyDescent="0.25">
      <c r="A20" s="19" t="s">
        <v>31</v>
      </c>
      <c r="B20" s="19" t="s">
        <v>32</v>
      </c>
      <c r="C20" s="18">
        <v>6048</v>
      </c>
      <c r="D20" s="18">
        <v>1749.3</v>
      </c>
      <c r="E20">
        <v>802.2</v>
      </c>
      <c r="F20" s="18">
        <v>1176</v>
      </c>
      <c r="G20" s="8">
        <v>51.76</v>
      </c>
      <c r="H20" s="8">
        <v>429</v>
      </c>
      <c r="I20" s="8"/>
      <c r="J20" s="8">
        <f t="shared" si="1"/>
        <v>10256.26</v>
      </c>
      <c r="K20" s="8">
        <v>7.2</v>
      </c>
      <c r="L20" s="6">
        <f t="shared" si="0"/>
        <v>1424.4805555555556</v>
      </c>
    </row>
    <row r="21" spans="1:12" x14ac:dyDescent="0.25">
      <c r="A21" s="19" t="s">
        <v>51</v>
      </c>
      <c r="B21" s="19" t="s">
        <v>34</v>
      </c>
      <c r="C21" s="18">
        <v>1169.28</v>
      </c>
      <c r="D21">
        <v>338.2</v>
      </c>
      <c r="E21">
        <v>155.09</v>
      </c>
      <c r="F21">
        <v>227.36</v>
      </c>
      <c r="G21" s="8">
        <v>51.76</v>
      </c>
      <c r="H21" s="8"/>
      <c r="I21" s="8"/>
      <c r="J21" s="8">
        <f t="shared" si="1"/>
        <v>1941.6899999999998</v>
      </c>
      <c r="K21" s="8">
        <v>7.2</v>
      </c>
      <c r="L21" s="6">
        <f t="shared" si="0"/>
        <v>269.67916666666662</v>
      </c>
    </row>
    <row r="22" spans="1:12" x14ac:dyDescent="0.25">
      <c r="A22" s="19" t="s">
        <v>33</v>
      </c>
      <c r="B22" s="19" t="s">
        <v>34</v>
      </c>
      <c r="C22" s="18">
        <v>2743.47</v>
      </c>
      <c r="D22">
        <v>793.51</v>
      </c>
      <c r="E22">
        <v>363.89</v>
      </c>
      <c r="F22">
        <v>533.45000000000005</v>
      </c>
      <c r="G22" s="8">
        <v>51.76</v>
      </c>
      <c r="H22" s="8">
        <v>582</v>
      </c>
      <c r="I22" s="8"/>
      <c r="J22" s="8">
        <f t="shared" si="1"/>
        <v>5068.08</v>
      </c>
      <c r="K22" s="8">
        <v>7.2</v>
      </c>
      <c r="L22" s="6">
        <f t="shared" si="0"/>
        <v>703.9</v>
      </c>
    </row>
    <row r="23" spans="1:12" x14ac:dyDescent="0.25">
      <c r="A23" s="19" t="s">
        <v>35</v>
      </c>
      <c r="B23" s="19" t="s">
        <v>34</v>
      </c>
      <c r="C23" s="18">
        <v>2843.66</v>
      </c>
      <c r="D23">
        <v>822.49</v>
      </c>
      <c r="E23">
        <v>377.18</v>
      </c>
      <c r="F23">
        <v>552.92999999999995</v>
      </c>
      <c r="G23" s="8">
        <v>51.76</v>
      </c>
      <c r="H23" s="8">
        <v>582</v>
      </c>
      <c r="I23" s="8"/>
      <c r="J23" s="8">
        <f t="shared" si="1"/>
        <v>5230.0199999999995</v>
      </c>
      <c r="K23" s="8">
        <v>7.2</v>
      </c>
      <c r="L23" s="6">
        <f>+J23/K23</f>
        <v>726.39166666666654</v>
      </c>
    </row>
    <row r="24" spans="1:12" x14ac:dyDescent="0.25">
      <c r="A24" s="19" t="s">
        <v>52</v>
      </c>
      <c r="B24" s="19" t="s">
        <v>65</v>
      </c>
      <c r="C24" s="18">
        <v>2195.33</v>
      </c>
      <c r="D24">
        <v>634.97</v>
      </c>
      <c r="E24">
        <v>291.19</v>
      </c>
      <c r="F24">
        <v>426.87</v>
      </c>
      <c r="G24" s="8">
        <v>51.76</v>
      </c>
      <c r="H24" s="8"/>
      <c r="I24" s="8">
        <v>508.53</v>
      </c>
      <c r="J24" s="8">
        <f t="shared" si="1"/>
        <v>4108.6500000000005</v>
      </c>
      <c r="K24" s="8">
        <v>7.2</v>
      </c>
      <c r="L24" s="6">
        <f t="shared" si="0"/>
        <v>570.64583333333337</v>
      </c>
    </row>
    <row r="25" spans="1:12" x14ac:dyDescent="0.25">
      <c r="A25" s="19" t="s">
        <v>36</v>
      </c>
      <c r="B25" s="19" t="s">
        <v>26</v>
      </c>
      <c r="C25" s="18">
        <v>2592</v>
      </c>
      <c r="D25">
        <v>749.7</v>
      </c>
      <c r="E25">
        <v>343.8</v>
      </c>
      <c r="F25">
        <v>504</v>
      </c>
      <c r="G25" s="8">
        <v>51.76</v>
      </c>
      <c r="H25" s="8">
        <v>803</v>
      </c>
      <c r="I25" s="8"/>
      <c r="J25" s="8">
        <f t="shared" si="1"/>
        <v>5044.26</v>
      </c>
      <c r="K25" s="8">
        <v>7.2</v>
      </c>
      <c r="L25" s="6">
        <f t="shared" si="0"/>
        <v>700.5916666666667</v>
      </c>
    </row>
    <row r="26" spans="1:12" x14ac:dyDescent="0.25">
      <c r="A26" s="19" t="s">
        <v>37</v>
      </c>
      <c r="B26" s="19" t="s">
        <v>34</v>
      </c>
      <c r="C26" s="18">
        <v>2505.6</v>
      </c>
      <c r="D26">
        <v>724.71</v>
      </c>
      <c r="E26">
        <v>332.34</v>
      </c>
      <c r="F26">
        <v>487.2</v>
      </c>
      <c r="G26" s="8">
        <v>51.76</v>
      </c>
      <c r="H26" s="8">
        <v>777</v>
      </c>
      <c r="I26" s="8"/>
      <c r="J26" s="8">
        <f t="shared" si="1"/>
        <v>4878.6099999999997</v>
      </c>
      <c r="K26" s="8">
        <v>7.2</v>
      </c>
      <c r="L26" s="6">
        <f t="shared" si="0"/>
        <v>677.58472222222213</v>
      </c>
    </row>
    <row r="27" spans="1:12" x14ac:dyDescent="0.25">
      <c r="A27" s="19" t="s">
        <v>53</v>
      </c>
      <c r="B27" s="19" t="s">
        <v>29</v>
      </c>
      <c r="C27" s="18">
        <v>2361.6</v>
      </c>
      <c r="D27">
        <v>683.06</v>
      </c>
      <c r="E27">
        <v>313.24</v>
      </c>
      <c r="F27">
        <v>459.2</v>
      </c>
      <c r="G27" s="8">
        <v>51.76</v>
      </c>
      <c r="H27" s="8"/>
      <c r="I27" s="8"/>
      <c r="J27" s="8">
        <f t="shared" si="1"/>
        <v>3868.8599999999997</v>
      </c>
      <c r="K27" s="8">
        <v>7.2</v>
      </c>
      <c r="L27" s="6">
        <f t="shared" si="0"/>
        <v>537.34166666666658</v>
      </c>
    </row>
    <row r="28" spans="1:12" x14ac:dyDescent="0.25">
      <c r="A28" s="19" t="s">
        <v>38</v>
      </c>
      <c r="B28" s="19" t="s">
        <v>34</v>
      </c>
      <c r="C28" s="18">
        <v>3204.21</v>
      </c>
      <c r="D28">
        <v>926.77</v>
      </c>
      <c r="E28">
        <v>425</v>
      </c>
      <c r="F28">
        <v>623.04</v>
      </c>
      <c r="G28" s="8">
        <v>51.76</v>
      </c>
      <c r="H28" s="8">
        <v>573</v>
      </c>
      <c r="I28" s="8"/>
      <c r="J28" s="8">
        <f t="shared" si="1"/>
        <v>5803.78</v>
      </c>
      <c r="K28" s="8">
        <v>7.2</v>
      </c>
      <c r="L28" s="6">
        <f t="shared" si="0"/>
        <v>806.08055555555552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Charge Rate</vt:lpstr>
      <vt:lpstr>Brazilian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Ramos</dc:creator>
  <cp:lastModifiedBy>Karla Ramos</cp:lastModifiedBy>
  <dcterms:created xsi:type="dcterms:W3CDTF">2025-09-16T15:23:53Z</dcterms:created>
  <dcterms:modified xsi:type="dcterms:W3CDTF">2025-10-06T11:19:06Z</dcterms:modified>
</cp:coreProperties>
</file>