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aldrop/Desktop/Dieleman corrected data/"/>
    </mc:Choice>
  </mc:AlternateContent>
  <xr:revisionPtr revIDLastSave="0" documentId="13_ncr:1_{031F2A41-40E7-0A4F-A638-DFB29F5F5F45}" xr6:coauthVersionLast="47" xr6:coauthVersionMax="47" xr10:uidLastSave="{00000000-0000-0000-0000-000000000000}"/>
  <bookViews>
    <workbookView xWindow="13120" yWindow="500" windowWidth="26320" windowHeight="28300" xr2:uid="{A0A9414B-D719-D547-A950-9D5B0C320D32}"/>
  </bookViews>
  <sheets>
    <sheet name="Sheet1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1" l="1"/>
  <c r="P2" i="1"/>
  <c r="R2" i="1"/>
  <c r="Q20" i="1"/>
  <c r="P20" i="1"/>
  <c r="R20" i="1"/>
  <c r="Q21" i="1"/>
  <c r="P21" i="1"/>
  <c r="R21" i="1"/>
  <c r="P22" i="1"/>
  <c r="R22" i="1"/>
  <c r="Q23" i="1"/>
  <c r="P23" i="1"/>
  <c r="R23" i="1"/>
  <c r="Q24" i="1"/>
  <c r="P24" i="1"/>
  <c r="R24" i="1"/>
  <c r="Q25" i="1"/>
  <c r="P25" i="1"/>
  <c r="R25" i="1"/>
  <c r="Q26" i="1"/>
  <c r="P26" i="1"/>
  <c r="R26" i="1"/>
  <c r="Q27" i="1"/>
  <c r="P27" i="1"/>
  <c r="R27" i="1"/>
  <c r="Q28" i="1"/>
  <c r="P28" i="1"/>
  <c r="R28" i="1"/>
  <c r="P29" i="1"/>
  <c r="R29" i="1"/>
  <c r="Q30" i="1"/>
  <c r="P30" i="1"/>
  <c r="R30" i="1"/>
  <c r="Q31" i="1"/>
  <c r="P31" i="1"/>
  <c r="R31" i="1"/>
  <c r="Q32" i="1"/>
  <c r="P32" i="1"/>
  <c r="R32" i="1"/>
  <c r="Q33" i="1"/>
  <c r="P33" i="1"/>
  <c r="R33" i="1"/>
  <c r="Q35" i="1"/>
  <c r="P35" i="1"/>
  <c r="R35" i="1"/>
  <c r="Q36" i="1"/>
  <c r="P36" i="1"/>
  <c r="R36" i="1"/>
  <c r="Q37" i="1"/>
  <c r="P37" i="1"/>
  <c r="R37" i="1"/>
  <c r="Q38" i="1"/>
  <c r="P38" i="1"/>
  <c r="R38" i="1"/>
  <c r="Q39" i="1"/>
  <c r="P39" i="1"/>
  <c r="R39" i="1"/>
  <c r="Q40" i="1"/>
  <c r="P40" i="1"/>
  <c r="R40" i="1"/>
  <c r="Q41" i="1"/>
  <c r="P41" i="1"/>
  <c r="R41" i="1"/>
  <c r="Q42" i="1"/>
  <c r="P42" i="1"/>
  <c r="R42" i="1"/>
  <c r="Q43" i="1"/>
  <c r="P43" i="1"/>
  <c r="R43" i="1"/>
  <c r="Q44" i="1"/>
  <c r="P44" i="1"/>
  <c r="R44" i="1"/>
  <c r="Q45" i="1"/>
  <c r="P45" i="1"/>
  <c r="R45" i="1"/>
  <c r="Q46" i="1"/>
  <c r="P46" i="1"/>
  <c r="R46" i="1"/>
  <c r="Q47" i="1"/>
  <c r="P47" i="1"/>
  <c r="R47" i="1"/>
  <c r="Q48" i="1"/>
  <c r="P48" i="1"/>
  <c r="R48" i="1"/>
  <c r="Q49" i="1"/>
  <c r="P49" i="1"/>
  <c r="R49" i="1"/>
  <c r="Q50" i="1"/>
  <c r="P50" i="1"/>
  <c r="R50" i="1"/>
  <c r="Q51" i="1"/>
  <c r="P51" i="1"/>
  <c r="R51" i="1"/>
  <c r="Q52" i="1"/>
  <c r="P52" i="1"/>
  <c r="R52" i="1"/>
  <c r="Q53" i="1"/>
  <c r="P53" i="1"/>
  <c r="R53" i="1"/>
  <c r="Q54" i="1"/>
  <c r="P54" i="1"/>
  <c r="R54" i="1"/>
  <c r="Q55" i="1"/>
  <c r="P55" i="1"/>
  <c r="R55" i="1"/>
  <c r="Q56" i="1"/>
  <c r="P56" i="1"/>
  <c r="R56" i="1"/>
  <c r="Q57" i="1"/>
  <c r="P57" i="1"/>
  <c r="R57" i="1"/>
  <c r="Q58" i="1"/>
  <c r="P58" i="1"/>
  <c r="R58" i="1"/>
  <c r="Q59" i="1"/>
  <c r="P59" i="1"/>
  <c r="R59" i="1"/>
  <c r="Q60" i="1"/>
  <c r="P60" i="1"/>
  <c r="R60" i="1"/>
  <c r="Q61" i="1"/>
  <c r="P61" i="1"/>
  <c r="R61" i="1"/>
  <c r="Q62" i="1"/>
  <c r="P62" i="1"/>
  <c r="R62" i="1"/>
  <c r="Q63" i="1"/>
  <c r="P63" i="1"/>
  <c r="R63" i="1"/>
  <c r="Q64" i="1"/>
  <c r="P64" i="1"/>
  <c r="R64" i="1"/>
  <c r="Q65" i="1"/>
  <c r="P65" i="1"/>
  <c r="R65" i="1"/>
  <c r="Q66" i="1"/>
  <c r="P66" i="1"/>
  <c r="R66" i="1"/>
  <c r="Q67" i="1"/>
  <c r="P67" i="1"/>
  <c r="R67" i="1"/>
  <c r="Q68" i="1"/>
  <c r="P68" i="1"/>
  <c r="R68" i="1"/>
  <c r="Q69" i="1"/>
  <c r="P69" i="1"/>
  <c r="R69" i="1"/>
  <c r="Q70" i="1"/>
  <c r="P70" i="1"/>
  <c r="R70" i="1"/>
  <c r="Q71" i="1"/>
  <c r="P71" i="1"/>
  <c r="R71" i="1"/>
  <c r="Q4" i="1"/>
  <c r="P4" i="1"/>
  <c r="R4" i="1"/>
  <c r="Q3" i="1"/>
  <c r="P3" i="1"/>
  <c r="R3" i="1"/>
  <c r="Q5" i="1"/>
  <c r="P5" i="1"/>
  <c r="R5" i="1"/>
  <c r="N6" i="1"/>
  <c r="Q6" i="1"/>
  <c r="P6" i="1"/>
  <c r="R6" i="1"/>
  <c r="Q7" i="1"/>
  <c r="P7" i="1"/>
  <c r="R7" i="1"/>
  <c r="Q8" i="1"/>
  <c r="P8" i="1"/>
  <c r="R8" i="1"/>
  <c r="Q9" i="1"/>
  <c r="P9" i="1"/>
  <c r="R9" i="1"/>
  <c r="Q10" i="1"/>
  <c r="P10" i="1"/>
  <c r="R10" i="1"/>
  <c r="Q11" i="1"/>
  <c r="P11" i="1"/>
  <c r="R11" i="1"/>
  <c r="Q12" i="1"/>
  <c r="P12" i="1"/>
  <c r="R12" i="1"/>
  <c r="Q13" i="1"/>
  <c r="P13" i="1"/>
  <c r="R13" i="1"/>
  <c r="Q14" i="1"/>
  <c r="P14" i="1"/>
  <c r="R14" i="1"/>
  <c r="Q15" i="1"/>
  <c r="P15" i="1"/>
  <c r="R15" i="1"/>
  <c r="Q16" i="1"/>
  <c r="P16" i="1"/>
  <c r="R16" i="1"/>
  <c r="Q17" i="1"/>
  <c r="P17" i="1"/>
  <c r="R17" i="1"/>
  <c r="Q19" i="1"/>
  <c r="P19" i="1"/>
  <c r="R19" i="1"/>
  <c r="P79" i="1"/>
  <c r="P78" i="1"/>
  <c r="P77" i="1"/>
  <c r="P76" i="1"/>
  <c r="P75" i="1"/>
  <c r="P74" i="1"/>
  <c r="P73" i="1"/>
  <c r="P72" i="1"/>
  <c r="S71" i="1"/>
  <c r="C71" i="1"/>
  <c r="S70" i="1"/>
  <c r="C70" i="1"/>
  <c r="S69" i="1"/>
  <c r="C69" i="1"/>
  <c r="S68" i="1"/>
  <c r="C68" i="1"/>
  <c r="S67" i="1"/>
  <c r="C67" i="1"/>
  <c r="S66" i="1"/>
  <c r="C66" i="1"/>
  <c r="S65" i="1"/>
  <c r="C65" i="1"/>
  <c r="S64" i="1"/>
  <c r="C64" i="1"/>
  <c r="S63" i="1"/>
  <c r="C63" i="1"/>
  <c r="S62" i="1"/>
  <c r="C62" i="1"/>
  <c r="S61" i="1"/>
  <c r="C61" i="1"/>
  <c r="S60" i="1"/>
  <c r="C60" i="1"/>
  <c r="S59" i="1"/>
  <c r="C59" i="1"/>
  <c r="S58" i="1"/>
  <c r="C58" i="1"/>
  <c r="S57" i="1"/>
  <c r="C57" i="1"/>
  <c r="S56" i="1"/>
  <c r="C56" i="1"/>
  <c r="S55" i="1"/>
  <c r="C55" i="1"/>
  <c r="S54" i="1"/>
  <c r="C54" i="1"/>
  <c r="S53" i="1"/>
  <c r="C53" i="1"/>
  <c r="S52" i="1"/>
  <c r="C52" i="1"/>
  <c r="S51" i="1"/>
  <c r="C51" i="1"/>
  <c r="S50" i="1"/>
  <c r="C50" i="1"/>
  <c r="T49" i="1"/>
  <c r="S49" i="1"/>
  <c r="C49" i="1"/>
  <c r="T48" i="1"/>
  <c r="S48" i="1"/>
  <c r="C48" i="1"/>
  <c r="T47" i="1"/>
  <c r="S47" i="1"/>
  <c r="C47" i="1"/>
  <c r="T46" i="1"/>
  <c r="S46" i="1"/>
  <c r="C46" i="1"/>
  <c r="T45" i="1"/>
  <c r="S45" i="1"/>
  <c r="C45" i="1"/>
  <c r="T44" i="1"/>
  <c r="S44" i="1"/>
  <c r="C44" i="1"/>
  <c r="S43" i="1"/>
  <c r="C43" i="1"/>
  <c r="S42" i="1"/>
  <c r="C42" i="1"/>
  <c r="S41" i="1"/>
  <c r="C41" i="1"/>
  <c r="S40" i="1"/>
  <c r="C40" i="1"/>
  <c r="S39" i="1"/>
  <c r="C39" i="1"/>
  <c r="S38" i="1"/>
  <c r="C38" i="1"/>
  <c r="S37" i="1"/>
  <c r="C37" i="1"/>
  <c r="S36" i="1"/>
  <c r="C36" i="1"/>
  <c r="S35" i="1"/>
  <c r="C35" i="1"/>
  <c r="C34" i="1"/>
  <c r="S33" i="1"/>
  <c r="C33" i="1"/>
  <c r="S32" i="1"/>
  <c r="C32" i="1"/>
  <c r="S31" i="1"/>
  <c r="C31" i="1"/>
  <c r="S30" i="1"/>
  <c r="C30" i="1"/>
  <c r="S29" i="1"/>
  <c r="C29" i="1"/>
  <c r="S28" i="1"/>
  <c r="C28" i="1"/>
  <c r="S27" i="1"/>
  <c r="C27" i="1"/>
  <c r="S26" i="1"/>
  <c r="C26" i="1"/>
  <c r="S25" i="1"/>
  <c r="C25" i="1"/>
  <c r="S24" i="1"/>
  <c r="C24" i="1"/>
  <c r="S23" i="1"/>
  <c r="C23" i="1"/>
  <c r="C22" i="1"/>
  <c r="S21" i="1"/>
  <c r="C21" i="1"/>
  <c r="S20" i="1"/>
  <c r="C20" i="1"/>
  <c r="S19" i="1"/>
  <c r="C19" i="1"/>
  <c r="P18" i="1"/>
  <c r="C18" i="1"/>
  <c r="S17" i="1"/>
  <c r="C17" i="1"/>
  <c r="S16" i="1"/>
  <c r="C16" i="1"/>
  <c r="S15" i="1"/>
  <c r="C15" i="1"/>
  <c r="S14" i="1"/>
  <c r="C14" i="1"/>
  <c r="S13" i="1"/>
  <c r="C13" i="1"/>
  <c r="S12" i="1"/>
  <c r="C12" i="1"/>
  <c r="S11" i="1"/>
  <c r="C11" i="1"/>
  <c r="S10" i="1"/>
  <c r="C10" i="1"/>
  <c r="S9" i="1"/>
  <c r="C9" i="1"/>
  <c r="S8" i="1"/>
  <c r="C8" i="1"/>
  <c r="S7" i="1"/>
  <c r="C7" i="1"/>
  <c r="S6" i="1"/>
  <c r="C6" i="1"/>
  <c r="S5" i="1"/>
  <c r="C5" i="1"/>
  <c r="S4" i="1"/>
  <c r="C4" i="1"/>
  <c r="S3" i="1"/>
  <c r="C3" i="1"/>
  <c r="S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tc={973BB360-110C-6841-99F5-9B1D2D5E7EBB}</author>
    <author>tc={3B2F5EE3-7826-0346-93E8-19B9E2FC1403}</author>
  </authors>
  <commentList>
    <comment ref="D11" authorId="0" shapeId="0" xr:uid="{973BB360-110C-6841-99F5-9B1D2D5E7EB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These gamma sites are meritt’s original gamma sites
</t>
      </text>
    </comment>
    <comment ref="D72" authorId="1" shapeId="0" xr:uid="{3B2F5EE3-7826-0346-93E8-19B9E2FC1403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all CO2 - C14 data in delta C14 in (‰)</t>
      </text>
    </comment>
  </commentList>
</comments>
</file>

<file path=xl/sharedStrings.xml><?xml version="1.0" encoding="utf-8"?>
<sst xmlns="http://schemas.openxmlformats.org/spreadsheetml/2006/main" count="343" uniqueCount="146">
  <si>
    <t>Samplilng year</t>
  </si>
  <si>
    <t>sampling date</t>
  </si>
  <si>
    <t>DOY</t>
  </si>
  <si>
    <t>Site Name</t>
  </si>
  <si>
    <t>Treatment</t>
  </si>
  <si>
    <t>Plot number</t>
    <phoneticPr fontId="0" type="noConversion"/>
  </si>
  <si>
    <t>data file</t>
  </si>
  <si>
    <t>Trap #</t>
  </si>
  <si>
    <t>Trap start concentration (ppm)</t>
  </si>
  <si>
    <t>Trap end concentration (ppm)</t>
  </si>
  <si>
    <t>Trap time start</t>
    <phoneticPr fontId="0" type="noConversion"/>
  </si>
  <si>
    <t>Trap time end</t>
    <phoneticPr fontId="0" type="noConversion"/>
  </si>
  <si>
    <t>delta 13C (measured)</t>
  </si>
  <si>
    <t>delta 14C (measured)</t>
  </si>
  <si>
    <t>Atmospheric 14C  based on Xiaomei's Barrow data</t>
  </si>
  <si>
    <t xml:space="preserve">13CO2 of ER </t>
  </si>
  <si>
    <t>Soil incubation Rh endmember</t>
  </si>
  <si>
    <t>Control</t>
    <phoneticPr fontId="0" type="noConversion"/>
  </si>
  <si>
    <t>Fen</t>
  </si>
  <si>
    <t>C4</t>
  </si>
  <si>
    <t>G33</t>
    <phoneticPr fontId="0" type="noConversion"/>
  </si>
  <si>
    <t>C6</t>
  </si>
  <si>
    <t>G10</t>
    <phoneticPr fontId="0" type="noConversion"/>
  </si>
  <si>
    <t>C1</t>
  </si>
  <si>
    <t>G20</t>
    <phoneticPr fontId="0" type="noConversion"/>
  </si>
  <si>
    <t>Lowered</t>
    <phoneticPr fontId="0" type="noConversion"/>
  </si>
  <si>
    <t>L5</t>
  </si>
  <si>
    <t>G11</t>
    <phoneticPr fontId="0" type="noConversion"/>
  </si>
  <si>
    <t>L2</t>
  </si>
  <si>
    <t>G64</t>
    <phoneticPr fontId="0" type="noConversion"/>
  </si>
  <si>
    <t>L3</t>
  </si>
  <si>
    <t>G5</t>
    <phoneticPr fontId="0" type="noConversion"/>
  </si>
  <si>
    <t>Beta SW</t>
    <phoneticPr fontId="0" type="noConversion"/>
  </si>
  <si>
    <t>Thermokarst Bog</t>
  </si>
  <si>
    <t>B2</t>
  </si>
  <si>
    <t>G09</t>
    <phoneticPr fontId="0" type="noConversion"/>
  </si>
  <si>
    <t>B4</t>
  </si>
  <si>
    <t>B157</t>
    <phoneticPr fontId="0" type="noConversion"/>
  </si>
  <si>
    <t>B5</t>
  </si>
  <si>
    <t>B154</t>
    <phoneticPr fontId="0" type="noConversion"/>
  </si>
  <si>
    <t>Gamma</t>
  </si>
  <si>
    <t>Permafrost Plateau</t>
  </si>
  <si>
    <t>G1</t>
  </si>
  <si>
    <t>B99</t>
    <phoneticPr fontId="0" type="noConversion"/>
  </si>
  <si>
    <t>Gamma</t>
    <phoneticPr fontId="0" type="noConversion"/>
  </si>
  <si>
    <t>G3</t>
  </si>
  <si>
    <t>G30</t>
    <phoneticPr fontId="0" type="noConversion"/>
  </si>
  <si>
    <t>G5</t>
  </si>
  <si>
    <t>B153</t>
    <phoneticPr fontId="0" type="noConversion"/>
  </si>
  <si>
    <t>Control</t>
  </si>
  <si>
    <t>Sept 10 report</t>
  </si>
  <si>
    <t>B82</t>
  </si>
  <si>
    <t>G73</t>
  </si>
  <si>
    <t>B132</t>
  </si>
  <si>
    <t>Lowered</t>
  </si>
  <si>
    <t>G30</t>
  </si>
  <si>
    <t>G20</t>
  </si>
  <si>
    <t>G09</t>
  </si>
  <si>
    <t>Beta SW</t>
  </si>
  <si>
    <t>G33</t>
  </si>
  <si>
    <t>B99</t>
  </si>
  <si>
    <t>G62</t>
  </si>
  <si>
    <t>G05</t>
  </si>
  <si>
    <t>G11</t>
  </si>
  <si>
    <t>B154</t>
  </si>
  <si>
    <t>control</t>
  </si>
  <si>
    <t>Sept 26 report</t>
  </si>
  <si>
    <t>lowered</t>
  </si>
  <si>
    <t>beta</t>
  </si>
  <si>
    <t>SW2</t>
  </si>
  <si>
    <t>SW4</t>
  </si>
  <si>
    <t>SW5</t>
  </si>
  <si>
    <t>gamma</t>
  </si>
  <si>
    <t>04, 10, or 13</t>
  </si>
  <si>
    <t xml:space="preserve">G1 Bonanza Creek Gamma Jun15_12  </t>
  </si>
  <si>
    <t xml:space="preserve">G3 Bonanza Creek Gamma Jun15_12  </t>
  </si>
  <si>
    <t>G4</t>
  </si>
  <si>
    <t xml:space="preserve">G4 Bonanza Creek Gamma Jun15_12  </t>
  </si>
  <si>
    <t>Beta</t>
  </si>
  <si>
    <t>B7</t>
  </si>
  <si>
    <t xml:space="preserve">B7 Bonanza Creek Beta Jun15_12  </t>
  </si>
  <si>
    <t xml:space="preserve">B5 Bonanza Creek Beta Jun15_12  </t>
  </si>
  <si>
    <t>B2 Bonanza Creek Beta Jun15_12</t>
  </si>
  <si>
    <t>G1 Bonanza Creek GAMMA JuL27_12</t>
  </si>
  <si>
    <t>G3 Bonanza Creek GAMMA JuL27_12</t>
  </si>
  <si>
    <t>G4 Bonanza Creek GAMMA JuL27_12</t>
  </si>
  <si>
    <t>b2</t>
  </si>
  <si>
    <t>B2 Bonanza Creek BETA JuL27_12</t>
  </si>
  <si>
    <t>b5</t>
  </si>
  <si>
    <t>B5 Bonanza Creek BETA JuL27_12</t>
  </si>
  <si>
    <t>43G</t>
  </si>
  <si>
    <t>b7</t>
  </si>
  <si>
    <t>B7 Bonanza Creek BETA JuL27_12</t>
  </si>
  <si>
    <t>alpha</t>
  </si>
  <si>
    <t>c6</t>
  </si>
  <si>
    <t>C6 Bonanza Creek ALPHA JuL27_12</t>
  </si>
  <si>
    <t>c1</t>
  </si>
  <si>
    <t>C1 Bonanza Creek ALPHA JuL27_12</t>
  </si>
  <si>
    <t>c4</t>
  </si>
  <si>
    <t>C4 Bonanza Creek ALPHA JuL27_12</t>
  </si>
  <si>
    <t>l5</t>
  </si>
  <si>
    <t>L5 Bonanza Creek ALPHA JuL27_12</t>
  </si>
  <si>
    <t>l3</t>
  </si>
  <si>
    <t>L3 Bonanza Creek ALPHA JuL27_12</t>
  </si>
  <si>
    <t>g1</t>
  </si>
  <si>
    <t>g1 Bonanza Creek gamma Aug23_12</t>
  </si>
  <si>
    <t>g3</t>
  </si>
  <si>
    <t>g3 Bonanza Creek gamma Aug23_12</t>
  </si>
  <si>
    <t>g4</t>
  </si>
  <si>
    <t>g4 Bonanza Creek gamma Aug23_12</t>
  </si>
  <si>
    <t>b7 Bonanza Creek beta Aug25_12</t>
  </si>
  <si>
    <t>b5 Bonanza Creek beta Aug25_12</t>
  </si>
  <si>
    <t>07green</t>
  </si>
  <si>
    <t>b2 Bonanza Creek beta Aug25_12</t>
  </si>
  <si>
    <t>a6</t>
  </si>
  <si>
    <t>a6 Bonanza Creek alpha Aug22_12</t>
  </si>
  <si>
    <t>a4</t>
  </si>
  <si>
    <t>a4 Bonanza Creek alpha Aug22_12</t>
  </si>
  <si>
    <t>L3 Bonanza Creek alpha Aug22_12</t>
  </si>
  <si>
    <t>L5 Bonanza Creek alpha Aug22_12</t>
  </si>
  <si>
    <t>G3 Bonanza Creek Gamma Aug03_13</t>
  </si>
  <si>
    <t>G6</t>
  </si>
  <si>
    <t>G6 Bonanza Creek Gamma Aug05_13</t>
  </si>
  <si>
    <t>G7</t>
  </si>
  <si>
    <t>G7 Bonanza Creek Gamma Aug05_13</t>
  </si>
  <si>
    <t>G1 Bonanza Creek Gamma Aug06_13</t>
  </si>
  <si>
    <t>B7 Bonanza Creek Beta Aug04_13</t>
  </si>
  <si>
    <t>B2 Bonanza Creek Beta Aug04_13</t>
  </si>
  <si>
    <t>B4 Bonanza Creek Beta Aug04_13</t>
  </si>
  <si>
    <t>AMCH1 (Beta)</t>
  </si>
  <si>
    <t>AMCH2 (Beta)</t>
  </si>
  <si>
    <t>AMCH3 (Beta)</t>
  </si>
  <si>
    <t>PPC2 (Gamma)</t>
  </si>
  <si>
    <t>PPCH2 (Gamma)</t>
  </si>
  <si>
    <t>PPC1 (Gamma)</t>
  </si>
  <si>
    <t>PPC3 (Gamma)</t>
  </si>
  <si>
    <t>PPCH4 (Gamma)</t>
  </si>
  <si>
    <t>T1</t>
  </si>
  <si>
    <t>T2</t>
  </si>
  <si>
    <t>T3</t>
  </si>
  <si>
    <t>G2</t>
  </si>
  <si>
    <t>S6</t>
  </si>
  <si>
    <t>S3</t>
  </si>
  <si>
    <t>fraction atmosphere (based on 13C)</t>
  </si>
  <si>
    <t>corDel14C (based on f 13C)</t>
  </si>
  <si>
    <t>Site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</si>
</sst>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0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0"/>
      <name val="Geneva"/>
      <family val="2"/>
    </font>
    <font>
      <sz val="10"/>
      <color rgb="FFFF0000"/>
      <name val="Verdana"/>
      <family val="2"/>
    </font>
    <font>
      <sz val="12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0" borderId="0"/>
  </cellStyleXfs>
  <cellXfs count="33">
    <xf numFmtId="0" fontId="0" fillId="0" borderId="0" xfId="0"/>
    <xf numFmtId="0" fontId="0" fillId="0" borderId="0" xfId="0" applyAlignment="1">
      <alignment horizontal="left" wrapText="1"/>
    </xf>
    <xf numFmtId="1" fontId="0" fillId="0" borderId="0" xfId="0" applyNumberFormat="1" applyAlignment="1">
      <alignment horizontal="left" wrapText="1"/>
    </xf>
    <xf numFmtId="0" fontId="2" fillId="0" borderId="0" xfId="0" applyFont="1" applyAlignment="1">
      <alignment horizontal="left" wrapText="1"/>
    </xf>
    <xf numFmtId="2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4" fontId="2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5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164" fontId="6" fillId="0" borderId="0" xfId="0" applyNumberFormat="1" applyFont="1" applyAlignment="1">
      <alignment horizontal="left"/>
    </xf>
    <xf numFmtId="0" fontId="7" fillId="0" borderId="0" xfId="1" applyFont="1" applyFill="1" applyAlignment="1">
      <alignment horizontal="left"/>
    </xf>
    <xf numFmtId="0" fontId="0" fillId="0" borderId="1" xfId="0" applyBorder="1" applyAlignment="1">
      <alignment horizontal="left"/>
    </xf>
    <xf numFmtId="164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left"/>
    </xf>
    <xf numFmtId="164" fontId="2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0" fillId="0" borderId="0" xfId="0" applyFill="1" applyAlignment="1">
      <alignment horizontal="left"/>
    </xf>
  </cellXfs>
  <cellStyles count="3">
    <cellStyle name="Neutral" xfId="1" builtinId="28"/>
    <cellStyle name="Normal" xfId="0" builtinId="0"/>
    <cellStyle name="Normal 2" xfId="2" xr:uid="{CC19915C-816E-DB41-B064-20D7555454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therine Dieleman" id="{07B94BE2-C385-2740-8AAF-60DA55B2B69E}" userId="Catherine Dieleman" providerId="None"/>
  <person displayName="Waldrop, Mark P" id="{F7CE6E5E-A5BD-4744-A8AE-6C0CA04BC5BF}" userId="S::mwaldrop@usgs.gov::39871850-2f0b-4685-903f-021134b7bc7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1" dT="2022-09-06T18:46:54.67" personId="{F7CE6E5E-A5BD-4744-A8AE-6C0CA04BC5BF}" id="{973BB360-110C-6841-99F5-9B1D2D5E7EBB}">
    <text xml:space="preserve">These gamma sites are meritt’s original gamma sites
</text>
  </threadedComment>
  <threadedComment ref="D72" dT="2020-09-08T17:02:57.38" personId="{07B94BE2-C385-2740-8AAF-60DA55B2B69E}" id="{3B2F5EE3-7826-0346-93E8-19B9E2FC1403}">
    <text>These are all CO2 - C14 data in delta C14 in (‰)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E86A-12E9-CF4D-9D4F-0A01E6A652A2}">
  <dimension ref="A1:AB79"/>
  <sheetViews>
    <sheetView tabSelected="1" topLeftCell="B24" workbookViewId="0">
      <selection activeCell="I35" sqref="I35"/>
    </sheetView>
  </sheetViews>
  <sheetFormatPr baseColWidth="10" defaultColWidth="11" defaultRowHeight="16" x14ac:dyDescent="0.2"/>
  <cols>
    <col min="1" max="1" width="12" style="6" customWidth="1"/>
    <col min="2" max="2" width="16.5" style="6" customWidth="1"/>
    <col min="3" max="3" width="12" style="8" customWidth="1"/>
    <col min="4" max="4" width="27.33203125" style="6" customWidth="1"/>
    <col min="5" max="5" width="18.33203125" style="6" customWidth="1"/>
    <col min="6" max="6" width="8.1640625" style="6" customWidth="1"/>
    <col min="7" max="7" width="14" style="6" customWidth="1"/>
    <col min="8" max="8" width="17.1640625" style="6" customWidth="1"/>
    <col min="9" max="9" width="12.1640625" style="6" bestFit="1" customWidth="1"/>
    <col min="10" max="10" width="15" style="6" customWidth="1"/>
    <col min="11" max="11" width="12.33203125" style="6" bestFit="1" customWidth="1"/>
    <col min="12" max="12" width="18.83203125" style="6" customWidth="1"/>
    <col min="13" max="13" width="9.33203125" style="6" bestFit="1" customWidth="1"/>
    <col min="14" max="14" width="15.1640625" style="6" customWidth="1"/>
    <col min="15" max="15" width="11" style="6"/>
    <col min="16" max="16" width="18" style="6" customWidth="1"/>
    <col min="17" max="17" width="16.5" style="6" customWidth="1"/>
    <col min="18" max="19" width="21" customWidth="1"/>
    <col min="20" max="20" width="15.6640625" style="12" customWidth="1"/>
    <col min="21" max="21" width="11" style="6"/>
    <col min="22" max="22" width="14.33203125" style="8" customWidth="1"/>
    <col min="23" max="23" width="8.33203125" style="6" customWidth="1"/>
    <col min="28" max="16384" width="11" style="6"/>
  </cols>
  <sheetData>
    <row r="1" spans="1:27" s="1" customFormat="1" ht="6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145</v>
      </c>
      <c r="H1" s="1" t="s">
        <v>6</v>
      </c>
      <c r="I1" s="1" t="s">
        <v>7</v>
      </c>
      <c r="J1" s="3" t="s">
        <v>8</v>
      </c>
      <c r="K1" s="3" t="s">
        <v>9</v>
      </c>
      <c r="L1" s="1" t="s">
        <v>10</v>
      </c>
      <c r="M1" s="1" t="s">
        <v>11</v>
      </c>
      <c r="N1" s="3" t="s">
        <v>12</v>
      </c>
      <c r="O1" s="3" t="s">
        <v>13</v>
      </c>
      <c r="P1" s="3" t="s">
        <v>14</v>
      </c>
      <c r="Q1" s="4" t="s">
        <v>143</v>
      </c>
      <c r="R1" s="4" t="s">
        <v>144</v>
      </c>
      <c r="S1" s="4" t="s">
        <v>15</v>
      </c>
      <c r="T1" s="5" t="s">
        <v>16</v>
      </c>
    </row>
    <row r="2" spans="1:27" x14ac:dyDescent="0.2">
      <c r="A2" s="6">
        <v>2010</v>
      </c>
      <c r="B2" s="7">
        <v>40343</v>
      </c>
      <c r="C2" s="8">
        <f t="shared" ref="C2:C33" si="0">B2-DATE(YEAR(B2),1,0)</f>
        <v>165</v>
      </c>
      <c r="D2" s="6" t="s">
        <v>17</v>
      </c>
      <c r="E2" s="9" t="s">
        <v>18</v>
      </c>
      <c r="F2" s="6">
        <v>4</v>
      </c>
      <c r="G2" s="6" t="s">
        <v>19</v>
      </c>
      <c r="I2" s="6" t="s">
        <v>20</v>
      </c>
      <c r="J2" s="8">
        <v>410</v>
      </c>
      <c r="K2" s="8">
        <v>795</v>
      </c>
      <c r="L2" s="10">
        <v>1462.0916666666667</v>
      </c>
      <c r="M2" s="10">
        <v>1462.1013888888888</v>
      </c>
      <c r="N2" s="6">
        <v>-17.2</v>
      </c>
      <c r="O2" s="6">
        <v>43.3</v>
      </c>
      <c r="P2" s="6">
        <f t="shared" ref="P2:P33" si="1">(-0.0118*B2)+515.34</f>
        <v>39.29260000000005</v>
      </c>
      <c r="Q2" s="30">
        <f>(N2-(-26))/(-9-(-26))</f>
        <v>0.51764705882352946</v>
      </c>
      <c r="R2" s="11">
        <f>(O2-(Q2*P2))/(1-Q2)</f>
        <v>47.600624390243844</v>
      </c>
      <c r="S2" s="11">
        <f t="shared" ref="S2:S17" si="2">(N2-(Q2*-8.9))/(1-Q2)</f>
        <v>-26.107317073170734</v>
      </c>
      <c r="T2" s="12">
        <v>98</v>
      </c>
    </row>
    <row r="3" spans="1:27" x14ac:dyDescent="0.2">
      <c r="A3" s="6">
        <v>2010</v>
      </c>
      <c r="B3" s="7">
        <v>40343</v>
      </c>
      <c r="C3" s="8">
        <f t="shared" si="0"/>
        <v>165</v>
      </c>
      <c r="D3" s="6" t="s">
        <v>17</v>
      </c>
      <c r="E3" s="9" t="s">
        <v>18</v>
      </c>
      <c r="F3" s="6">
        <v>6</v>
      </c>
      <c r="G3" s="6" t="s">
        <v>21</v>
      </c>
      <c r="I3" s="6" t="s">
        <v>22</v>
      </c>
      <c r="J3" s="8">
        <v>406</v>
      </c>
      <c r="K3" s="8">
        <v>789</v>
      </c>
      <c r="L3" s="10">
        <v>1462.5354166666666</v>
      </c>
      <c r="M3" s="10">
        <v>1462.0472222222222</v>
      </c>
      <c r="N3" s="6">
        <v>-16.899999999999999</v>
      </c>
      <c r="O3" s="6">
        <v>41.7</v>
      </c>
      <c r="P3" s="6">
        <f t="shared" si="1"/>
        <v>39.29260000000005</v>
      </c>
      <c r="Q3" s="30">
        <f>(N3-(-26))/($AA$83-(-26))</f>
        <v>0.35000000000000003</v>
      </c>
      <c r="R3" s="11">
        <f t="shared" ref="R3:R66" si="3">(O3-(Q3*P3))/(1-Q3)</f>
        <v>42.996292307692286</v>
      </c>
      <c r="S3" s="11">
        <f t="shared" si="2"/>
        <v>-21.207692307692309</v>
      </c>
      <c r="T3" s="12">
        <v>98</v>
      </c>
    </row>
    <row r="4" spans="1:27" x14ac:dyDescent="0.2">
      <c r="A4" s="6">
        <v>2010</v>
      </c>
      <c r="B4" s="7">
        <v>40346</v>
      </c>
      <c r="C4" s="8">
        <f t="shared" si="0"/>
        <v>168</v>
      </c>
      <c r="D4" s="6" t="s">
        <v>17</v>
      </c>
      <c r="E4" s="9" t="s">
        <v>18</v>
      </c>
      <c r="F4" s="6">
        <v>1</v>
      </c>
      <c r="G4" s="6" t="s">
        <v>23</v>
      </c>
      <c r="I4" s="6" t="s">
        <v>24</v>
      </c>
      <c r="J4" s="8">
        <v>388</v>
      </c>
      <c r="K4" s="8">
        <v>723</v>
      </c>
      <c r="L4" s="10">
        <v>1462.1048611111112</v>
      </c>
      <c r="M4" s="10">
        <v>1462.1152777777777</v>
      </c>
      <c r="N4" s="6">
        <v>-16.8</v>
      </c>
      <c r="O4" s="6">
        <v>23.9</v>
      </c>
      <c r="P4" s="6">
        <f t="shared" si="1"/>
        <v>39.257200000000068</v>
      </c>
      <c r="Q4" s="30">
        <f>(N4-(-26))/($AA$83-(-26))</f>
        <v>0.35384615384615381</v>
      </c>
      <c r="R4" s="11">
        <f>(O4-(Q4*P4))/(1-Q4)</f>
        <v>15.490104761904725</v>
      </c>
      <c r="S4" s="11">
        <f t="shared" si="2"/>
        <v>-21.126190476190477</v>
      </c>
      <c r="T4" s="12">
        <v>98</v>
      </c>
    </row>
    <row r="5" spans="1:27" x14ac:dyDescent="0.2">
      <c r="A5" s="6">
        <v>2010</v>
      </c>
      <c r="B5" s="7">
        <v>40343</v>
      </c>
      <c r="C5" s="8">
        <f t="shared" si="0"/>
        <v>165</v>
      </c>
      <c r="D5" s="6" t="s">
        <v>25</v>
      </c>
      <c r="E5" s="9" t="s">
        <v>18</v>
      </c>
      <c r="F5" s="6">
        <v>5</v>
      </c>
      <c r="G5" s="6" t="s">
        <v>26</v>
      </c>
      <c r="I5" s="6" t="s">
        <v>27</v>
      </c>
      <c r="J5" s="8">
        <v>410</v>
      </c>
      <c r="K5" s="8">
        <v>839</v>
      </c>
      <c r="L5" s="10">
        <v>1462.1465277777777</v>
      </c>
      <c r="M5" s="10">
        <v>1462.1569444444444</v>
      </c>
      <c r="N5" s="6">
        <v>-17.7</v>
      </c>
      <c r="O5" s="6">
        <v>56.5</v>
      </c>
      <c r="P5" s="6">
        <f t="shared" si="1"/>
        <v>39.29260000000005</v>
      </c>
      <c r="Q5" s="30">
        <f>(N5-(-26))/($AA$83-(-26))</f>
        <v>0.31923076923076926</v>
      </c>
      <c r="R5" s="11">
        <f t="shared" si="3"/>
        <v>64.569006779660981</v>
      </c>
      <c r="S5" s="11">
        <f t="shared" si="2"/>
        <v>-21.826553672316383</v>
      </c>
      <c r="T5" s="12">
        <v>98</v>
      </c>
    </row>
    <row r="6" spans="1:27" x14ac:dyDescent="0.2">
      <c r="A6" s="6">
        <v>2010</v>
      </c>
      <c r="B6" s="7">
        <v>40344</v>
      </c>
      <c r="C6" s="8">
        <f t="shared" si="0"/>
        <v>166</v>
      </c>
      <c r="D6" s="6" t="s">
        <v>25</v>
      </c>
      <c r="E6" s="9" t="s">
        <v>18</v>
      </c>
      <c r="F6" s="6">
        <v>2</v>
      </c>
      <c r="G6" s="6" t="s">
        <v>28</v>
      </c>
      <c r="I6" s="6" t="s">
        <v>29</v>
      </c>
      <c r="J6" s="8">
        <v>397</v>
      </c>
      <c r="K6" s="8">
        <v>700</v>
      </c>
      <c r="L6" s="10">
        <v>1462.2270833333334</v>
      </c>
      <c r="M6" s="10">
        <v>1462.2375</v>
      </c>
      <c r="N6" s="6">
        <f>-15.9</f>
        <v>-15.9</v>
      </c>
      <c r="O6" s="6">
        <v>49</v>
      </c>
      <c r="P6" s="6">
        <f t="shared" si="1"/>
        <v>39.280800000000056</v>
      </c>
      <c r="Q6" s="30">
        <f>(N6-(-26))/($AA$83-(-26))</f>
        <v>0.38846153846153847</v>
      </c>
      <c r="R6" s="11">
        <f t="shared" si="3"/>
        <v>55.173831446540831</v>
      </c>
      <c r="S6" s="11">
        <f t="shared" si="2"/>
        <v>-20.346540880503145</v>
      </c>
      <c r="T6" s="12">
        <v>98</v>
      </c>
    </row>
    <row r="7" spans="1:27" x14ac:dyDescent="0.2">
      <c r="A7" s="6">
        <v>2010</v>
      </c>
      <c r="B7" s="7">
        <v>40346</v>
      </c>
      <c r="C7" s="8">
        <f t="shared" si="0"/>
        <v>168</v>
      </c>
      <c r="D7" s="6" t="s">
        <v>25</v>
      </c>
      <c r="E7" s="9" t="s">
        <v>18</v>
      </c>
      <c r="F7" s="6">
        <v>3</v>
      </c>
      <c r="G7" s="6" t="s">
        <v>30</v>
      </c>
      <c r="I7" s="6" t="s">
        <v>31</v>
      </c>
      <c r="J7" s="8">
        <v>390</v>
      </c>
      <c r="K7" s="8">
        <v>710</v>
      </c>
      <c r="L7" s="10">
        <v>1462.0493055555555</v>
      </c>
      <c r="M7" s="10">
        <v>1462.0597222222223</v>
      </c>
      <c r="N7" s="6">
        <v>-16.2</v>
      </c>
      <c r="O7" s="6">
        <v>36.799999999999997</v>
      </c>
      <c r="P7" s="6">
        <f t="shared" si="1"/>
        <v>39.257200000000068</v>
      </c>
      <c r="Q7" s="30">
        <f>(N7-(-26))/($AA$83-(-26))</f>
        <v>0.37692307692307697</v>
      </c>
      <c r="R7" s="11">
        <f t="shared" si="3"/>
        <v>35.3135456790123</v>
      </c>
      <c r="S7" s="11">
        <f t="shared" si="2"/>
        <v>-20.616049382716046</v>
      </c>
      <c r="T7" s="12">
        <v>98</v>
      </c>
    </row>
    <row r="8" spans="1:27" x14ac:dyDescent="0.2">
      <c r="A8" s="6">
        <v>2010</v>
      </c>
      <c r="B8" s="7">
        <v>40350</v>
      </c>
      <c r="C8" s="8">
        <f t="shared" si="0"/>
        <v>172</v>
      </c>
      <c r="D8" s="6" t="s">
        <v>32</v>
      </c>
      <c r="E8" s="9" t="s">
        <v>33</v>
      </c>
      <c r="F8" s="6">
        <v>2</v>
      </c>
      <c r="G8" s="6" t="s">
        <v>34</v>
      </c>
      <c r="H8" s="13">
        <v>40405</v>
      </c>
      <c r="I8" s="6" t="s">
        <v>35</v>
      </c>
      <c r="J8" s="8">
        <v>381</v>
      </c>
      <c r="K8" s="8">
        <v>800</v>
      </c>
      <c r="L8" s="10">
        <v>1462.4777777777779</v>
      </c>
      <c r="M8" s="10">
        <v>1462.4881944444444</v>
      </c>
      <c r="N8" s="6">
        <v>-17.7</v>
      </c>
      <c r="O8" s="6">
        <v>32.700000000000003</v>
      </c>
      <c r="P8" s="6">
        <f t="shared" si="1"/>
        <v>39.210000000000036</v>
      </c>
      <c r="Q8" s="30">
        <f>(N8-(-26))/($AA$83-(-26))</f>
        <v>0.31923076923076926</v>
      </c>
      <c r="R8" s="11">
        <f t="shared" si="3"/>
        <v>29.6472881355932</v>
      </c>
      <c r="S8" s="11">
        <f t="shared" si="2"/>
        <v>-21.826553672316383</v>
      </c>
      <c r="T8" s="12">
        <v>62</v>
      </c>
    </row>
    <row r="9" spans="1:27" x14ac:dyDescent="0.2">
      <c r="A9" s="6">
        <v>2010</v>
      </c>
      <c r="B9" s="7">
        <v>40350</v>
      </c>
      <c r="C9" s="8">
        <f t="shared" si="0"/>
        <v>172</v>
      </c>
      <c r="D9" s="6" t="s">
        <v>32</v>
      </c>
      <c r="E9" s="9" t="s">
        <v>33</v>
      </c>
      <c r="F9" s="6">
        <v>4</v>
      </c>
      <c r="G9" s="6" t="s">
        <v>36</v>
      </c>
      <c r="H9" s="13">
        <v>40405</v>
      </c>
      <c r="I9" s="6" t="s">
        <v>37</v>
      </c>
      <c r="J9" s="8">
        <v>384</v>
      </c>
      <c r="K9" s="8">
        <v>775</v>
      </c>
      <c r="L9" s="10">
        <v>1462.5194444444444</v>
      </c>
      <c r="M9" s="10">
        <v>1462.5298611111111</v>
      </c>
      <c r="N9" s="6">
        <v>-17.3</v>
      </c>
      <c r="O9" s="6">
        <v>26.5</v>
      </c>
      <c r="P9" s="6">
        <f t="shared" si="1"/>
        <v>39.210000000000036</v>
      </c>
      <c r="Q9" s="30">
        <f>(N9-(-26))/($AA$83-(-26))</f>
        <v>0.33461538461538459</v>
      </c>
      <c r="R9" s="11">
        <f t="shared" si="3"/>
        <v>20.108265895953739</v>
      </c>
      <c r="S9" s="11">
        <f t="shared" si="2"/>
        <v>-21.524277456647397</v>
      </c>
      <c r="T9" s="12">
        <v>62</v>
      </c>
    </row>
    <row r="10" spans="1:27" x14ac:dyDescent="0.2">
      <c r="A10" s="6">
        <v>2010</v>
      </c>
      <c r="B10" s="7">
        <v>40350</v>
      </c>
      <c r="C10" s="8">
        <f t="shared" si="0"/>
        <v>172</v>
      </c>
      <c r="D10" s="6" t="s">
        <v>32</v>
      </c>
      <c r="E10" s="9" t="s">
        <v>33</v>
      </c>
      <c r="F10" s="6">
        <v>5</v>
      </c>
      <c r="G10" s="6" t="s">
        <v>38</v>
      </c>
      <c r="H10" s="13">
        <v>40405</v>
      </c>
      <c r="I10" s="6" t="s">
        <v>39</v>
      </c>
      <c r="J10" s="8">
        <v>394</v>
      </c>
      <c r="K10" s="8">
        <v>782</v>
      </c>
      <c r="L10" s="10">
        <v>1462.05</v>
      </c>
      <c r="M10" s="10">
        <v>1462.0604166666667</v>
      </c>
      <c r="N10" s="6">
        <v>-18.7</v>
      </c>
      <c r="O10" s="6">
        <v>19.100000000000001</v>
      </c>
      <c r="P10" s="6">
        <f t="shared" si="1"/>
        <v>39.210000000000036</v>
      </c>
      <c r="Q10" s="30">
        <f>(N10-(-26))/($AA$83-(-26))</f>
        <v>0.28076923076923077</v>
      </c>
      <c r="R10" s="11">
        <f t="shared" si="3"/>
        <v>11.249572192513357</v>
      </c>
      <c r="S10" s="11">
        <f t="shared" si="2"/>
        <v>-22.525668449197859</v>
      </c>
      <c r="T10" s="12">
        <v>62</v>
      </c>
    </row>
    <row r="11" spans="1:27" x14ac:dyDescent="0.2">
      <c r="A11" s="6">
        <v>2010</v>
      </c>
      <c r="B11" s="7">
        <v>40350</v>
      </c>
      <c r="C11" s="8">
        <f t="shared" si="0"/>
        <v>172</v>
      </c>
      <c r="D11" s="14" t="s">
        <v>40</v>
      </c>
      <c r="E11" s="9" t="s">
        <v>41</v>
      </c>
      <c r="F11" s="6">
        <v>1</v>
      </c>
      <c r="G11" s="6" t="s">
        <v>42</v>
      </c>
      <c r="H11" s="13">
        <v>40405</v>
      </c>
      <c r="I11" s="6" t="s">
        <v>43</v>
      </c>
      <c r="J11" s="8">
        <v>386</v>
      </c>
      <c r="K11" s="8">
        <v>908</v>
      </c>
      <c r="L11" s="10">
        <v>1462.08125</v>
      </c>
      <c r="M11" s="10">
        <v>1462.0916666666667</v>
      </c>
      <c r="N11" s="6">
        <v>-20.399999999999999</v>
      </c>
      <c r="O11" s="6">
        <v>26.7</v>
      </c>
      <c r="P11" s="6">
        <f t="shared" si="1"/>
        <v>39.210000000000036</v>
      </c>
      <c r="Q11" s="30">
        <f>(N11-(-26))/($AA$83-(-26))</f>
        <v>0.21538461538461545</v>
      </c>
      <c r="R11" s="11">
        <f t="shared" si="3"/>
        <v>23.265882352941166</v>
      </c>
      <c r="S11" s="11">
        <f t="shared" si="2"/>
        <v>-23.556862745098041</v>
      </c>
      <c r="T11" s="12">
        <v>73.099999999999994</v>
      </c>
    </row>
    <row r="12" spans="1:27" x14ac:dyDescent="0.2">
      <c r="A12" s="6">
        <v>2010</v>
      </c>
      <c r="B12" s="7">
        <v>40350</v>
      </c>
      <c r="C12" s="8">
        <f t="shared" si="0"/>
        <v>172</v>
      </c>
      <c r="D12" s="6" t="s">
        <v>44</v>
      </c>
      <c r="E12" s="9" t="s">
        <v>41</v>
      </c>
      <c r="F12" s="6">
        <v>3</v>
      </c>
      <c r="G12" s="6" t="s">
        <v>45</v>
      </c>
      <c r="H12" s="13">
        <v>40405</v>
      </c>
      <c r="I12" s="6" t="s">
        <v>46</v>
      </c>
      <c r="J12" s="8">
        <v>410</v>
      </c>
      <c r="K12" s="8">
        <v>837</v>
      </c>
      <c r="L12" s="10">
        <v>1462.1145833333333</v>
      </c>
      <c r="M12" s="10">
        <v>1462.125</v>
      </c>
      <c r="N12" s="6">
        <v>-18.7</v>
      </c>
      <c r="O12" s="6">
        <v>34.799999999999997</v>
      </c>
      <c r="P12" s="6">
        <f t="shared" si="1"/>
        <v>39.210000000000036</v>
      </c>
      <c r="Q12" s="30">
        <f>(N12-(-26))/($AA$83-(-26))</f>
        <v>0.28076923076923077</v>
      </c>
      <c r="R12" s="11">
        <f t="shared" si="3"/>
        <v>33.078449197860948</v>
      </c>
      <c r="S12" s="11">
        <f t="shared" si="2"/>
        <v>-22.525668449197859</v>
      </c>
      <c r="T12" s="12">
        <v>73.099999999999994</v>
      </c>
    </row>
    <row r="13" spans="1:27" x14ac:dyDescent="0.2">
      <c r="A13" s="6">
        <v>2010</v>
      </c>
      <c r="B13" s="7">
        <v>40350</v>
      </c>
      <c r="C13" s="8">
        <f t="shared" si="0"/>
        <v>172</v>
      </c>
      <c r="D13" s="6" t="s">
        <v>44</v>
      </c>
      <c r="E13" s="9" t="s">
        <v>41</v>
      </c>
      <c r="F13" s="6">
        <v>5</v>
      </c>
      <c r="G13" s="6" t="s">
        <v>47</v>
      </c>
      <c r="H13" s="13">
        <v>40405</v>
      </c>
      <c r="I13" s="6" t="s">
        <v>48</v>
      </c>
      <c r="J13" s="8">
        <v>391</v>
      </c>
      <c r="K13" s="8">
        <v>783</v>
      </c>
      <c r="L13" s="10">
        <v>1462.1486111111112</v>
      </c>
      <c r="M13" s="10">
        <v>1462.1590277777777</v>
      </c>
      <c r="N13" s="6">
        <v>-18.600000000000001</v>
      </c>
      <c r="O13" s="6">
        <v>30.4</v>
      </c>
      <c r="P13" s="6">
        <f t="shared" si="1"/>
        <v>39.210000000000036</v>
      </c>
      <c r="Q13" s="30">
        <f>(N13-(-26))/($AA$83-(-26))</f>
        <v>0.28461538461538455</v>
      </c>
      <c r="R13" s="11">
        <f t="shared" si="3"/>
        <v>26.894946236559122</v>
      </c>
      <c r="S13" s="11">
        <f t="shared" si="2"/>
        <v>-22.459139784946235</v>
      </c>
      <c r="T13" s="12">
        <v>73.099999999999994</v>
      </c>
    </row>
    <row r="14" spans="1:27" x14ac:dyDescent="0.2">
      <c r="A14" s="6">
        <v>2010</v>
      </c>
      <c r="B14" s="7">
        <v>40371</v>
      </c>
      <c r="C14" s="8">
        <f t="shared" si="0"/>
        <v>193</v>
      </c>
      <c r="D14" s="6" t="s">
        <v>49</v>
      </c>
      <c r="E14" s="9" t="s">
        <v>18</v>
      </c>
      <c r="F14" s="6">
        <v>1</v>
      </c>
      <c r="G14" s="6" t="s">
        <v>23</v>
      </c>
      <c r="H14" s="6" t="s">
        <v>50</v>
      </c>
      <c r="I14" s="6" t="s">
        <v>51</v>
      </c>
      <c r="J14" s="8">
        <v>377</v>
      </c>
      <c r="K14" s="8">
        <v>762</v>
      </c>
      <c r="L14" s="10">
        <v>1462.495138888889</v>
      </c>
      <c r="M14" s="10">
        <v>1462.5055555555555</v>
      </c>
      <c r="N14" s="15">
        <v>-16.944271000000001</v>
      </c>
      <c r="O14" s="16">
        <v>53.203277272175775</v>
      </c>
      <c r="P14" s="6">
        <f t="shared" si="1"/>
        <v>38.962200000000053</v>
      </c>
      <c r="Q14" s="30">
        <f>(N14-(-26))/($AA$83-(-26))</f>
        <v>0.3482972692307692</v>
      </c>
      <c r="R14" s="11">
        <f t="shared" si="3"/>
        <v>60.814306182471327</v>
      </c>
      <c r="S14" s="11">
        <f t="shared" si="2"/>
        <v>-21.24346676820738</v>
      </c>
      <c r="T14" s="12">
        <v>98</v>
      </c>
      <c r="V14" s="6"/>
      <c r="X14" s="6"/>
      <c r="Y14" s="6"/>
      <c r="Z14" s="6"/>
      <c r="AA14" s="6"/>
    </row>
    <row r="15" spans="1:27" x14ac:dyDescent="0.2">
      <c r="A15" s="6">
        <v>2010</v>
      </c>
      <c r="B15" s="7">
        <v>40371</v>
      </c>
      <c r="C15" s="8">
        <f t="shared" si="0"/>
        <v>193</v>
      </c>
      <c r="D15" s="6" t="s">
        <v>49</v>
      </c>
      <c r="E15" s="9" t="s">
        <v>18</v>
      </c>
      <c r="F15" s="6">
        <v>4</v>
      </c>
      <c r="G15" s="6" t="s">
        <v>19</v>
      </c>
      <c r="H15" s="6" t="s">
        <v>50</v>
      </c>
      <c r="I15" s="6" t="s">
        <v>52</v>
      </c>
      <c r="J15" s="8">
        <v>378</v>
      </c>
      <c r="K15" s="8">
        <v>757</v>
      </c>
      <c r="L15" s="10">
        <v>1462.0444444444445</v>
      </c>
      <c r="M15" s="10">
        <v>1462.0548611111112</v>
      </c>
      <c r="N15" s="15">
        <v>-16.591465750000001</v>
      </c>
      <c r="O15" s="16">
        <v>47.598833112960648</v>
      </c>
      <c r="P15" s="6">
        <f t="shared" si="1"/>
        <v>38.962200000000053</v>
      </c>
      <c r="Q15" s="30">
        <f>(N15-(-26))/($AA$83-(-26))</f>
        <v>0.36186670192307691</v>
      </c>
      <c r="R15" s="11">
        <f t="shared" si="3"/>
        <v>52.496414777677266</v>
      </c>
      <c r="S15" s="11">
        <f t="shared" si="2"/>
        <v>-20.953070687862525</v>
      </c>
      <c r="T15" s="12">
        <v>98</v>
      </c>
      <c r="V15" s="6"/>
      <c r="X15" s="6"/>
      <c r="Y15" s="6"/>
      <c r="Z15" s="6"/>
      <c r="AA15" s="6"/>
    </row>
    <row r="16" spans="1:27" x14ac:dyDescent="0.2">
      <c r="A16" s="6">
        <v>2010</v>
      </c>
      <c r="B16" s="7">
        <v>40371</v>
      </c>
      <c r="C16" s="8">
        <f t="shared" si="0"/>
        <v>193</v>
      </c>
      <c r="D16" s="6" t="s">
        <v>49</v>
      </c>
      <c r="E16" s="9" t="s">
        <v>18</v>
      </c>
      <c r="F16" s="6">
        <v>6</v>
      </c>
      <c r="G16" s="6" t="s">
        <v>21</v>
      </c>
      <c r="H16" s="6" t="s">
        <v>50</v>
      </c>
      <c r="I16" s="6" t="s">
        <v>53</v>
      </c>
      <c r="J16" s="8">
        <v>492</v>
      </c>
      <c r="K16" s="8">
        <v>751</v>
      </c>
      <c r="L16" s="10">
        <v>1462.0840277777777</v>
      </c>
      <c r="M16" s="10">
        <v>1462.0944444444444</v>
      </c>
      <c r="N16" s="15">
        <v>-15.654663749999997</v>
      </c>
      <c r="O16" s="16">
        <v>43.862881683580213</v>
      </c>
      <c r="P16" s="6">
        <f t="shared" si="1"/>
        <v>38.962200000000053</v>
      </c>
      <c r="Q16" s="30">
        <f>(N16-(-26))/($AA$83-(-26))</f>
        <v>0.39789754807692318</v>
      </c>
      <c r="R16" s="11">
        <f t="shared" si="3"/>
        <v>47.101482057277337</v>
      </c>
      <c r="S16" s="11">
        <f t="shared" si="2"/>
        <v>-20.11846245340146</v>
      </c>
      <c r="T16" s="12">
        <v>98</v>
      </c>
      <c r="V16" s="6"/>
      <c r="X16" s="6"/>
      <c r="Y16" s="6"/>
      <c r="Z16" s="6"/>
      <c r="AA16" s="6"/>
    </row>
    <row r="17" spans="1:27" x14ac:dyDescent="0.2">
      <c r="A17" s="6">
        <v>2010</v>
      </c>
      <c r="B17" s="7">
        <v>40371</v>
      </c>
      <c r="C17" s="8">
        <f t="shared" si="0"/>
        <v>193</v>
      </c>
      <c r="D17" s="6" t="s">
        <v>54</v>
      </c>
      <c r="E17" s="9" t="s">
        <v>18</v>
      </c>
      <c r="F17" s="6">
        <v>5</v>
      </c>
      <c r="G17" s="6" t="s">
        <v>26</v>
      </c>
      <c r="H17" s="6" t="s">
        <v>50</v>
      </c>
      <c r="I17" s="6" t="s">
        <v>55</v>
      </c>
      <c r="J17" s="8">
        <v>391</v>
      </c>
      <c r="K17" s="8">
        <v>756</v>
      </c>
      <c r="L17" s="10">
        <v>1462.2145833333334</v>
      </c>
      <c r="M17" s="10">
        <v>1462.2249999999999</v>
      </c>
      <c r="N17" s="15">
        <v>-16.8795775</v>
      </c>
      <c r="O17" s="16">
        <v>48.153073347156237</v>
      </c>
      <c r="P17" s="6">
        <f t="shared" si="1"/>
        <v>38.962200000000053</v>
      </c>
      <c r="Q17" s="30">
        <f>(N17-(-26))/($AA$83-(-26))</f>
        <v>0.35078548076923077</v>
      </c>
      <c r="R17" s="11">
        <f t="shared" si="3"/>
        <v>53.119112815268132</v>
      </c>
      <c r="S17" s="11">
        <f t="shared" si="2"/>
        <v>-21.191126066395913</v>
      </c>
      <c r="T17" s="12">
        <v>98</v>
      </c>
      <c r="V17" s="6"/>
      <c r="X17" s="6"/>
      <c r="Y17" s="6"/>
      <c r="Z17" s="6"/>
      <c r="AA17" s="6"/>
    </row>
    <row r="18" spans="1:27" x14ac:dyDescent="0.2">
      <c r="A18" s="6">
        <v>2010</v>
      </c>
      <c r="B18" s="7">
        <v>40372</v>
      </c>
      <c r="C18" s="8">
        <f t="shared" si="0"/>
        <v>194</v>
      </c>
      <c r="D18" s="6" t="s">
        <v>54</v>
      </c>
      <c r="E18" s="9" t="s">
        <v>18</v>
      </c>
      <c r="F18" s="6">
        <v>2</v>
      </c>
      <c r="G18" s="6" t="s">
        <v>28</v>
      </c>
      <c r="I18" s="6" t="s">
        <v>56</v>
      </c>
      <c r="J18" s="8">
        <v>447</v>
      </c>
      <c r="K18" s="8">
        <v>1026</v>
      </c>
      <c r="L18" s="10">
        <v>1462.4909722222221</v>
      </c>
      <c r="M18" s="10">
        <v>1462.5013888888889</v>
      </c>
      <c r="P18" s="6">
        <f t="shared" si="1"/>
        <v>38.950400000000059</v>
      </c>
      <c r="R18" s="11"/>
      <c r="S18" s="11"/>
      <c r="T18" s="12">
        <v>98</v>
      </c>
      <c r="V18" s="6"/>
      <c r="X18" s="6"/>
      <c r="Y18" s="6"/>
      <c r="Z18" s="6"/>
      <c r="AA18" s="6"/>
    </row>
    <row r="19" spans="1:27" x14ac:dyDescent="0.2">
      <c r="A19" s="6">
        <v>2010</v>
      </c>
      <c r="B19" s="7">
        <v>40372</v>
      </c>
      <c r="C19" s="8">
        <f t="shared" si="0"/>
        <v>194</v>
      </c>
      <c r="D19" s="6" t="s">
        <v>54</v>
      </c>
      <c r="E19" s="9" t="s">
        <v>18</v>
      </c>
      <c r="F19" s="6">
        <v>3</v>
      </c>
      <c r="G19" s="6" t="s">
        <v>30</v>
      </c>
      <c r="H19" s="6" t="s">
        <v>50</v>
      </c>
      <c r="I19" s="6" t="s">
        <v>57</v>
      </c>
      <c r="J19" s="8">
        <v>394</v>
      </c>
      <c r="K19" s="8">
        <v>787</v>
      </c>
      <c r="L19" s="10">
        <v>1462.5298611111111</v>
      </c>
      <c r="M19" s="10">
        <v>1462.5402777777779</v>
      </c>
      <c r="N19" s="15">
        <v>-17.196023999999998</v>
      </c>
      <c r="O19" s="16">
        <v>58.158350410729255</v>
      </c>
      <c r="P19" s="6">
        <f t="shared" si="1"/>
        <v>38.950400000000059</v>
      </c>
      <c r="Q19" s="30">
        <f>(N19-(-26))/($AA$83-(-26))</f>
        <v>0.33861446153846164</v>
      </c>
      <c r="R19" s="11">
        <f t="shared" si="3"/>
        <v>67.99238730351621</v>
      </c>
      <c r="S19" s="11">
        <f>(N19-(Q19*-8.9))/(1-Q19)</f>
        <v>-21.443400962920265</v>
      </c>
      <c r="T19" s="12">
        <v>98</v>
      </c>
      <c r="V19" s="6"/>
      <c r="X19" s="6"/>
      <c r="Y19" s="6"/>
      <c r="Z19" s="6"/>
      <c r="AA19" s="6"/>
    </row>
    <row r="20" spans="1:27" ht="14" customHeight="1" x14ac:dyDescent="0.2">
      <c r="A20" s="6">
        <v>2010</v>
      </c>
      <c r="B20" s="7">
        <v>40373</v>
      </c>
      <c r="C20" s="8">
        <f t="shared" si="0"/>
        <v>195</v>
      </c>
      <c r="D20" s="6" t="s">
        <v>58</v>
      </c>
      <c r="E20" s="9" t="s">
        <v>33</v>
      </c>
      <c r="F20" s="6">
        <v>2</v>
      </c>
      <c r="G20" s="6" t="s">
        <v>34</v>
      </c>
      <c r="H20" s="6" t="s">
        <v>50</v>
      </c>
      <c r="I20" s="6" t="s">
        <v>59</v>
      </c>
      <c r="J20" s="8">
        <v>370</v>
      </c>
      <c r="K20" s="8">
        <v>740</v>
      </c>
      <c r="L20" s="10">
        <v>1462.4895833333333</v>
      </c>
      <c r="M20" s="10">
        <v>1462.5</v>
      </c>
      <c r="N20" s="15">
        <v>-16.447785999999997</v>
      </c>
      <c r="O20" s="16">
        <v>37.06826866324753</v>
      </c>
      <c r="P20" s="6">
        <f t="shared" si="1"/>
        <v>38.938600000000065</v>
      </c>
      <c r="Q20" s="30">
        <f>(N20-(-26))/($AA$83-(-26))</f>
        <v>0.36739284615384626</v>
      </c>
      <c r="R20" s="11">
        <f t="shared" si="3"/>
        <v>35.982055285984089</v>
      </c>
      <c r="S20" s="11">
        <f>(N20-(Q20*-8.9))/(1-Q20)</f>
        <v>-20.831237189005254</v>
      </c>
      <c r="T20" s="12">
        <v>62</v>
      </c>
      <c r="V20" s="6"/>
      <c r="X20" s="6"/>
      <c r="Y20" s="6"/>
      <c r="Z20" s="6"/>
      <c r="AA20" s="6"/>
    </row>
    <row r="21" spans="1:27" ht="14" customHeight="1" x14ac:dyDescent="0.2">
      <c r="A21" s="6">
        <v>2010</v>
      </c>
      <c r="B21" s="7">
        <v>40373</v>
      </c>
      <c r="C21" s="8">
        <f t="shared" si="0"/>
        <v>195</v>
      </c>
      <c r="D21" s="6" t="s">
        <v>58</v>
      </c>
      <c r="E21" s="9" t="s">
        <v>33</v>
      </c>
      <c r="F21" s="6">
        <v>4</v>
      </c>
      <c r="G21" s="6" t="s">
        <v>36</v>
      </c>
      <c r="H21" s="6" t="s">
        <v>50</v>
      </c>
      <c r="I21" s="6" t="s">
        <v>60</v>
      </c>
      <c r="J21" s="8">
        <v>383</v>
      </c>
      <c r="K21" s="8">
        <v>750</v>
      </c>
      <c r="L21" s="10">
        <v>1462.5347222222222</v>
      </c>
      <c r="M21" s="10">
        <v>1462.0451388888889</v>
      </c>
      <c r="N21" s="15">
        <v>-16.527524500000002</v>
      </c>
      <c r="O21" s="16">
        <v>30.740313511744333</v>
      </c>
      <c r="P21" s="6">
        <f t="shared" si="1"/>
        <v>38.938600000000065</v>
      </c>
      <c r="Q21" s="30">
        <f>(N21-(-26))/($AA$83-(-26))</f>
        <v>0.36432598076923067</v>
      </c>
      <c r="R21" s="11">
        <f t="shared" si="3"/>
        <v>26.041602104480443</v>
      </c>
      <c r="S21" s="11">
        <f>(N21-(Q21*-8.9))/(1-Q21)</f>
        <v>-20.899113176325955</v>
      </c>
      <c r="T21" s="12">
        <v>62</v>
      </c>
      <c r="V21" s="6"/>
      <c r="X21" s="6"/>
      <c r="Y21" s="6"/>
      <c r="Z21" s="6"/>
      <c r="AA21" s="6"/>
    </row>
    <row r="22" spans="1:27" ht="14" customHeight="1" x14ac:dyDescent="0.2">
      <c r="A22" s="6">
        <v>2010</v>
      </c>
      <c r="B22" s="7">
        <v>40373</v>
      </c>
      <c r="C22" s="8">
        <f t="shared" si="0"/>
        <v>195</v>
      </c>
      <c r="D22" s="6" t="s">
        <v>58</v>
      </c>
      <c r="E22" s="9" t="s">
        <v>33</v>
      </c>
      <c r="F22" s="6">
        <v>5</v>
      </c>
      <c r="G22" s="6" t="s">
        <v>38</v>
      </c>
      <c r="H22" s="6" t="s">
        <v>50</v>
      </c>
      <c r="I22" s="6" t="s">
        <v>61</v>
      </c>
      <c r="J22" s="8">
        <v>380</v>
      </c>
      <c r="K22" s="8">
        <v>750</v>
      </c>
      <c r="L22" s="10">
        <v>1462.0743055555556</v>
      </c>
      <c r="M22" s="10">
        <v>1462.0847222222221</v>
      </c>
      <c r="P22" s="6">
        <f t="shared" si="1"/>
        <v>38.938600000000065</v>
      </c>
      <c r="R22" s="11">
        <f t="shared" si="3"/>
        <v>0</v>
      </c>
      <c r="S22" s="11"/>
      <c r="V22" s="6"/>
      <c r="X22" s="6"/>
      <c r="Y22" s="6"/>
      <c r="Z22" s="6"/>
      <c r="AA22" s="6"/>
    </row>
    <row r="23" spans="1:27" ht="14" customHeight="1" x14ac:dyDescent="0.2">
      <c r="A23" s="6">
        <v>2010</v>
      </c>
      <c r="B23" s="7">
        <v>40373</v>
      </c>
      <c r="C23" s="8">
        <f t="shared" si="0"/>
        <v>195</v>
      </c>
      <c r="D23" s="6" t="s">
        <v>40</v>
      </c>
      <c r="E23" s="9" t="s">
        <v>41</v>
      </c>
      <c r="F23" s="6">
        <v>1</v>
      </c>
      <c r="G23" s="6" t="s">
        <v>42</v>
      </c>
      <c r="H23" s="6" t="s">
        <v>50</v>
      </c>
      <c r="I23" s="6" t="s">
        <v>62</v>
      </c>
      <c r="J23" s="8">
        <v>383</v>
      </c>
      <c r="K23" s="8">
        <v>750</v>
      </c>
      <c r="L23" s="10">
        <v>1462.10625</v>
      </c>
      <c r="M23" s="10">
        <v>1462.1166666666666</v>
      </c>
      <c r="N23" s="15">
        <v>-17.77550725</v>
      </c>
      <c r="O23" s="16">
        <v>36.829407666794097</v>
      </c>
      <c r="P23" s="6">
        <f t="shared" si="1"/>
        <v>38.938600000000065</v>
      </c>
      <c r="Q23" s="30">
        <f>(N23-(-26))/($AA$83-(-26))</f>
        <v>0.31632664423076923</v>
      </c>
      <c r="R23" s="11">
        <f t="shared" si="3"/>
        <v>35.853512193948561</v>
      </c>
      <c r="S23" s="11">
        <f t="shared" ref="S23:S33" si="4">(N23-(Q23*-8.9))/(1-Q23)</f>
        <v>-21.882087388814181</v>
      </c>
      <c r="T23" s="12">
        <v>73.099999999999994</v>
      </c>
      <c r="V23" s="6"/>
      <c r="X23" s="6"/>
      <c r="Y23" s="6"/>
      <c r="Z23" s="6"/>
      <c r="AA23" s="6"/>
    </row>
    <row r="24" spans="1:27" ht="14" customHeight="1" x14ac:dyDescent="0.2">
      <c r="A24" s="6">
        <v>2010</v>
      </c>
      <c r="B24" s="7">
        <v>40373</v>
      </c>
      <c r="C24" s="8">
        <f t="shared" si="0"/>
        <v>195</v>
      </c>
      <c r="D24" s="6" t="s">
        <v>40</v>
      </c>
      <c r="E24" s="9" t="s">
        <v>41</v>
      </c>
      <c r="F24" s="6">
        <v>3</v>
      </c>
      <c r="G24" s="6" t="s">
        <v>45</v>
      </c>
      <c r="H24" s="6" t="s">
        <v>50</v>
      </c>
      <c r="I24" s="6" t="s">
        <v>63</v>
      </c>
      <c r="J24" s="8">
        <v>395</v>
      </c>
      <c r="K24" s="8">
        <v>680</v>
      </c>
      <c r="L24" s="10">
        <v>1462.2256944444443</v>
      </c>
      <c r="M24" s="10">
        <v>1462.2361111111111</v>
      </c>
      <c r="N24" s="15">
        <v>-15.645636749999998</v>
      </c>
      <c r="O24" s="16">
        <v>33.60969963886884</v>
      </c>
      <c r="P24" s="6">
        <f t="shared" si="1"/>
        <v>38.938600000000065</v>
      </c>
      <c r="Q24" s="30">
        <f>(N24-(-26))/($AA$83-(-26))</f>
        <v>0.39824474038461549</v>
      </c>
      <c r="R24" s="11">
        <f t="shared" si="3"/>
        <v>30.083005842772049</v>
      </c>
      <c r="S24" s="11">
        <f t="shared" si="4"/>
        <v>-20.109934009237428</v>
      </c>
      <c r="T24" s="12">
        <v>73.099999999999994</v>
      </c>
      <c r="V24" s="6"/>
      <c r="X24" s="6"/>
      <c r="Y24" s="6"/>
      <c r="Z24" s="6"/>
      <c r="AA24" s="6"/>
    </row>
    <row r="25" spans="1:27" ht="14" customHeight="1" x14ac:dyDescent="0.2">
      <c r="A25" s="6">
        <v>2010</v>
      </c>
      <c r="B25" s="7">
        <v>40373</v>
      </c>
      <c r="C25" s="8">
        <f t="shared" si="0"/>
        <v>195</v>
      </c>
      <c r="D25" s="6" t="s">
        <v>40</v>
      </c>
      <c r="E25" s="9" t="s">
        <v>41</v>
      </c>
      <c r="F25" s="6">
        <v>5</v>
      </c>
      <c r="G25" s="6" t="s">
        <v>47</v>
      </c>
      <c r="H25" s="6" t="s">
        <v>50</v>
      </c>
      <c r="I25" s="6" t="s">
        <v>64</v>
      </c>
      <c r="J25" s="8">
        <v>382</v>
      </c>
      <c r="K25" s="8">
        <v>740</v>
      </c>
      <c r="L25" s="10">
        <v>1462.1770833333333</v>
      </c>
      <c r="M25" s="10">
        <v>1462.1875</v>
      </c>
      <c r="N25" s="15">
        <v>-17.12405875</v>
      </c>
      <c r="O25" s="16">
        <v>41.209559965398327</v>
      </c>
      <c r="P25" s="6">
        <f t="shared" si="1"/>
        <v>38.938600000000065</v>
      </c>
      <c r="Q25" s="30">
        <f>(N25-(-26))/($AA$83-(-26))</f>
        <v>0.34138235576923076</v>
      </c>
      <c r="R25" s="11">
        <f t="shared" si="3"/>
        <v>42.386670341405242</v>
      </c>
      <c r="S25" s="11">
        <f t="shared" si="4"/>
        <v>-21.386848510724715</v>
      </c>
      <c r="T25" s="12">
        <v>73.099999999999994</v>
      </c>
      <c r="V25" s="6"/>
      <c r="X25" s="6"/>
      <c r="Y25" s="6"/>
      <c r="Z25" s="6"/>
      <c r="AA25" s="6"/>
    </row>
    <row r="26" spans="1:27" x14ac:dyDescent="0.2">
      <c r="A26" s="6">
        <v>2010</v>
      </c>
      <c r="B26" s="7">
        <v>40425</v>
      </c>
      <c r="C26" s="8">
        <f t="shared" si="0"/>
        <v>247</v>
      </c>
      <c r="D26" s="6" t="s">
        <v>65</v>
      </c>
      <c r="E26" s="9" t="s">
        <v>18</v>
      </c>
      <c r="F26" s="6">
        <v>1</v>
      </c>
      <c r="G26" s="6" t="s">
        <v>23</v>
      </c>
      <c r="H26" s="17" t="s">
        <v>66</v>
      </c>
      <c r="I26" s="6">
        <v>71</v>
      </c>
      <c r="J26" s="8">
        <v>391</v>
      </c>
      <c r="K26" s="8">
        <v>854</v>
      </c>
      <c r="L26" s="10">
        <v>1462.2979166666667</v>
      </c>
      <c r="M26" s="10">
        <v>1462.307638888889</v>
      </c>
      <c r="N26" s="15">
        <v>-15.319387799999998</v>
      </c>
      <c r="O26" s="16">
        <v>42.265304889117502</v>
      </c>
      <c r="P26" s="6">
        <f t="shared" si="1"/>
        <v>38.325000000000045</v>
      </c>
      <c r="Q26" s="30">
        <f>(N26-(-26))/($AA$83-(-26))</f>
        <v>0.41079277692307703</v>
      </c>
      <c r="R26" s="11">
        <f t="shared" si="3"/>
        <v>45.012468745784645</v>
      </c>
      <c r="S26" s="11">
        <f t="shared" si="4"/>
        <v>-19.794957747593539</v>
      </c>
      <c r="T26" s="12">
        <v>98</v>
      </c>
      <c r="U26" s="7"/>
      <c r="V26" s="6"/>
      <c r="X26" s="6"/>
      <c r="Y26" s="6"/>
      <c r="Z26" s="6"/>
      <c r="AA26" s="6"/>
    </row>
    <row r="27" spans="1:27" x14ac:dyDescent="0.2">
      <c r="A27" s="6">
        <v>2010</v>
      </c>
      <c r="B27" s="7">
        <v>40425</v>
      </c>
      <c r="C27" s="8">
        <f t="shared" si="0"/>
        <v>247</v>
      </c>
      <c r="D27" s="6" t="s">
        <v>65</v>
      </c>
      <c r="E27" s="9" t="s">
        <v>18</v>
      </c>
      <c r="F27" s="6">
        <v>4</v>
      </c>
      <c r="G27" s="6" t="s">
        <v>19</v>
      </c>
      <c r="H27" s="17" t="s">
        <v>66</v>
      </c>
      <c r="I27" s="6">
        <v>155</v>
      </c>
      <c r="J27" s="8">
        <v>416</v>
      </c>
      <c r="K27" s="8">
        <v>942</v>
      </c>
      <c r="L27" s="10">
        <v>1462.1194444444445</v>
      </c>
      <c r="M27" s="10">
        <v>1462.1284722222222</v>
      </c>
      <c r="N27" s="15">
        <v>-18.3155328</v>
      </c>
      <c r="O27" s="16">
        <v>49.79304538341367</v>
      </c>
      <c r="P27" s="6">
        <f t="shared" si="1"/>
        <v>38.325000000000045</v>
      </c>
      <c r="Q27" s="30">
        <f>(N27-(-26))/($AA$83-(-26))</f>
        <v>0.29555643076923077</v>
      </c>
      <c r="R27" s="11">
        <f t="shared" si="3"/>
        <v>54.604579918568085</v>
      </c>
      <c r="S27" s="11">
        <f t="shared" si="4"/>
        <v>-22.265914902568383</v>
      </c>
      <c r="T27" s="12">
        <v>98</v>
      </c>
      <c r="U27" s="7"/>
      <c r="V27" s="6"/>
      <c r="X27" s="6"/>
      <c r="Y27" s="6"/>
      <c r="Z27" s="6"/>
      <c r="AA27" s="6"/>
    </row>
    <row r="28" spans="1:27" x14ac:dyDescent="0.2">
      <c r="A28" s="6">
        <v>2010</v>
      </c>
      <c r="B28" s="7">
        <v>40425</v>
      </c>
      <c r="C28" s="8">
        <f t="shared" si="0"/>
        <v>247</v>
      </c>
      <c r="D28" s="6" t="s">
        <v>65</v>
      </c>
      <c r="E28" s="9" t="s">
        <v>18</v>
      </c>
      <c r="F28" s="6">
        <v>6</v>
      </c>
      <c r="G28" s="6" t="s">
        <v>21</v>
      </c>
      <c r="H28" s="17" t="s">
        <v>66</v>
      </c>
      <c r="I28" s="6">
        <v>153</v>
      </c>
      <c r="J28" s="8">
        <v>422</v>
      </c>
      <c r="K28" s="8">
        <v>897</v>
      </c>
      <c r="L28" s="10">
        <v>1462.0423611111112</v>
      </c>
      <c r="M28" s="10">
        <v>1462.0520833333333</v>
      </c>
      <c r="N28" s="15">
        <v>-17.603213399999998</v>
      </c>
      <c r="O28" s="16">
        <v>42.944662788121811</v>
      </c>
      <c r="P28" s="6">
        <f t="shared" si="1"/>
        <v>38.325000000000045</v>
      </c>
      <c r="Q28" s="30">
        <f>(N28-(-26))/($AA$83-(-26))</f>
        <v>0.32295333076923083</v>
      </c>
      <c r="R28" s="11">
        <f t="shared" si="3"/>
        <v>45.148256059099225</v>
      </c>
      <c r="S28" s="11">
        <f t="shared" si="4"/>
        <v>-21.754672795138639</v>
      </c>
      <c r="T28" s="12">
        <v>98</v>
      </c>
      <c r="U28" s="7"/>
    </row>
    <row r="29" spans="1:27" x14ac:dyDescent="0.2">
      <c r="A29" s="6">
        <v>2010</v>
      </c>
      <c r="B29" s="7">
        <v>40425</v>
      </c>
      <c r="C29" s="8">
        <f t="shared" si="0"/>
        <v>247</v>
      </c>
      <c r="D29" s="6" t="s">
        <v>67</v>
      </c>
      <c r="E29" s="9" t="s">
        <v>18</v>
      </c>
      <c r="F29" s="6">
        <v>2</v>
      </c>
      <c r="G29" s="6" t="s">
        <v>28</v>
      </c>
      <c r="H29" s="17" t="s">
        <v>66</v>
      </c>
      <c r="I29" s="6">
        <v>64</v>
      </c>
      <c r="J29" s="8">
        <v>387</v>
      </c>
      <c r="K29" s="8">
        <v>751</v>
      </c>
      <c r="L29" s="10">
        <v>1462.2347222222222</v>
      </c>
      <c r="M29" s="10">
        <v>1462.2437500000001</v>
      </c>
      <c r="N29" s="15"/>
      <c r="O29" s="16">
        <v>43.385815358934153</v>
      </c>
      <c r="P29" s="6">
        <f t="shared" si="1"/>
        <v>38.325000000000045</v>
      </c>
      <c r="Q29" s="30"/>
      <c r="R29" s="11">
        <f t="shared" si="3"/>
        <v>43.385815358934153</v>
      </c>
      <c r="S29" s="11">
        <f t="shared" si="4"/>
        <v>0</v>
      </c>
      <c r="T29" s="12">
        <v>98</v>
      </c>
      <c r="U29" s="7"/>
    </row>
    <row r="30" spans="1:27" x14ac:dyDescent="0.2">
      <c r="A30" s="6">
        <v>2010</v>
      </c>
      <c r="B30" s="7">
        <v>40425</v>
      </c>
      <c r="C30" s="8">
        <f t="shared" si="0"/>
        <v>247</v>
      </c>
      <c r="D30" s="6" t="s">
        <v>67</v>
      </c>
      <c r="E30" s="9" t="s">
        <v>18</v>
      </c>
      <c r="F30" s="6">
        <v>3</v>
      </c>
      <c r="G30" s="6" t="s">
        <v>30</v>
      </c>
      <c r="H30" s="17" t="s">
        <v>66</v>
      </c>
      <c r="I30" s="6">
        <v>104</v>
      </c>
      <c r="J30" s="8">
        <v>392</v>
      </c>
      <c r="K30" s="8">
        <v>791</v>
      </c>
      <c r="L30" s="10">
        <v>1462.175</v>
      </c>
      <c r="M30" s="10">
        <v>1462.1847222222223</v>
      </c>
      <c r="N30" s="15">
        <v>-17.469106199999999</v>
      </c>
      <c r="O30" s="16">
        <v>49.692744445509085</v>
      </c>
      <c r="P30" s="6">
        <f t="shared" si="1"/>
        <v>38.325000000000045</v>
      </c>
      <c r="Q30" s="30">
        <f>(N30-(-26))/($AA$83-(-26))</f>
        <v>0.32811130000000005</v>
      </c>
      <c r="R30" s="11">
        <f t="shared" si="3"/>
        <v>55.244088601295225</v>
      </c>
      <c r="S30" s="11">
        <f t="shared" si="4"/>
        <v>-21.653758472199335</v>
      </c>
      <c r="T30" s="12">
        <v>98</v>
      </c>
      <c r="U30" s="7"/>
    </row>
    <row r="31" spans="1:27" x14ac:dyDescent="0.2">
      <c r="A31" s="6">
        <v>2010</v>
      </c>
      <c r="B31" s="7">
        <v>40425</v>
      </c>
      <c r="C31" s="8">
        <f t="shared" si="0"/>
        <v>247</v>
      </c>
      <c r="D31" s="6" t="s">
        <v>67</v>
      </c>
      <c r="E31" s="9" t="s">
        <v>18</v>
      </c>
      <c r="F31" s="6">
        <v>5</v>
      </c>
      <c r="G31" s="6" t="s">
        <v>26</v>
      </c>
      <c r="H31" s="17" t="s">
        <v>66</v>
      </c>
      <c r="I31" s="6">
        <v>157</v>
      </c>
      <c r="J31" s="8">
        <v>394</v>
      </c>
      <c r="K31" s="8">
        <v>696</v>
      </c>
      <c r="L31" s="10">
        <v>1462.5208333333333</v>
      </c>
      <c r="M31" s="10">
        <v>1462.5333333333333</v>
      </c>
      <c r="N31" s="15">
        <v>-16.297419600000001</v>
      </c>
      <c r="O31" s="16">
        <v>49.516959296603822</v>
      </c>
      <c r="P31" s="6">
        <f t="shared" si="1"/>
        <v>38.325000000000045</v>
      </c>
      <c r="Q31" s="30">
        <f>(N31-(-26))/($AA$83-(-26))</f>
        <v>0.37317616923076918</v>
      </c>
      <c r="R31" s="11">
        <f t="shared" si="3"/>
        <v>56.180031584981634</v>
      </c>
      <c r="S31" s="11">
        <f t="shared" si="4"/>
        <v>-20.70143325266044</v>
      </c>
      <c r="T31" s="12">
        <v>98</v>
      </c>
      <c r="U31" s="7"/>
    </row>
    <row r="32" spans="1:27" x14ac:dyDescent="0.2">
      <c r="A32" s="6">
        <v>2010</v>
      </c>
      <c r="B32" s="7">
        <v>40429</v>
      </c>
      <c r="C32" s="8">
        <f t="shared" si="0"/>
        <v>251</v>
      </c>
      <c r="D32" s="6" t="s">
        <v>68</v>
      </c>
      <c r="E32" s="9" t="s">
        <v>33</v>
      </c>
      <c r="F32" s="6">
        <v>2</v>
      </c>
      <c r="G32" s="6" t="s">
        <v>69</v>
      </c>
      <c r="H32" s="17" t="s">
        <v>66</v>
      </c>
      <c r="I32" s="6">
        <v>120</v>
      </c>
      <c r="J32" s="8">
        <v>391</v>
      </c>
      <c r="K32" s="8">
        <v>681</v>
      </c>
      <c r="L32" s="10">
        <v>1462.1694444444445</v>
      </c>
      <c r="M32" s="10">
        <v>1462.1784722222221</v>
      </c>
      <c r="N32" s="15">
        <v>-14.591555999999999</v>
      </c>
      <c r="O32" s="16">
        <v>28.181910219692298</v>
      </c>
      <c r="P32" s="6">
        <f t="shared" si="1"/>
        <v>38.27780000000007</v>
      </c>
      <c r="Q32" s="30">
        <f>(N32-(-26))/($AA$83-(-26))</f>
        <v>0.43878630769230775</v>
      </c>
      <c r="R32" s="11">
        <f t="shared" si="3"/>
        <v>20.288413927123258</v>
      </c>
      <c r="S32" s="11">
        <f t="shared" si="4"/>
        <v>-19.041513077837617</v>
      </c>
      <c r="T32" s="12">
        <v>62</v>
      </c>
      <c r="U32" s="7"/>
    </row>
    <row r="33" spans="1:28" x14ac:dyDescent="0.2">
      <c r="A33" s="6">
        <v>2010</v>
      </c>
      <c r="B33" s="7">
        <v>40429</v>
      </c>
      <c r="C33" s="8">
        <f t="shared" si="0"/>
        <v>251</v>
      </c>
      <c r="D33" s="6" t="s">
        <v>68</v>
      </c>
      <c r="E33" s="9" t="s">
        <v>33</v>
      </c>
      <c r="F33" s="6">
        <v>4</v>
      </c>
      <c r="G33" s="6" t="s">
        <v>70</v>
      </c>
      <c r="H33" s="17" t="s">
        <v>66</v>
      </c>
      <c r="I33" s="6">
        <v>70</v>
      </c>
      <c r="J33" s="8">
        <v>387</v>
      </c>
      <c r="K33" s="8">
        <v>652</v>
      </c>
      <c r="L33" s="10">
        <v>1462.1111111111111</v>
      </c>
      <c r="M33" s="10">
        <v>1462.120138888889</v>
      </c>
      <c r="N33" s="15">
        <v>-14.834750399999999</v>
      </c>
      <c r="O33" s="16">
        <v>34.240195826448215</v>
      </c>
      <c r="P33" s="6">
        <f t="shared" si="1"/>
        <v>38.27780000000007</v>
      </c>
      <c r="Q33" s="30">
        <f>(N33-(-26))/($AA$83-(-26))</f>
        <v>0.42943267692307696</v>
      </c>
      <c r="R33" s="11">
        <f t="shared" si="3"/>
        <v>31.201327145266482</v>
      </c>
      <c r="S33" s="11">
        <f t="shared" si="4"/>
        <v>-19.301490165955201</v>
      </c>
      <c r="T33" s="12">
        <v>62</v>
      </c>
      <c r="U33" s="7"/>
      <c r="AB33" s="18"/>
    </row>
    <row r="34" spans="1:28" x14ac:dyDescent="0.2">
      <c r="A34" s="6">
        <v>2010</v>
      </c>
      <c r="B34" s="7">
        <v>40429</v>
      </c>
      <c r="C34" s="8">
        <f t="shared" ref="C34:C65" si="5">B34-DATE(YEAR(B34),1,0)</f>
        <v>251</v>
      </c>
      <c r="D34" s="6" t="s">
        <v>68</v>
      </c>
      <c r="E34" s="9" t="s">
        <v>33</v>
      </c>
      <c r="F34" s="6">
        <v>5</v>
      </c>
      <c r="G34" s="6" t="s">
        <v>71</v>
      </c>
      <c r="H34" s="17"/>
      <c r="I34" s="6">
        <v>19</v>
      </c>
      <c r="J34" s="8">
        <v>387</v>
      </c>
      <c r="K34" s="8">
        <v>731</v>
      </c>
      <c r="L34" s="10">
        <v>1462.0562500000001</v>
      </c>
      <c r="M34" s="10">
        <v>1462.0652777777777</v>
      </c>
      <c r="N34" s="15">
        <v>-17.1315864</v>
      </c>
      <c r="O34" s="16"/>
      <c r="Q34" s="30"/>
      <c r="R34" s="11"/>
      <c r="S34" s="11"/>
      <c r="U34" s="7"/>
    </row>
    <row r="35" spans="1:28" x14ac:dyDescent="0.2">
      <c r="A35" s="6">
        <v>2010</v>
      </c>
      <c r="B35" s="7">
        <v>40427</v>
      </c>
      <c r="C35" s="8">
        <f t="shared" si="5"/>
        <v>249</v>
      </c>
      <c r="D35" s="6" t="s">
        <v>72</v>
      </c>
      <c r="E35" s="9" t="s">
        <v>41</v>
      </c>
      <c r="F35" s="6">
        <v>1</v>
      </c>
      <c r="G35" s="6" t="s">
        <v>42</v>
      </c>
      <c r="H35" s="17" t="s">
        <v>66</v>
      </c>
      <c r="I35" s="6" t="s">
        <v>73</v>
      </c>
      <c r="J35" s="8">
        <v>390</v>
      </c>
      <c r="K35" s="8">
        <v>768</v>
      </c>
      <c r="L35" s="10">
        <v>1462.1604166666666</v>
      </c>
      <c r="N35" s="15">
        <v>-15.425972999999999</v>
      </c>
      <c r="O35" s="16">
        <v>42.122608709417975</v>
      </c>
      <c r="P35" s="6">
        <f t="shared" ref="P35:P79" si="6">(-0.0118*B35)+515.34</f>
        <v>38.301400000000058</v>
      </c>
      <c r="Q35" s="30">
        <f>(N35-(-26))/($AA$83-(-26))</f>
        <v>0.40669334615384617</v>
      </c>
      <c r="R35" s="11">
        <f t="shared" si="3"/>
        <v>44.74192899903732</v>
      </c>
      <c r="S35" s="11">
        <f t="shared" ref="S35:S60" si="7">(N35-(Q35*-8.9))/(1-Q35)</f>
        <v>-19.899325488252835</v>
      </c>
      <c r="T35" s="12">
        <v>73.099999999999994</v>
      </c>
      <c r="U35" s="7"/>
    </row>
    <row r="36" spans="1:28" x14ac:dyDescent="0.2">
      <c r="A36" s="6">
        <v>2010</v>
      </c>
      <c r="B36" s="7">
        <v>40427</v>
      </c>
      <c r="C36" s="8">
        <f t="shared" si="5"/>
        <v>249</v>
      </c>
      <c r="D36" s="6" t="s">
        <v>72</v>
      </c>
      <c r="E36" s="9" t="s">
        <v>41</v>
      </c>
      <c r="F36" s="6">
        <v>3</v>
      </c>
      <c r="G36" s="6" t="s">
        <v>45</v>
      </c>
      <c r="H36" s="17" t="s">
        <v>66</v>
      </c>
      <c r="I36" s="6">
        <v>97</v>
      </c>
      <c r="J36" s="8">
        <v>378</v>
      </c>
      <c r="K36" s="8">
        <v>738</v>
      </c>
      <c r="L36" s="10">
        <v>1462.0743055555556</v>
      </c>
      <c r="M36" s="10">
        <v>1462.0833333333333</v>
      </c>
      <c r="N36" s="15">
        <v>-16.830595800000001</v>
      </c>
      <c r="O36" s="16">
        <v>48.411580919076158</v>
      </c>
      <c r="P36" s="6">
        <f t="shared" si="6"/>
        <v>38.301400000000058</v>
      </c>
      <c r="Q36" s="30">
        <f>(N36-(-26))/($AA$83-(-26))</f>
        <v>0.35266939230769229</v>
      </c>
      <c r="R36" s="11">
        <f t="shared" si="3"/>
        <v>53.919664915849232</v>
      </c>
      <c r="S36" s="11">
        <f t="shared" si="7"/>
        <v>-21.151229442513259</v>
      </c>
      <c r="T36" s="12">
        <v>73.099999999999994</v>
      </c>
      <c r="U36" s="8"/>
    </row>
    <row r="37" spans="1:28" x14ac:dyDescent="0.2">
      <c r="A37" s="6">
        <v>2010</v>
      </c>
      <c r="B37" s="7">
        <v>40427</v>
      </c>
      <c r="C37" s="8">
        <f t="shared" si="5"/>
        <v>249</v>
      </c>
      <c r="D37" s="6" t="s">
        <v>72</v>
      </c>
      <c r="E37" s="9" t="s">
        <v>41</v>
      </c>
      <c r="F37" s="6">
        <v>5</v>
      </c>
      <c r="G37" s="6" t="s">
        <v>47</v>
      </c>
      <c r="H37" s="17" t="s">
        <v>66</v>
      </c>
      <c r="I37" s="6">
        <v>51</v>
      </c>
      <c r="J37" s="8">
        <v>396</v>
      </c>
      <c r="K37" s="8">
        <v>735</v>
      </c>
      <c r="L37" s="10">
        <v>1462.5229166666666</v>
      </c>
      <c r="M37" s="10">
        <v>1462.5319444444444</v>
      </c>
      <c r="N37" s="15">
        <v>-16.561380599999996</v>
      </c>
      <c r="O37" s="16">
        <v>37.491187050908039</v>
      </c>
      <c r="P37" s="6">
        <f t="shared" si="6"/>
        <v>38.301400000000058</v>
      </c>
      <c r="Q37" s="30">
        <f>(N37-(-26))/($AA$83-(-26))</f>
        <v>0.36302382307692321</v>
      </c>
      <c r="R37" s="11">
        <f t="shared" si="3"/>
        <v>37.029432572574798</v>
      </c>
      <c r="S37" s="11">
        <f t="shared" si="7"/>
        <v>-20.927734909974831</v>
      </c>
      <c r="T37" s="12">
        <v>73.099999999999994</v>
      </c>
      <c r="U37" s="7"/>
    </row>
    <row r="38" spans="1:28" x14ac:dyDescent="0.2">
      <c r="A38" s="6">
        <v>2012</v>
      </c>
      <c r="B38" s="7">
        <v>41075</v>
      </c>
      <c r="C38" s="8">
        <f t="shared" si="5"/>
        <v>167</v>
      </c>
      <c r="D38" s="6" t="s">
        <v>40</v>
      </c>
      <c r="E38" s="9" t="s">
        <v>41</v>
      </c>
      <c r="F38" s="6">
        <v>1</v>
      </c>
      <c r="G38" s="6" t="s">
        <v>42</v>
      </c>
      <c r="H38" s="19" t="s">
        <v>74</v>
      </c>
      <c r="I38" s="6">
        <v>83</v>
      </c>
      <c r="J38" s="6">
        <v>407</v>
      </c>
      <c r="K38" s="6">
        <v>815</v>
      </c>
      <c r="N38" s="15">
        <v>-13.09258075</v>
      </c>
      <c r="O38" s="15">
        <v>23.239633521248358</v>
      </c>
      <c r="P38" s="6">
        <f t="shared" si="6"/>
        <v>30.65500000000003</v>
      </c>
      <c r="Q38" s="30">
        <f t="shared" ref="Q38:Q49" si="8">(N38-(-26))/($AA$84-(-26))</f>
        <v>0.49643920192307694</v>
      </c>
      <c r="R38" s="11">
        <f t="shared" si="3"/>
        <v>15.929138679836436</v>
      </c>
      <c r="S38" s="11">
        <f t="shared" si="7"/>
        <v>-17.225868030258283</v>
      </c>
      <c r="T38" s="12">
        <v>80.7</v>
      </c>
      <c r="U38" s="7"/>
      <c r="V38" s="20"/>
    </row>
    <row r="39" spans="1:28" x14ac:dyDescent="0.2">
      <c r="A39" s="6">
        <v>2012</v>
      </c>
      <c r="B39" s="7">
        <v>41075</v>
      </c>
      <c r="C39" s="8">
        <f t="shared" si="5"/>
        <v>167</v>
      </c>
      <c r="D39" s="6" t="s">
        <v>40</v>
      </c>
      <c r="E39" s="9" t="s">
        <v>41</v>
      </c>
      <c r="F39" s="6">
        <v>3</v>
      </c>
      <c r="G39" s="6" t="s">
        <v>45</v>
      </c>
      <c r="H39" s="19" t="s">
        <v>75</v>
      </c>
      <c r="I39" s="6">
        <v>97</v>
      </c>
      <c r="J39" s="6">
        <v>390</v>
      </c>
      <c r="K39" s="6">
        <v>754</v>
      </c>
      <c r="N39" s="15">
        <v>-13.639465</v>
      </c>
      <c r="O39" s="15">
        <v>24.459597487361595</v>
      </c>
      <c r="P39" s="6">
        <f t="shared" si="6"/>
        <v>30.65500000000003</v>
      </c>
      <c r="Q39" s="30">
        <f t="shared" si="8"/>
        <v>0.47540519230769235</v>
      </c>
      <c r="R39" s="11">
        <f t="shared" si="3"/>
        <v>18.845118503284482</v>
      </c>
      <c r="S39" s="11">
        <f t="shared" si="7"/>
        <v>-17.934525181156296</v>
      </c>
      <c r="T39" s="12">
        <v>80.7</v>
      </c>
    </row>
    <row r="40" spans="1:28" x14ac:dyDescent="0.2">
      <c r="A40" s="6">
        <v>2012</v>
      </c>
      <c r="B40" s="7">
        <v>41075</v>
      </c>
      <c r="C40" s="8">
        <f t="shared" si="5"/>
        <v>167</v>
      </c>
      <c r="D40" s="6" t="s">
        <v>40</v>
      </c>
      <c r="E40" s="9" t="s">
        <v>41</v>
      </c>
      <c r="F40" s="6">
        <v>4</v>
      </c>
      <c r="G40" s="6" t="s">
        <v>76</v>
      </c>
      <c r="H40" s="19" t="s">
        <v>77</v>
      </c>
      <c r="I40" s="6">
        <v>124</v>
      </c>
      <c r="J40" s="6">
        <v>390</v>
      </c>
      <c r="K40" s="6">
        <v>758</v>
      </c>
      <c r="N40" s="15">
        <v>-15.03694735</v>
      </c>
      <c r="O40" s="15">
        <v>31.252256780761158</v>
      </c>
      <c r="P40" s="6">
        <f t="shared" si="6"/>
        <v>30.65500000000003</v>
      </c>
      <c r="Q40" s="30">
        <f t="shared" si="8"/>
        <v>0.42165587115384617</v>
      </c>
      <c r="R40" s="11">
        <f t="shared" si="3"/>
        <v>31.687701381360476</v>
      </c>
      <c r="S40" s="11">
        <f t="shared" si="7"/>
        <v>-19.511238264394137</v>
      </c>
      <c r="T40" s="12">
        <v>80.7</v>
      </c>
      <c r="U40" s="7"/>
    </row>
    <row r="41" spans="1:28" x14ac:dyDescent="0.2">
      <c r="A41" s="6">
        <v>2012</v>
      </c>
      <c r="B41" s="7">
        <v>41075</v>
      </c>
      <c r="C41" s="8">
        <f t="shared" si="5"/>
        <v>167</v>
      </c>
      <c r="D41" s="6" t="s">
        <v>78</v>
      </c>
      <c r="E41" s="9" t="s">
        <v>33</v>
      </c>
      <c r="F41" s="6">
        <v>7</v>
      </c>
      <c r="G41" s="6" t="s">
        <v>79</v>
      </c>
      <c r="H41" s="19" t="s">
        <v>80</v>
      </c>
      <c r="I41" s="6">
        <v>120</v>
      </c>
      <c r="J41" s="6">
        <v>409</v>
      </c>
      <c r="K41" s="6">
        <v>931</v>
      </c>
      <c r="N41" s="15">
        <v>-14.3933929</v>
      </c>
      <c r="O41" s="15">
        <v>24.297190624319008</v>
      </c>
      <c r="P41" s="6">
        <f t="shared" si="6"/>
        <v>30.65500000000003</v>
      </c>
      <c r="Q41" s="30">
        <f t="shared" si="8"/>
        <v>0.44640796538461536</v>
      </c>
      <c r="R41" s="11">
        <f t="shared" si="3"/>
        <v>19.170352501236444</v>
      </c>
      <c r="S41" s="11">
        <f t="shared" si="7"/>
        <v>-18.823179085870713</v>
      </c>
      <c r="T41" s="12">
        <v>49.2</v>
      </c>
      <c r="U41" s="21"/>
    </row>
    <row r="42" spans="1:28" x14ac:dyDescent="0.2">
      <c r="A42" s="6">
        <v>2012</v>
      </c>
      <c r="B42" s="7">
        <v>41075</v>
      </c>
      <c r="C42" s="8">
        <f t="shared" si="5"/>
        <v>167</v>
      </c>
      <c r="D42" s="6" t="s">
        <v>78</v>
      </c>
      <c r="E42" s="9" t="s">
        <v>33</v>
      </c>
      <c r="F42" s="6">
        <v>5</v>
      </c>
      <c r="G42" s="6" t="s">
        <v>38</v>
      </c>
      <c r="H42" s="19" t="s">
        <v>81</v>
      </c>
      <c r="I42" s="6">
        <v>93</v>
      </c>
      <c r="J42" s="6">
        <v>392</v>
      </c>
      <c r="K42" s="6">
        <v>794</v>
      </c>
      <c r="N42" s="15">
        <v>-13.044245650000001</v>
      </c>
      <c r="O42" s="15">
        <v>43.174119713061955</v>
      </c>
      <c r="P42" s="6">
        <f t="shared" si="6"/>
        <v>30.65500000000003</v>
      </c>
      <c r="Q42" s="30">
        <f t="shared" si="8"/>
        <v>0.49829824423076918</v>
      </c>
      <c r="R42" s="11">
        <f t="shared" si="3"/>
        <v>55.608310545758577</v>
      </c>
      <c r="S42" s="11">
        <f t="shared" si="7"/>
        <v>-17.160377011529221</v>
      </c>
      <c r="T42" s="12">
        <v>49.2</v>
      </c>
      <c r="U42" s="7"/>
    </row>
    <row r="43" spans="1:28" x14ac:dyDescent="0.2">
      <c r="A43" s="6">
        <v>2012</v>
      </c>
      <c r="B43" s="7">
        <v>41075</v>
      </c>
      <c r="C43" s="8">
        <f t="shared" si="5"/>
        <v>167</v>
      </c>
      <c r="D43" s="6" t="s">
        <v>78</v>
      </c>
      <c r="E43" s="9" t="s">
        <v>33</v>
      </c>
      <c r="F43" s="6">
        <v>2</v>
      </c>
      <c r="G43" s="6" t="s">
        <v>34</v>
      </c>
      <c r="H43" s="19" t="s">
        <v>82</v>
      </c>
      <c r="I43" s="6">
        <v>153</v>
      </c>
      <c r="J43" s="6">
        <v>401</v>
      </c>
      <c r="K43" s="6">
        <v>802</v>
      </c>
      <c r="N43" s="15">
        <v>-13.272217900000001</v>
      </c>
      <c r="O43" s="15">
        <v>26.259718878932638</v>
      </c>
      <c r="P43" s="6">
        <f t="shared" si="6"/>
        <v>30.65500000000003</v>
      </c>
      <c r="Q43" s="30">
        <f t="shared" si="8"/>
        <v>0.48953008076923071</v>
      </c>
      <c r="R43" s="11">
        <f t="shared" si="3"/>
        <v>22.044735309593449</v>
      </c>
      <c r="S43" s="11">
        <f t="shared" si="7"/>
        <v>-17.465084317972206</v>
      </c>
      <c r="T43" s="12">
        <v>49.2</v>
      </c>
      <c r="U43" s="7"/>
    </row>
    <row r="44" spans="1:28" x14ac:dyDescent="0.2">
      <c r="A44" s="6">
        <v>2012</v>
      </c>
      <c r="B44" s="7">
        <v>41117</v>
      </c>
      <c r="C44" s="8">
        <f t="shared" si="5"/>
        <v>209</v>
      </c>
      <c r="D44" s="6" t="s">
        <v>72</v>
      </c>
      <c r="E44" s="9" t="s">
        <v>41</v>
      </c>
      <c r="F44" s="6">
        <v>1</v>
      </c>
      <c r="G44" s="6" t="s">
        <v>42</v>
      </c>
      <c r="H44" s="19" t="s">
        <v>83</v>
      </c>
      <c r="I44" s="6">
        <v>141</v>
      </c>
      <c r="J44" s="6">
        <v>385</v>
      </c>
      <c r="K44" s="6">
        <v>934</v>
      </c>
      <c r="N44" s="15">
        <v>-15.766488375000002</v>
      </c>
      <c r="O44" s="15">
        <v>34.276373881067187</v>
      </c>
      <c r="P44" s="6">
        <f t="shared" si="6"/>
        <v>30.159400000000062</v>
      </c>
      <c r="Q44" s="30">
        <f t="shared" si="8"/>
        <v>0.39359660096153842</v>
      </c>
      <c r="R44" s="11">
        <f t="shared" si="3"/>
        <v>36.94856689384526</v>
      </c>
      <c r="S44" s="11">
        <f t="shared" si="7"/>
        <v>-20.223301264286757</v>
      </c>
      <c r="T44" s="22">
        <f t="shared" ref="T44:T49" si="9">AVERAGE(T38,T55)</f>
        <v>67.049217047502779</v>
      </c>
    </row>
    <row r="45" spans="1:28" x14ac:dyDescent="0.2">
      <c r="A45" s="6">
        <v>2012</v>
      </c>
      <c r="B45" s="7">
        <v>41117</v>
      </c>
      <c r="C45" s="8">
        <f t="shared" si="5"/>
        <v>209</v>
      </c>
      <c r="D45" s="6" t="s">
        <v>72</v>
      </c>
      <c r="E45" s="9" t="s">
        <v>41</v>
      </c>
      <c r="F45" s="6">
        <v>3</v>
      </c>
      <c r="G45" s="6" t="s">
        <v>45</v>
      </c>
      <c r="H45" s="19" t="s">
        <v>84</v>
      </c>
      <c r="I45" s="6">
        <v>148</v>
      </c>
      <c r="J45" s="6">
        <v>391</v>
      </c>
      <c r="K45" s="23">
        <v>804</v>
      </c>
      <c r="N45" s="15">
        <v>-16.671450049999997</v>
      </c>
      <c r="O45" s="15">
        <v>30.793258389985255</v>
      </c>
      <c r="P45" s="6">
        <f t="shared" si="6"/>
        <v>30.159400000000062</v>
      </c>
      <c r="Q45" s="30">
        <f t="shared" si="8"/>
        <v>0.35879038269230779</v>
      </c>
      <c r="R45" s="11">
        <f t="shared" si="3"/>
        <v>31.147935375758511</v>
      </c>
      <c r="S45" s="11">
        <f t="shared" si="7"/>
        <v>-21.019983606345026</v>
      </c>
      <c r="T45" s="22">
        <f t="shared" si="9"/>
        <v>67.049217047502779</v>
      </c>
    </row>
    <row r="46" spans="1:28" x14ac:dyDescent="0.2">
      <c r="A46" s="6">
        <v>2012</v>
      </c>
      <c r="B46" s="7">
        <v>41117</v>
      </c>
      <c r="C46" s="8">
        <f t="shared" si="5"/>
        <v>209</v>
      </c>
      <c r="D46" s="6" t="s">
        <v>72</v>
      </c>
      <c r="E46" s="9" t="s">
        <v>41</v>
      </c>
      <c r="F46" s="6">
        <v>4</v>
      </c>
      <c r="G46" s="6" t="s">
        <v>76</v>
      </c>
      <c r="H46" s="19" t="s">
        <v>85</v>
      </c>
      <c r="I46" s="6">
        <v>122</v>
      </c>
      <c r="J46" s="6">
        <v>383</v>
      </c>
      <c r="K46" s="6">
        <v>802</v>
      </c>
      <c r="N46" s="15">
        <v>-17.533270950000002</v>
      </c>
      <c r="O46" s="15">
        <v>33.626126160801519</v>
      </c>
      <c r="P46" s="6">
        <f t="shared" si="6"/>
        <v>30.159400000000062</v>
      </c>
      <c r="Q46" s="30">
        <f t="shared" si="8"/>
        <v>0.32564342499999993</v>
      </c>
      <c r="R46" s="11">
        <f t="shared" si="3"/>
        <v>35.300190924744079</v>
      </c>
      <c r="S46" s="11">
        <f t="shared" si="7"/>
        <v>-21.702234411372057</v>
      </c>
      <c r="T46" s="22">
        <f t="shared" si="9"/>
        <v>67.049217047502779</v>
      </c>
    </row>
    <row r="47" spans="1:28" x14ac:dyDescent="0.2">
      <c r="A47" s="6">
        <v>2012</v>
      </c>
      <c r="B47" s="7">
        <v>41117</v>
      </c>
      <c r="C47" s="8">
        <f t="shared" si="5"/>
        <v>209</v>
      </c>
      <c r="D47" s="6" t="s">
        <v>68</v>
      </c>
      <c r="E47" s="9" t="s">
        <v>33</v>
      </c>
      <c r="F47" s="6">
        <v>2</v>
      </c>
      <c r="G47" s="6" t="s">
        <v>86</v>
      </c>
      <c r="H47" s="19" t="s">
        <v>87</v>
      </c>
      <c r="I47" s="6">
        <v>154</v>
      </c>
      <c r="J47" s="6">
        <v>381</v>
      </c>
      <c r="K47" s="6">
        <v>829</v>
      </c>
      <c r="N47" s="15">
        <v>-14.824229200000001</v>
      </c>
      <c r="O47" s="15">
        <v>19.454240711556547</v>
      </c>
      <c r="P47" s="6">
        <f t="shared" si="6"/>
        <v>30.159400000000062</v>
      </c>
      <c r="Q47" s="30">
        <f t="shared" si="8"/>
        <v>0.42983733846153843</v>
      </c>
      <c r="R47" s="11">
        <f t="shared" si="3"/>
        <v>11.383776812824072</v>
      </c>
      <c r="S47" s="11">
        <f t="shared" si="7"/>
        <v>-19.29041943577073</v>
      </c>
      <c r="T47" s="22">
        <f t="shared" si="9"/>
        <v>38.113973618819621</v>
      </c>
    </row>
    <row r="48" spans="1:28" x14ac:dyDescent="0.2">
      <c r="A48" s="6">
        <v>2012</v>
      </c>
      <c r="B48" s="7">
        <v>41117</v>
      </c>
      <c r="C48" s="8">
        <f t="shared" si="5"/>
        <v>209</v>
      </c>
      <c r="D48" s="6" t="s">
        <v>68</v>
      </c>
      <c r="E48" s="9" t="s">
        <v>33</v>
      </c>
      <c r="F48" s="6">
        <v>5</v>
      </c>
      <c r="G48" s="6" t="s">
        <v>88</v>
      </c>
      <c r="H48" s="19" t="s">
        <v>89</v>
      </c>
      <c r="I48" s="6" t="s">
        <v>90</v>
      </c>
      <c r="J48" s="6">
        <v>370</v>
      </c>
      <c r="K48" s="6">
        <v>1058</v>
      </c>
      <c r="N48" s="15">
        <v>-17.720131424999998</v>
      </c>
      <c r="O48" s="15">
        <v>11.891105065352736</v>
      </c>
      <c r="P48" s="6">
        <f t="shared" si="6"/>
        <v>30.159400000000062</v>
      </c>
      <c r="Q48" s="30">
        <f t="shared" si="8"/>
        <v>0.31845648365384621</v>
      </c>
      <c r="R48" s="11">
        <f t="shared" si="3"/>
        <v>3.3551028472869002</v>
      </c>
      <c r="S48" s="11">
        <f t="shared" si="7"/>
        <v>-21.841406107545275</v>
      </c>
      <c r="T48" s="22">
        <f t="shared" si="9"/>
        <v>38.113973618819621</v>
      </c>
    </row>
    <row r="49" spans="1:20" x14ac:dyDescent="0.2">
      <c r="A49" s="6">
        <v>2012</v>
      </c>
      <c r="B49" s="7">
        <v>41117</v>
      </c>
      <c r="C49" s="8">
        <f t="shared" si="5"/>
        <v>209</v>
      </c>
      <c r="D49" s="6" t="s">
        <v>68</v>
      </c>
      <c r="E49" s="9" t="s">
        <v>33</v>
      </c>
      <c r="F49" s="6">
        <v>7</v>
      </c>
      <c r="G49" s="6" t="s">
        <v>91</v>
      </c>
      <c r="H49" s="19" t="s">
        <v>92</v>
      </c>
      <c r="I49" s="6">
        <v>156</v>
      </c>
      <c r="J49" s="6">
        <v>380</v>
      </c>
      <c r="K49" s="6">
        <v>812</v>
      </c>
      <c r="N49" s="15">
        <v>-15.177685175000001</v>
      </c>
      <c r="O49" s="15">
        <v>19.968236206812541</v>
      </c>
      <c r="P49" s="6">
        <f t="shared" si="6"/>
        <v>30.159400000000062</v>
      </c>
      <c r="Q49" s="30">
        <f t="shared" si="8"/>
        <v>0.41624287788461534</v>
      </c>
      <c r="R49" s="11">
        <f t="shared" si="3"/>
        <v>12.701516563379396</v>
      </c>
      <c r="S49" s="11">
        <f t="shared" si="7"/>
        <v>-19.653933334896703</v>
      </c>
      <c r="T49" s="22">
        <f t="shared" si="9"/>
        <v>38.113973618819621</v>
      </c>
    </row>
    <row r="50" spans="1:20" x14ac:dyDescent="0.2">
      <c r="A50" s="6">
        <v>2012</v>
      </c>
      <c r="B50" s="7">
        <v>41118</v>
      </c>
      <c r="C50" s="8">
        <f t="shared" si="5"/>
        <v>210</v>
      </c>
      <c r="D50" s="6" t="s">
        <v>93</v>
      </c>
      <c r="E50" s="9" t="s">
        <v>18</v>
      </c>
      <c r="F50" s="6">
        <v>6</v>
      </c>
      <c r="G50" s="6" t="s">
        <v>94</v>
      </c>
      <c r="H50" s="19" t="s">
        <v>95</v>
      </c>
      <c r="I50" s="6">
        <v>88</v>
      </c>
      <c r="J50" s="6">
        <v>412</v>
      </c>
      <c r="K50" s="6">
        <v>821</v>
      </c>
      <c r="N50" s="15">
        <v>-15.189744700000002</v>
      </c>
      <c r="O50" s="15">
        <v>24.613113841033041</v>
      </c>
      <c r="P50" s="6">
        <f t="shared" si="6"/>
        <v>30.147600000000068</v>
      </c>
      <c r="Q50" s="30">
        <f t="shared" ref="Q50:Q64" si="10">(N50-(-26))/($AA$85-(-26))</f>
        <v>0.41577904999999993</v>
      </c>
      <c r="R50" s="11">
        <f t="shared" si="3"/>
        <v>20.674324248818898</v>
      </c>
      <c r="S50" s="11">
        <f t="shared" si="7"/>
        <v>-19.666037575338578</v>
      </c>
      <c r="T50" s="12">
        <v>75.400000000000006</v>
      </c>
    </row>
    <row r="51" spans="1:20" x14ac:dyDescent="0.2">
      <c r="A51" s="6">
        <v>2012</v>
      </c>
      <c r="B51" s="7">
        <v>41118</v>
      </c>
      <c r="C51" s="8">
        <f t="shared" si="5"/>
        <v>210</v>
      </c>
      <c r="D51" s="6" t="s">
        <v>93</v>
      </c>
      <c r="E51" s="9" t="s">
        <v>18</v>
      </c>
      <c r="F51" s="6">
        <v>1</v>
      </c>
      <c r="G51" s="6" t="s">
        <v>96</v>
      </c>
      <c r="H51" s="19" t="s">
        <v>97</v>
      </c>
      <c r="I51" s="6">
        <v>100</v>
      </c>
      <c r="J51" s="6">
        <v>394</v>
      </c>
      <c r="K51" s="6">
        <v>975</v>
      </c>
      <c r="N51" s="24">
        <v>-30.993441400000002</v>
      </c>
      <c r="O51" s="15">
        <v>29.327047989901935</v>
      </c>
      <c r="P51" s="6">
        <f t="shared" si="6"/>
        <v>30.147600000000068</v>
      </c>
      <c r="Q51" s="31">
        <f t="shared" si="10"/>
        <v>-0.19205543846153852</v>
      </c>
      <c r="R51" s="11">
        <f t="shared" si="3"/>
        <v>29.459249455534511</v>
      </c>
      <c r="S51" s="11">
        <f t="shared" si="7"/>
        <v>-27.433904285956448</v>
      </c>
      <c r="T51" s="12">
        <v>75.400000000000006</v>
      </c>
    </row>
    <row r="52" spans="1:20" x14ac:dyDescent="0.2">
      <c r="A52" s="6">
        <v>2012</v>
      </c>
      <c r="B52" s="7">
        <v>41118</v>
      </c>
      <c r="C52" s="8">
        <f t="shared" si="5"/>
        <v>210</v>
      </c>
      <c r="D52" s="6" t="s">
        <v>93</v>
      </c>
      <c r="E52" s="9" t="s">
        <v>18</v>
      </c>
      <c r="F52" s="6">
        <v>4</v>
      </c>
      <c r="G52" s="6" t="s">
        <v>98</v>
      </c>
      <c r="H52" s="19" t="s">
        <v>99</v>
      </c>
      <c r="I52" s="6">
        <v>128</v>
      </c>
      <c r="J52" s="6">
        <v>394</v>
      </c>
      <c r="K52" s="6">
        <v>846</v>
      </c>
      <c r="N52" s="15">
        <v>-15.592060400000001</v>
      </c>
      <c r="O52" s="15">
        <v>32.603717583150392</v>
      </c>
      <c r="P52" s="6">
        <f t="shared" si="6"/>
        <v>30.147600000000068</v>
      </c>
      <c r="Q52" s="30">
        <f t="shared" si="10"/>
        <v>0.4003053692307692</v>
      </c>
      <c r="R52" s="11">
        <f t="shared" si="3"/>
        <v>34.243213762624308</v>
      </c>
      <c r="S52" s="11">
        <f t="shared" si="7"/>
        <v>-20.059113416466754</v>
      </c>
      <c r="T52" s="12">
        <v>75.400000000000006</v>
      </c>
    </row>
    <row r="53" spans="1:20" x14ac:dyDescent="0.2">
      <c r="A53" s="6">
        <v>2012</v>
      </c>
      <c r="B53" s="7">
        <v>41118</v>
      </c>
      <c r="C53" s="8">
        <f t="shared" si="5"/>
        <v>210</v>
      </c>
      <c r="D53" s="6" t="s">
        <v>93</v>
      </c>
      <c r="E53" s="9" t="s">
        <v>18</v>
      </c>
      <c r="F53" s="6">
        <v>5</v>
      </c>
      <c r="G53" s="6" t="s">
        <v>100</v>
      </c>
      <c r="H53" s="19" t="s">
        <v>101</v>
      </c>
      <c r="I53" s="6">
        <v>151</v>
      </c>
      <c r="J53" s="6">
        <v>394</v>
      </c>
      <c r="K53" s="6">
        <v>790</v>
      </c>
      <c r="N53" s="15">
        <v>-14.283788425000001</v>
      </c>
      <c r="O53" s="15">
        <v>29.239900322464152</v>
      </c>
      <c r="P53" s="6">
        <f t="shared" si="6"/>
        <v>30.147600000000068</v>
      </c>
      <c r="Q53" s="30">
        <f t="shared" si="10"/>
        <v>0.45062352211538459</v>
      </c>
      <c r="R53" s="11">
        <f t="shared" si="3"/>
        <v>28.49536384851606</v>
      </c>
      <c r="S53" s="11">
        <f t="shared" si="7"/>
        <v>-18.69981604915154</v>
      </c>
      <c r="T53" s="12">
        <v>75.400000000000006</v>
      </c>
    </row>
    <row r="54" spans="1:20" x14ac:dyDescent="0.2">
      <c r="A54" s="6">
        <v>2012</v>
      </c>
      <c r="B54" s="7">
        <v>41118</v>
      </c>
      <c r="C54" s="8">
        <f t="shared" si="5"/>
        <v>210</v>
      </c>
      <c r="D54" s="6" t="s">
        <v>93</v>
      </c>
      <c r="E54" s="9" t="s">
        <v>18</v>
      </c>
      <c r="F54" s="6">
        <v>3</v>
      </c>
      <c r="G54" s="6" t="s">
        <v>102</v>
      </c>
      <c r="H54" s="19" t="s">
        <v>103</v>
      </c>
      <c r="I54" s="6">
        <v>121</v>
      </c>
      <c r="J54" s="6">
        <v>383</v>
      </c>
      <c r="K54" s="6">
        <v>849</v>
      </c>
      <c r="N54" s="15">
        <v>-14.058760175000002</v>
      </c>
      <c r="O54" s="15">
        <v>33.524815705179954</v>
      </c>
      <c r="P54" s="6">
        <f t="shared" si="6"/>
        <v>30.147600000000068</v>
      </c>
      <c r="Q54" s="30">
        <f t="shared" si="10"/>
        <v>0.45927845480769225</v>
      </c>
      <c r="R54" s="11">
        <f t="shared" si="3"/>
        <v>36.393357608897965</v>
      </c>
      <c r="S54" s="11">
        <f t="shared" si="7"/>
        <v>-18.440511601336851</v>
      </c>
      <c r="T54" s="12">
        <v>75.400000000000006</v>
      </c>
    </row>
    <row r="55" spans="1:20" x14ac:dyDescent="0.2">
      <c r="A55" s="6">
        <v>2012</v>
      </c>
      <c r="B55" s="7">
        <v>41144</v>
      </c>
      <c r="C55" s="8">
        <f t="shared" si="5"/>
        <v>236</v>
      </c>
      <c r="D55" s="6" t="s">
        <v>72</v>
      </c>
      <c r="E55" s="9" t="s">
        <v>41</v>
      </c>
      <c r="F55" s="6">
        <v>1</v>
      </c>
      <c r="G55" s="6" t="s">
        <v>104</v>
      </c>
      <c r="H55" s="19" t="s">
        <v>105</v>
      </c>
      <c r="I55" s="25">
        <v>140</v>
      </c>
      <c r="J55" s="6">
        <v>380</v>
      </c>
      <c r="K55" s="6">
        <v>803</v>
      </c>
      <c r="N55" s="15">
        <v>-14.90746803225</v>
      </c>
      <c r="O55" s="15">
        <v>29.726604021511839</v>
      </c>
      <c r="P55" s="6">
        <f t="shared" si="6"/>
        <v>29.840800000000058</v>
      </c>
      <c r="Q55" s="30">
        <f t="shared" si="10"/>
        <v>0.42663584491346157</v>
      </c>
      <c r="R55" s="11">
        <f t="shared" si="3"/>
        <v>29.641631674817631</v>
      </c>
      <c r="S55" s="11">
        <f t="shared" si="7"/>
        <v>-19.377578653906756</v>
      </c>
      <c r="T55" s="22">
        <v>53.398434095005555</v>
      </c>
    </row>
    <row r="56" spans="1:20" x14ac:dyDescent="0.2">
      <c r="A56" s="6">
        <v>2012</v>
      </c>
      <c r="B56" s="7">
        <v>41144</v>
      </c>
      <c r="C56" s="8">
        <f t="shared" si="5"/>
        <v>236</v>
      </c>
      <c r="D56" s="6" t="s">
        <v>72</v>
      </c>
      <c r="E56" s="9" t="s">
        <v>41</v>
      </c>
      <c r="F56" s="6">
        <v>3</v>
      </c>
      <c r="G56" s="6" t="s">
        <v>106</v>
      </c>
      <c r="H56" s="19" t="s">
        <v>107</v>
      </c>
      <c r="I56" s="25">
        <v>131</v>
      </c>
      <c r="J56" s="6">
        <v>380</v>
      </c>
      <c r="K56" s="6">
        <v>695</v>
      </c>
      <c r="N56" s="15">
        <v>-13.1305267385</v>
      </c>
      <c r="O56" s="15">
        <v>29.093310295860377</v>
      </c>
      <c r="P56" s="6">
        <f t="shared" si="6"/>
        <v>29.840800000000058</v>
      </c>
      <c r="Q56" s="30">
        <f t="shared" si="10"/>
        <v>0.49497974082692309</v>
      </c>
      <c r="R56" s="11">
        <f t="shared" si="3"/>
        <v>28.360681746202427</v>
      </c>
      <c r="S56" s="11">
        <f t="shared" si="7"/>
        <v>-17.276944610949052</v>
      </c>
      <c r="T56" s="22">
        <v>53.398434095005555</v>
      </c>
    </row>
    <row r="57" spans="1:20" x14ac:dyDescent="0.2">
      <c r="A57" s="6">
        <v>2012</v>
      </c>
      <c r="B57" s="7">
        <v>41144</v>
      </c>
      <c r="C57" s="8">
        <f t="shared" si="5"/>
        <v>236</v>
      </c>
      <c r="D57" s="6" t="s">
        <v>72</v>
      </c>
      <c r="E57" s="9" t="s">
        <v>41</v>
      </c>
      <c r="F57" s="6">
        <v>4</v>
      </c>
      <c r="G57" s="6" t="s">
        <v>108</v>
      </c>
      <c r="H57" s="19" t="s">
        <v>109</v>
      </c>
      <c r="I57" s="25">
        <v>142</v>
      </c>
      <c r="J57" s="6">
        <v>386</v>
      </c>
      <c r="K57" s="6">
        <v>640</v>
      </c>
      <c r="N57" s="15">
        <v>-13.438986320000001</v>
      </c>
      <c r="O57" s="15">
        <v>36.173360473574114</v>
      </c>
      <c r="P57" s="6">
        <f t="shared" si="6"/>
        <v>29.840800000000058</v>
      </c>
      <c r="Q57" s="30">
        <f t="shared" si="10"/>
        <v>0.48311591076923072</v>
      </c>
      <c r="R57" s="11">
        <f t="shared" si="3"/>
        <v>42.092213045037326</v>
      </c>
      <c r="S57" s="11">
        <f t="shared" si="7"/>
        <v>-17.681439426303399</v>
      </c>
      <c r="T57" s="22">
        <v>53.398434095005555</v>
      </c>
    </row>
    <row r="58" spans="1:20" x14ac:dyDescent="0.2">
      <c r="A58" s="6">
        <v>2012</v>
      </c>
      <c r="B58" s="7">
        <v>41146</v>
      </c>
      <c r="C58" s="8">
        <f t="shared" si="5"/>
        <v>238</v>
      </c>
      <c r="D58" s="6" t="s">
        <v>68</v>
      </c>
      <c r="E58" s="9" t="s">
        <v>33</v>
      </c>
      <c r="F58" s="6">
        <v>7</v>
      </c>
      <c r="G58" s="6" t="s">
        <v>91</v>
      </c>
      <c r="H58" s="19" t="s">
        <v>110</v>
      </c>
      <c r="I58" s="25">
        <v>104</v>
      </c>
      <c r="J58" s="6">
        <v>388</v>
      </c>
      <c r="K58" s="6">
        <v>787</v>
      </c>
      <c r="N58" s="15">
        <v>-14.590294903250001</v>
      </c>
      <c r="O58" s="15">
        <v>33.306688091545581</v>
      </c>
      <c r="P58" s="6">
        <f t="shared" si="6"/>
        <v>29.817200000000071</v>
      </c>
      <c r="Q58" s="30">
        <f t="shared" si="10"/>
        <v>0.43883481141346148</v>
      </c>
      <c r="R58" s="11">
        <f t="shared" si="3"/>
        <v>36.035490376020768</v>
      </c>
      <c r="S58" s="11">
        <f t="shared" si="7"/>
        <v>-19.040142366248165</v>
      </c>
      <c r="T58" s="22">
        <v>27.027947237639239</v>
      </c>
    </row>
    <row r="59" spans="1:20" x14ac:dyDescent="0.2">
      <c r="A59" s="6">
        <v>2012</v>
      </c>
      <c r="B59" s="7">
        <v>41146</v>
      </c>
      <c r="C59" s="8">
        <f t="shared" si="5"/>
        <v>238</v>
      </c>
      <c r="D59" s="6" t="s">
        <v>68</v>
      </c>
      <c r="E59" s="9" t="s">
        <v>33</v>
      </c>
      <c r="F59" s="6">
        <v>5</v>
      </c>
      <c r="G59" s="6" t="s">
        <v>88</v>
      </c>
      <c r="H59" s="19" t="s">
        <v>111</v>
      </c>
      <c r="I59" s="25" t="s">
        <v>112</v>
      </c>
      <c r="J59" s="6">
        <v>388</v>
      </c>
      <c r="K59" s="6">
        <v>740</v>
      </c>
      <c r="N59" s="15">
        <v>-14.6307506595</v>
      </c>
      <c r="O59" s="15">
        <v>31.994614313229253</v>
      </c>
      <c r="P59" s="6">
        <f t="shared" si="6"/>
        <v>29.817200000000071</v>
      </c>
      <c r="Q59" s="30">
        <f t="shared" si="10"/>
        <v>0.43727882078846153</v>
      </c>
      <c r="R59" s="11">
        <f t="shared" si="3"/>
        <v>33.686637287361606</v>
      </c>
      <c r="S59" s="11">
        <f t="shared" si="7"/>
        <v>-19.083996748673453</v>
      </c>
      <c r="T59" s="22">
        <v>27.027947237639239</v>
      </c>
    </row>
    <row r="60" spans="1:20" x14ac:dyDescent="0.2">
      <c r="A60" s="6">
        <v>2012</v>
      </c>
      <c r="B60" s="7">
        <v>41146</v>
      </c>
      <c r="C60" s="8">
        <f t="shared" si="5"/>
        <v>238</v>
      </c>
      <c r="D60" s="6" t="s">
        <v>68</v>
      </c>
      <c r="E60" s="9" t="s">
        <v>33</v>
      </c>
      <c r="F60" s="6">
        <v>2</v>
      </c>
      <c r="G60" s="6" t="s">
        <v>86</v>
      </c>
      <c r="H60" s="19" t="s">
        <v>113</v>
      </c>
      <c r="I60" s="25">
        <v>95</v>
      </c>
      <c r="J60" s="6">
        <v>387</v>
      </c>
      <c r="K60" s="6">
        <v>635</v>
      </c>
      <c r="N60" s="15">
        <v>-10.70679126175</v>
      </c>
      <c r="O60" s="15">
        <v>31.280065467048868</v>
      </c>
      <c r="P60" s="6">
        <f t="shared" si="6"/>
        <v>29.817200000000071</v>
      </c>
      <c r="Q60" s="30">
        <f t="shared" si="10"/>
        <v>0.58820033608653843</v>
      </c>
      <c r="R60" s="11">
        <f t="shared" si="3"/>
        <v>33.369571687598665</v>
      </c>
      <c r="S60" s="11">
        <f t="shared" si="7"/>
        <v>-13.287549141200104</v>
      </c>
      <c r="T60" s="22">
        <v>27.027947237639239</v>
      </c>
    </row>
    <row r="61" spans="1:20" x14ac:dyDescent="0.2">
      <c r="A61" s="6">
        <v>2012</v>
      </c>
      <c r="B61" s="7">
        <v>41143</v>
      </c>
      <c r="C61" s="8">
        <f t="shared" si="5"/>
        <v>235</v>
      </c>
      <c r="D61" s="6" t="s">
        <v>93</v>
      </c>
      <c r="E61" s="9" t="s">
        <v>18</v>
      </c>
      <c r="F61" s="6">
        <v>6</v>
      </c>
      <c r="G61" s="6" t="s">
        <v>114</v>
      </c>
      <c r="H61" s="19" t="s">
        <v>115</v>
      </c>
      <c r="I61" s="25">
        <v>133</v>
      </c>
      <c r="J61" s="6">
        <v>384</v>
      </c>
      <c r="K61" s="6">
        <v>786</v>
      </c>
      <c r="N61" s="15">
        <v>-15.1371322485</v>
      </c>
      <c r="O61" s="15">
        <v>33.283944928038657</v>
      </c>
      <c r="P61" s="6">
        <f t="shared" si="6"/>
        <v>29.852600000000052</v>
      </c>
      <c r="Q61" s="30">
        <f t="shared" si="10"/>
        <v>0.41780260582692308</v>
      </c>
      <c r="R61" s="11">
        <f t="shared" si="3"/>
        <v>35.746382697039273</v>
      </c>
      <c r="S61" s="11">
        <f t="shared" ref="S61:S71" si="11">(N61-(Q61*-9))/(1-Q61)</f>
        <v>-19.54132551935734</v>
      </c>
      <c r="T61" s="12">
        <v>75.400000000000006</v>
      </c>
    </row>
    <row r="62" spans="1:20" x14ac:dyDescent="0.2">
      <c r="A62" s="6">
        <v>2012</v>
      </c>
      <c r="B62" s="21">
        <v>41143</v>
      </c>
      <c r="C62" s="8">
        <f t="shared" si="5"/>
        <v>235</v>
      </c>
      <c r="D62" s="6" t="s">
        <v>93</v>
      </c>
      <c r="E62" s="9" t="s">
        <v>18</v>
      </c>
      <c r="F62" s="6">
        <v>4</v>
      </c>
      <c r="G62" s="6" t="s">
        <v>116</v>
      </c>
      <c r="H62" s="19" t="s">
        <v>117</v>
      </c>
      <c r="I62" s="25">
        <v>159</v>
      </c>
      <c r="J62" s="6">
        <v>387</v>
      </c>
      <c r="K62" s="6">
        <v>794</v>
      </c>
      <c r="N62" s="15">
        <v>-15.20596927375</v>
      </c>
      <c r="O62" s="15">
        <v>39.952860736357287</v>
      </c>
      <c r="P62" s="6">
        <f t="shared" si="6"/>
        <v>29.852600000000052</v>
      </c>
      <c r="Q62" s="30">
        <f t="shared" si="10"/>
        <v>0.41515502793269232</v>
      </c>
      <c r="R62" s="11">
        <f t="shared" si="3"/>
        <v>47.122579599302881</v>
      </c>
      <c r="S62" s="11">
        <f t="shared" si="11"/>
        <v>-19.611306534470433</v>
      </c>
      <c r="T62" s="12">
        <v>75.400000000000006</v>
      </c>
    </row>
    <row r="63" spans="1:20" x14ac:dyDescent="0.2">
      <c r="A63" s="6">
        <v>2012</v>
      </c>
      <c r="B63" s="7">
        <v>41143</v>
      </c>
      <c r="C63" s="8">
        <f t="shared" si="5"/>
        <v>235</v>
      </c>
      <c r="D63" s="6" t="s">
        <v>93</v>
      </c>
      <c r="E63" s="9" t="s">
        <v>18</v>
      </c>
      <c r="F63" s="6">
        <v>3</v>
      </c>
      <c r="G63" s="6" t="s">
        <v>30</v>
      </c>
      <c r="H63" s="19" t="s">
        <v>118</v>
      </c>
      <c r="I63" s="25">
        <v>143</v>
      </c>
      <c r="J63" s="6">
        <v>393</v>
      </c>
      <c r="K63" s="6">
        <v>830</v>
      </c>
      <c r="N63" s="15">
        <v>-13.735744852000002</v>
      </c>
      <c r="O63" s="15">
        <v>29.39289978605597</v>
      </c>
      <c r="P63" s="6">
        <f t="shared" si="6"/>
        <v>29.852600000000052</v>
      </c>
      <c r="Q63" s="30">
        <f t="shared" si="10"/>
        <v>0.471702121076923</v>
      </c>
      <c r="R63" s="11">
        <f t="shared" si="3"/>
        <v>28.982446565197002</v>
      </c>
      <c r="S63" s="11">
        <f t="shared" si="11"/>
        <v>-17.964156474854125</v>
      </c>
      <c r="T63" s="12">
        <v>75.400000000000006</v>
      </c>
    </row>
    <row r="64" spans="1:20" x14ac:dyDescent="0.2">
      <c r="A64" s="6">
        <v>2012</v>
      </c>
      <c r="B64" s="7">
        <v>41143</v>
      </c>
      <c r="C64" s="8">
        <f t="shared" si="5"/>
        <v>235</v>
      </c>
      <c r="D64" s="6" t="s">
        <v>93</v>
      </c>
      <c r="E64" s="9" t="s">
        <v>18</v>
      </c>
      <c r="F64" s="6">
        <v>5</v>
      </c>
      <c r="G64" s="6" t="s">
        <v>26</v>
      </c>
      <c r="H64" s="19" t="s">
        <v>119</v>
      </c>
      <c r="I64" s="25">
        <v>119</v>
      </c>
      <c r="J64" s="6">
        <v>392</v>
      </c>
      <c r="K64" s="6">
        <v>875</v>
      </c>
      <c r="N64" s="15">
        <v>-17.985217488500002</v>
      </c>
      <c r="O64" s="15">
        <v>-18.978914408674385</v>
      </c>
      <c r="P64" s="6">
        <f t="shared" si="6"/>
        <v>29.852600000000052</v>
      </c>
      <c r="Q64" s="30">
        <f t="shared" si="10"/>
        <v>0.30826086582692303</v>
      </c>
      <c r="R64" s="11">
        <f t="shared" si="3"/>
        <v>-40.739783741667111</v>
      </c>
      <c r="S64" s="11">
        <f t="shared" si="11"/>
        <v>-21.989314966603946</v>
      </c>
      <c r="T64" s="12">
        <v>75.400000000000006</v>
      </c>
    </row>
    <row r="65" spans="1:20" x14ac:dyDescent="0.2">
      <c r="A65" s="6">
        <v>2013</v>
      </c>
      <c r="B65" s="7">
        <v>41489</v>
      </c>
      <c r="C65" s="8">
        <f t="shared" si="5"/>
        <v>215</v>
      </c>
      <c r="D65" s="6" t="s">
        <v>72</v>
      </c>
      <c r="E65" s="9" t="s">
        <v>41</v>
      </c>
      <c r="F65" s="6">
        <v>3</v>
      </c>
      <c r="G65" s="6" t="s">
        <v>45</v>
      </c>
      <c r="H65" s="19" t="s">
        <v>120</v>
      </c>
      <c r="I65" s="25">
        <v>115</v>
      </c>
      <c r="J65" s="6">
        <v>411</v>
      </c>
      <c r="K65" s="6">
        <v>703</v>
      </c>
      <c r="L65" s="32"/>
      <c r="N65" s="15">
        <v>-11.5402655</v>
      </c>
      <c r="O65" s="15">
        <v>20.192841119134329</v>
      </c>
      <c r="P65" s="6">
        <f t="shared" si="6"/>
        <v>25.769800000000032</v>
      </c>
      <c r="Q65" s="30">
        <f t="shared" ref="Q65:Q71" si="12">(N65-(-26))/($AA$87-(-26))</f>
        <v>0.55614363461538463</v>
      </c>
      <c r="R65" s="11">
        <f t="shared" si="3"/>
        <v>13.205017075161059</v>
      </c>
      <c r="S65" s="11">
        <f t="shared" si="11"/>
        <v>-14.723170147168625</v>
      </c>
      <c r="T65" s="22">
        <v>53.398434095005555</v>
      </c>
    </row>
    <row r="66" spans="1:20" x14ac:dyDescent="0.2">
      <c r="A66" s="6">
        <v>2013</v>
      </c>
      <c r="B66" s="7">
        <v>41491</v>
      </c>
      <c r="C66" s="8">
        <f t="shared" ref="C66:C71" si="13">B66-DATE(YEAR(B66),1,0)</f>
        <v>217</v>
      </c>
      <c r="D66" s="6" t="s">
        <v>72</v>
      </c>
      <c r="E66" s="9" t="s">
        <v>41</v>
      </c>
      <c r="F66" s="6">
        <v>6</v>
      </c>
      <c r="G66" s="6" t="s">
        <v>121</v>
      </c>
      <c r="H66" s="19" t="s">
        <v>122</v>
      </c>
      <c r="I66" s="25">
        <v>108</v>
      </c>
      <c r="J66" s="6">
        <v>417</v>
      </c>
      <c r="K66" s="6">
        <v>751</v>
      </c>
      <c r="N66" s="15">
        <v>-15.743093</v>
      </c>
      <c r="O66" s="15">
        <v>25.771002789784838</v>
      </c>
      <c r="P66" s="6">
        <f t="shared" si="6"/>
        <v>25.746200000000044</v>
      </c>
      <c r="Q66" s="30">
        <f t="shared" si="12"/>
        <v>0.39449642307692306</v>
      </c>
      <c r="R66" s="11">
        <f t="shared" si="3"/>
        <v>25.787162251471504</v>
      </c>
      <c r="S66" s="11">
        <f t="shared" si="11"/>
        <v>-20.13633883760961</v>
      </c>
      <c r="T66" s="22">
        <v>53.398434095005555</v>
      </c>
    </row>
    <row r="67" spans="1:20" x14ac:dyDescent="0.2">
      <c r="A67" s="6">
        <v>2013</v>
      </c>
      <c r="B67" s="7">
        <v>41491</v>
      </c>
      <c r="C67" s="8">
        <f t="shared" si="13"/>
        <v>217</v>
      </c>
      <c r="D67" s="6" t="s">
        <v>72</v>
      </c>
      <c r="E67" s="9" t="s">
        <v>41</v>
      </c>
      <c r="F67" s="6">
        <v>7</v>
      </c>
      <c r="G67" s="6" t="s">
        <v>123</v>
      </c>
      <c r="H67" s="19" t="s">
        <v>124</v>
      </c>
      <c r="I67" s="25">
        <v>104</v>
      </c>
      <c r="J67" s="6">
        <v>390</v>
      </c>
      <c r="K67" s="6">
        <v>800</v>
      </c>
      <c r="N67" s="15">
        <v>-15.6635025</v>
      </c>
      <c r="O67" s="15">
        <v>22.539163125041341</v>
      </c>
      <c r="P67" s="6">
        <f t="shared" si="6"/>
        <v>25.746200000000044</v>
      </c>
      <c r="Q67" s="30">
        <f t="shared" si="12"/>
        <v>0.39755759615384617</v>
      </c>
      <c r="R67" s="11">
        <f t="shared" ref="R67:R71" si="14">(O67-(Q67*P67))/(1-Q67)</f>
        <v>20.422808328889047</v>
      </c>
      <c r="S67" s="11">
        <f t="shared" si="11"/>
        <v>-20.06081254815135</v>
      </c>
      <c r="T67" s="22">
        <v>53.398434095005555</v>
      </c>
    </row>
    <row r="68" spans="1:20" x14ac:dyDescent="0.2">
      <c r="A68" s="6">
        <v>2013</v>
      </c>
      <c r="B68" s="7">
        <v>41492</v>
      </c>
      <c r="C68" s="8">
        <f t="shared" si="13"/>
        <v>218</v>
      </c>
      <c r="D68" s="6" t="s">
        <v>72</v>
      </c>
      <c r="E68" s="9" t="s">
        <v>41</v>
      </c>
      <c r="F68" s="6">
        <v>1</v>
      </c>
      <c r="G68" s="6" t="s">
        <v>42</v>
      </c>
      <c r="H68" s="19" t="s">
        <v>125</v>
      </c>
      <c r="I68" s="25">
        <v>96</v>
      </c>
      <c r="J68" s="6">
        <v>420</v>
      </c>
      <c r="K68" s="6">
        <v>890</v>
      </c>
      <c r="N68" s="15">
        <v>-14.707169000000002</v>
      </c>
      <c r="O68" s="15">
        <v>27.596620564130035</v>
      </c>
      <c r="P68" s="6">
        <f t="shared" si="6"/>
        <v>25.734400000000051</v>
      </c>
      <c r="Q68" s="30">
        <f t="shared" si="12"/>
        <v>0.43433965384615375</v>
      </c>
      <c r="R68" s="11">
        <f t="shared" si="14"/>
        <v>29.026517923400505</v>
      </c>
      <c r="S68" s="11">
        <f t="shared" si="11"/>
        <v>-19.089392050910682</v>
      </c>
      <c r="T68" s="22">
        <v>53.398434095005555</v>
      </c>
    </row>
    <row r="69" spans="1:20" x14ac:dyDescent="0.2">
      <c r="A69" s="6">
        <v>2013</v>
      </c>
      <c r="B69" s="7">
        <v>41490</v>
      </c>
      <c r="C69" s="8">
        <f t="shared" si="13"/>
        <v>216</v>
      </c>
      <c r="D69" s="6" t="s">
        <v>68</v>
      </c>
      <c r="E69" s="9" t="s">
        <v>33</v>
      </c>
      <c r="F69" s="6">
        <v>7</v>
      </c>
      <c r="G69" s="6" t="s">
        <v>91</v>
      </c>
      <c r="H69" s="19" t="s">
        <v>126</v>
      </c>
      <c r="I69" s="25">
        <v>99</v>
      </c>
      <c r="J69" s="6">
        <v>430</v>
      </c>
      <c r="K69" s="6">
        <v>783</v>
      </c>
      <c r="N69" s="15">
        <v>-12.119854</v>
      </c>
      <c r="O69" s="15">
        <v>26.158765659069381</v>
      </c>
      <c r="P69" s="6">
        <f t="shared" si="6"/>
        <v>25.758000000000038</v>
      </c>
      <c r="Q69" s="30">
        <f t="shared" si="12"/>
        <v>0.53385176923076927</v>
      </c>
      <c r="R69" s="11">
        <f t="shared" si="14"/>
        <v>26.61773866812285</v>
      </c>
      <c r="S69" s="11">
        <f t="shared" si="11"/>
        <v>-15.69283672889129</v>
      </c>
      <c r="T69" s="22">
        <v>27.027947237639239</v>
      </c>
    </row>
    <row r="70" spans="1:20" x14ac:dyDescent="0.2">
      <c r="A70" s="6">
        <v>2013</v>
      </c>
      <c r="B70" s="7">
        <v>41490</v>
      </c>
      <c r="C70" s="8">
        <f t="shared" si="13"/>
        <v>216</v>
      </c>
      <c r="D70" s="6" t="s">
        <v>68</v>
      </c>
      <c r="E70" s="9" t="s">
        <v>33</v>
      </c>
      <c r="F70" s="6">
        <v>2</v>
      </c>
      <c r="G70" s="6" t="s">
        <v>34</v>
      </c>
      <c r="H70" s="19" t="s">
        <v>127</v>
      </c>
      <c r="I70" s="25">
        <v>166</v>
      </c>
      <c r="J70" s="6">
        <v>384</v>
      </c>
      <c r="K70" s="6">
        <v>805</v>
      </c>
      <c r="N70" s="15">
        <v>-13.038263499999999</v>
      </c>
      <c r="O70" s="15">
        <v>14.047145950116802</v>
      </c>
      <c r="P70" s="6">
        <f t="shared" si="6"/>
        <v>25.758000000000038</v>
      </c>
      <c r="Q70" s="30">
        <f t="shared" si="12"/>
        <v>0.49852832692307697</v>
      </c>
      <c r="R70" s="11">
        <f t="shared" si="14"/>
        <v>2.4050277811946588</v>
      </c>
      <c r="S70" s="11">
        <f t="shared" si="11"/>
        <v>-17.052824749246707</v>
      </c>
      <c r="T70" s="22">
        <v>27.027947237639239</v>
      </c>
    </row>
    <row r="71" spans="1:20" x14ac:dyDescent="0.2">
      <c r="A71" s="6">
        <v>2013</v>
      </c>
      <c r="B71" s="7">
        <v>41490</v>
      </c>
      <c r="C71" s="8">
        <f t="shared" si="13"/>
        <v>216</v>
      </c>
      <c r="D71" s="6" t="s">
        <v>68</v>
      </c>
      <c r="E71" s="9" t="s">
        <v>33</v>
      </c>
      <c r="F71" s="6">
        <v>4</v>
      </c>
      <c r="G71" s="6" t="s">
        <v>36</v>
      </c>
      <c r="H71" s="19" t="s">
        <v>128</v>
      </c>
      <c r="I71" s="25">
        <v>163</v>
      </c>
      <c r="J71" s="6">
        <v>391</v>
      </c>
      <c r="K71" s="6">
        <v>814</v>
      </c>
      <c r="N71" s="15">
        <v>-14.283019000000001</v>
      </c>
      <c r="O71" s="15">
        <v>18.844509713087376</v>
      </c>
      <c r="P71" s="6">
        <f t="shared" si="6"/>
        <v>25.758000000000038</v>
      </c>
      <c r="Q71" s="30">
        <f t="shared" si="12"/>
        <v>0.45065311538461533</v>
      </c>
      <c r="R71" s="11">
        <f t="shared" si="14"/>
        <v>13.173073279694675</v>
      </c>
      <c r="S71" s="11">
        <f t="shared" si="11"/>
        <v>-18.616909002221451</v>
      </c>
      <c r="T71" s="22">
        <v>27.027947237639239</v>
      </c>
    </row>
    <row r="72" spans="1:20" x14ac:dyDescent="0.2">
      <c r="A72" s="6">
        <v>2018</v>
      </c>
      <c r="B72" s="7">
        <v>43371</v>
      </c>
      <c r="C72" s="26">
        <v>271</v>
      </c>
      <c r="D72" s="19" t="s">
        <v>129</v>
      </c>
      <c r="E72" s="9" t="s">
        <v>33</v>
      </c>
      <c r="F72" s="6" t="s">
        <v>137</v>
      </c>
      <c r="G72" s="6" t="s">
        <v>137</v>
      </c>
      <c r="I72" s="25"/>
      <c r="N72" s="15">
        <v>-16.238227413171984</v>
      </c>
      <c r="O72" s="15"/>
      <c r="P72" s="6">
        <f t="shared" si="6"/>
        <v>3.5622000000000185</v>
      </c>
      <c r="Q72" s="11"/>
      <c r="R72" s="27">
        <v>4.0746124449579924</v>
      </c>
      <c r="S72" s="11">
        <v>-20</v>
      </c>
      <c r="T72" s="22"/>
    </row>
    <row r="73" spans="1:20" x14ac:dyDescent="0.2">
      <c r="A73" s="6">
        <v>2018</v>
      </c>
      <c r="B73" s="7">
        <v>43371</v>
      </c>
      <c r="C73" s="26">
        <v>271</v>
      </c>
      <c r="D73" s="19" t="s">
        <v>130</v>
      </c>
      <c r="E73" s="9" t="s">
        <v>33</v>
      </c>
      <c r="F73" s="6" t="s">
        <v>138</v>
      </c>
      <c r="G73" s="6" t="s">
        <v>138</v>
      </c>
      <c r="I73" s="25"/>
      <c r="N73" s="15">
        <v>-20.142964990146606</v>
      </c>
      <c r="O73" s="15"/>
      <c r="P73" s="6">
        <f t="shared" si="6"/>
        <v>3.5622000000000185</v>
      </c>
      <c r="Q73" s="11"/>
      <c r="R73" s="27">
        <v>25.172234289838613</v>
      </c>
      <c r="S73" s="11">
        <v>-20</v>
      </c>
      <c r="T73" s="22"/>
    </row>
    <row r="74" spans="1:20" x14ac:dyDescent="0.2">
      <c r="A74" s="6">
        <v>2018</v>
      </c>
      <c r="B74" s="7">
        <v>43371</v>
      </c>
      <c r="C74" s="26">
        <v>271</v>
      </c>
      <c r="D74" s="19" t="s">
        <v>131</v>
      </c>
      <c r="E74" s="9" t="s">
        <v>33</v>
      </c>
      <c r="F74" s="6" t="s">
        <v>139</v>
      </c>
      <c r="G74" s="6" t="s">
        <v>139</v>
      </c>
      <c r="I74" s="25"/>
      <c r="N74" s="15">
        <v>-16.771788339991758</v>
      </c>
      <c r="O74" s="15"/>
      <c r="P74" s="6">
        <f t="shared" si="6"/>
        <v>3.5622000000000185</v>
      </c>
      <c r="Q74" s="11"/>
      <c r="R74" s="27">
        <v>14.530179663826193</v>
      </c>
      <c r="S74" s="11">
        <v>-20</v>
      </c>
      <c r="T74" s="22"/>
    </row>
    <row r="75" spans="1:20" x14ac:dyDescent="0.2">
      <c r="A75" s="6">
        <v>2018</v>
      </c>
      <c r="B75" s="7">
        <v>43369</v>
      </c>
      <c r="C75" s="28">
        <v>269</v>
      </c>
      <c r="D75" s="19" t="s">
        <v>132</v>
      </c>
      <c r="E75" s="9" t="s">
        <v>41</v>
      </c>
      <c r="F75" s="6" t="s">
        <v>45</v>
      </c>
      <c r="G75" s="6" t="s">
        <v>45</v>
      </c>
      <c r="I75" s="25"/>
      <c r="N75" s="15"/>
      <c r="O75" s="15"/>
      <c r="P75" s="6">
        <f t="shared" si="6"/>
        <v>3.5858000000000629</v>
      </c>
      <c r="Q75" s="11"/>
      <c r="R75" s="27">
        <v>7.6626941884272437</v>
      </c>
      <c r="S75" s="11">
        <v>-20</v>
      </c>
      <c r="T75" s="22"/>
    </row>
    <row r="76" spans="1:20" x14ac:dyDescent="0.2">
      <c r="A76" s="6">
        <v>2018</v>
      </c>
      <c r="B76" s="7">
        <v>43369</v>
      </c>
      <c r="C76" s="28">
        <v>269</v>
      </c>
      <c r="D76" s="19" t="s">
        <v>133</v>
      </c>
      <c r="E76" s="9" t="s">
        <v>41</v>
      </c>
      <c r="F76" s="6" t="s">
        <v>140</v>
      </c>
      <c r="G76" s="6" t="s">
        <v>140</v>
      </c>
      <c r="I76" s="25"/>
      <c r="N76" s="15"/>
      <c r="O76" s="15"/>
      <c r="P76" s="6">
        <f t="shared" si="6"/>
        <v>3.5858000000000629</v>
      </c>
      <c r="Q76" s="11"/>
      <c r="R76" s="27">
        <v>16.063298240586164</v>
      </c>
      <c r="S76" s="11">
        <v>-20</v>
      </c>
      <c r="T76" s="22"/>
    </row>
    <row r="77" spans="1:20" x14ac:dyDescent="0.2">
      <c r="A77" s="6">
        <v>2018</v>
      </c>
      <c r="B77" s="7">
        <v>43370</v>
      </c>
      <c r="C77" s="28">
        <v>270</v>
      </c>
      <c r="D77" s="19" t="s">
        <v>134</v>
      </c>
      <c r="E77" s="9" t="s">
        <v>41</v>
      </c>
      <c r="I77" s="25"/>
      <c r="N77" s="15">
        <v>-12.848129764974626</v>
      </c>
      <c r="O77" s="15"/>
      <c r="P77" s="6">
        <f t="shared" si="6"/>
        <v>3.5740000000000691</v>
      </c>
      <c r="Q77" s="11"/>
      <c r="R77" s="27">
        <v>-24.669926863836512</v>
      </c>
      <c r="S77" s="11">
        <v>-20</v>
      </c>
      <c r="T77" s="22"/>
    </row>
    <row r="78" spans="1:20" x14ac:dyDescent="0.2">
      <c r="A78" s="6">
        <v>2018</v>
      </c>
      <c r="B78" s="7">
        <v>43370</v>
      </c>
      <c r="C78" s="28">
        <v>270</v>
      </c>
      <c r="D78" s="19" t="s">
        <v>135</v>
      </c>
      <c r="E78" s="9" t="s">
        <v>41</v>
      </c>
      <c r="F78" s="6" t="s">
        <v>141</v>
      </c>
      <c r="G78" s="6" t="s">
        <v>141</v>
      </c>
      <c r="I78" s="25"/>
      <c r="N78" s="15">
        <v>-11.637106017696812</v>
      </c>
      <c r="O78" s="15"/>
      <c r="P78" s="6">
        <f t="shared" si="6"/>
        <v>3.5740000000000691</v>
      </c>
      <c r="Q78" s="11"/>
      <c r="R78" s="27">
        <v>2.9586227109310581</v>
      </c>
      <c r="S78" s="11">
        <v>-20</v>
      </c>
      <c r="T78" s="22"/>
    </row>
    <row r="79" spans="1:20" x14ac:dyDescent="0.2">
      <c r="A79" s="6">
        <v>2018</v>
      </c>
      <c r="B79" s="7">
        <v>43370</v>
      </c>
      <c r="C79" s="28">
        <v>270</v>
      </c>
      <c r="D79" s="19" t="s">
        <v>136</v>
      </c>
      <c r="E79" s="9" t="s">
        <v>41</v>
      </c>
      <c r="F79" s="6" t="s">
        <v>142</v>
      </c>
      <c r="G79" s="6" t="s">
        <v>142</v>
      </c>
      <c r="I79" s="25"/>
      <c r="N79" s="15">
        <v>-11.393158788256345</v>
      </c>
      <c r="O79" s="15"/>
      <c r="P79" s="6">
        <f t="shared" si="6"/>
        <v>3.5740000000000691</v>
      </c>
      <c r="Q79" s="11"/>
      <c r="R79" s="29">
        <v>0.5965822829583356</v>
      </c>
      <c r="S79" s="11">
        <v>-20</v>
      </c>
      <c r="T79" s="2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1ca3990a78b49eb92bc907447fc97c7 xmlns="146654c2-3917-404b-9370-72226e814ba5">
      <Terms xmlns="http://schemas.microsoft.com/office/infopath/2007/PartnerControls"/>
    </c1ca3990a78b49eb92bc907447fc97c7>
    <lcf76f155ced4ddcb4097134ff3c332f xmlns="c351942c-ec4d-4ded-ac5c-5a4e1effee2b">
      <Terms xmlns="http://schemas.microsoft.com/office/infopath/2007/PartnerControls"/>
    </lcf76f155ced4ddcb4097134ff3c332f>
    <Documenttype xmlns="c351942c-ec4d-4ded-ac5c-5a4e1effee2b" xsi:nil="true"/>
    <TaxCatchAll xmlns="31062a0d-ede8-4112-b4bb-00a9c1bc8e1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E8C59FD835304FB4C574E0299D2979" ma:contentTypeVersion="23" ma:contentTypeDescription="Create a new document." ma:contentTypeScope="" ma:versionID="82883693ee7a52ee0d2ce4d2a9b30bde">
  <xsd:schema xmlns:xsd="http://www.w3.org/2001/XMLSchema" xmlns:xs="http://www.w3.org/2001/XMLSchema" xmlns:p="http://schemas.microsoft.com/office/2006/metadata/properties" xmlns:ns2="c351942c-ec4d-4ded-ac5c-5a4e1effee2b" xmlns:ns3="146654c2-3917-404b-9370-72226e814ba5" xmlns:ns4="31062a0d-ede8-4112-b4bb-00a9c1bc8e16" targetNamespace="http://schemas.microsoft.com/office/2006/metadata/properties" ma:root="true" ma:fieldsID="3625d78a442047408b81428c89999748" ns2:_="" ns3:_="" ns4:_="">
    <xsd:import namespace="c351942c-ec4d-4ded-ac5c-5a4e1effee2b"/>
    <xsd:import namespace="146654c2-3917-404b-9370-72226e814ba5"/>
    <xsd:import namespace="31062a0d-ede8-4112-b4bb-00a9c1bc8e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4:TaxCatchAll" minOccurs="0"/>
                <xsd:element ref="ns3:c1ca3990a78b49eb92bc907447fc97c7" minOccurs="0"/>
                <xsd:element ref="ns2:Documenttyp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51942c-ec4d-4ded-ac5c-5a4e1effee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ocumenttype" ma:index="23" nillable="true" ma:displayName="Document type" ma:description="Completed data form or master template" ma:format="Dropdown" ma:internalName="Documenttype">
      <xsd:simpleType>
        <xsd:restriction base="dms:Text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9c5df3ad-b4e5-45d1-88c9-23db5f1fe6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6654c2-3917-404b-9370-72226e814ba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c1ca3990a78b49eb92bc907447fc97c7" ma:index="22" nillable="true" ma:taxonomy="true" ma:internalName="c1ca3990a78b49eb92bc907447fc97c7" ma:taxonomyFieldName="Year" ma:displayName="Year" ma:indexed="true" ma:default="" ma:fieldId="{c1ca3990-a78b-49eb-92bc-907447fc97c7}" ma:sspId="9c5df3ad-b4e5-45d1-88c9-23db5f1fe618" ma:termSetId="ef8bbf9f-957a-4529-ba0e-fce3c569a041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062a0d-ede8-4112-b4bb-00a9c1bc8e1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9d6e67f-20e4-42cc-a557-b20f960958b5}" ma:internalName="TaxCatchAll" ma:showField="CatchAllData" ma:web="146654c2-3917-404b-9370-72226e814b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A1EAE8-34FB-4FE9-9112-FD650E7F21C3}">
  <ds:schemaRefs>
    <ds:schemaRef ds:uri="http://schemas.microsoft.com/office/2006/metadata/properties"/>
    <ds:schemaRef ds:uri="http://schemas.microsoft.com/office/infopath/2007/PartnerControls"/>
    <ds:schemaRef ds:uri="146654c2-3917-404b-9370-72226e814ba5"/>
    <ds:schemaRef ds:uri="c351942c-ec4d-4ded-ac5c-5a4e1effee2b"/>
    <ds:schemaRef ds:uri="31062a0d-ede8-4112-b4bb-00a9c1bc8e16"/>
  </ds:schemaRefs>
</ds:datastoreItem>
</file>

<file path=customXml/itemProps2.xml><?xml version="1.0" encoding="utf-8"?>
<ds:datastoreItem xmlns:ds="http://schemas.openxmlformats.org/officeDocument/2006/customXml" ds:itemID="{D3728E58-10F6-4568-9840-897D6BB4B0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51942c-ec4d-4ded-ac5c-5a4e1effee2b"/>
    <ds:schemaRef ds:uri="146654c2-3917-404b-9370-72226e814ba5"/>
    <ds:schemaRef ds:uri="31062a0d-ede8-4112-b4bb-00a9c1bc8e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AD29F5-95E0-40AC-A63D-889BC95605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2022-09-07T02:09:35Z</dcterms:created>
  <dcterms:modified xsi:type="dcterms:W3CDTF">2022-09-15T02:39:38Z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0x01010096E8C59FD835304FB4C574E0299D2979</vt:lpwstr>
  </property>
  <property fmtid="{D5CDD505-2E9C-101B-9397-08002B2CF9AE}" pid="3" name="Year">
    <vt:lpwstr/>
  </property>
  <property fmtid="{D5CDD505-2E9C-101B-9397-08002B2CF9AE}" pid="4" name="MediaServiceImageTags">
    <vt:lpwstr/>
  </property>
</Properties>
</file>