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e6c7bcb4eb356115/Escritorio/IEBS/MODULO 6/VALORACIÓN EMPRESA/"/>
    </mc:Choice>
  </mc:AlternateContent>
  <xr:revisionPtr revIDLastSave="377" documentId="8_{3E1F4616-A8A6-4CE7-ABFC-1C03232E4AD3}" xr6:coauthVersionLast="47" xr6:coauthVersionMax="47" xr10:uidLastSave="{DDE2B52E-FFC0-49F8-A9CE-8880FA1F7728}"/>
  <bookViews>
    <workbookView xWindow="22932" yWindow="-60" windowWidth="23256" windowHeight="12456" activeTab="1" xr2:uid="{00000000-000D-0000-FFFF-FFFF00000000}"/>
  </bookViews>
  <sheets>
    <sheet name="Datos" sheetId="2" r:id="rId1"/>
    <sheet name="SPRINT2" sheetId="7" r:id="rId2"/>
    <sheet name="Comparables TIKR" sheetId="6" r:id="rId3"/>
    <sheet name="BODEGAS" sheetId="3" r:id="rId4"/>
    <sheet name="HOTEL" sheetId="4" r:id="rId5"/>
    <sheet name="Promotora inmobiliaria y alquil" sheetId="5" r:id="rId6"/>
  </sheets>
  <definedNames>
    <definedName name="_xlnm._FilterDatabase" localSheetId="2" hidden="1">'Comparables TIKR'!$C$1:$I$60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5" l="1"/>
  <c r="I19" i="5"/>
  <c r="I18" i="5"/>
  <c r="E15" i="4"/>
  <c r="E25" i="3"/>
  <c r="F26" i="3" s="1"/>
  <c r="E31" i="3" s="1"/>
  <c r="E15" i="5"/>
  <c r="K13" i="7"/>
  <c r="E19" i="5"/>
  <c r="C67" i="5"/>
  <c r="E16" i="5"/>
  <c r="E7" i="5"/>
  <c r="H14" i="5"/>
  <c r="H13" i="5"/>
  <c r="H12" i="5"/>
  <c r="H11" i="5"/>
  <c r="I75" i="6"/>
  <c r="G75" i="6"/>
  <c r="H75" i="6"/>
  <c r="G62" i="6"/>
  <c r="H62" i="6"/>
  <c r="I62" i="6"/>
  <c r="E9" i="5"/>
  <c r="E16" i="4"/>
  <c r="E19" i="4"/>
  <c r="E22" i="4" s="1"/>
  <c r="C84" i="4"/>
  <c r="E5" i="4"/>
  <c r="E32" i="3"/>
  <c r="C43" i="3"/>
  <c r="E29" i="3" s="1"/>
  <c r="E30" i="3"/>
  <c r="E26" i="3"/>
  <c r="E15" i="3"/>
  <c r="E22" i="5" l="1"/>
  <c r="E17" i="5"/>
  <c r="E21" i="5"/>
  <c r="E5" i="5"/>
  <c r="E20" i="5"/>
  <c r="E20" i="4"/>
  <c r="F16" i="4"/>
  <c r="E21" i="4" s="1"/>
  <c r="E33" i="3"/>
  <c r="E23" i="5" l="1"/>
  <c r="E23" i="4"/>
</calcChain>
</file>

<file path=xl/sharedStrings.xml><?xml version="1.0" encoding="utf-8"?>
<sst xmlns="http://schemas.openxmlformats.org/spreadsheetml/2006/main" count="652" uniqueCount="393">
  <si>
    <t>Activo</t>
  </si>
  <si>
    <t xml:space="preserve">    A) ACTIVO NO CORRIENTE</t>
  </si>
  <si>
    <t xml:space="preserve">      I. Inmovilizado intangible</t>
  </si>
  <si>
    <t xml:space="preserve">      II. Inmovilizado material</t>
  </si>
  <si>
    <t xml:space="preserve">      III. Inversiones inmobiliarias</t>
  </si>
  <si>
    <t xml:space="preserve">      IV. Inversiones en empresas del grupo y asociadas a largo plazo</t>
  </si>
  <si>
    <t xml:space="preserve">      V. Inversiones financieras a largo plazo</t>
  </si>
  <si>
    <t xml:space="preserve">      VI. Activos por impuesto diferido</t>
  </si>
  <si>
    <t xml:space="preserve">    B) ACTIVO CORRIENTE</t>
  </si>
  <si>
    <t xml:space="preserve">      I. Activos no corrientes mantenidos para la venta</t>
  </si>
  <si>
    <t xml:space="preserve">      II. Existencias</t>
  </si>
  <si>
    <t xml:space="preserve">      III. Deudores y otras cuentas a cobrar</t>
  </si>
  <si>
    <t xml:space="preserve">      IV. Inversiones en empresas del grupo y asociadas a corto plazo</t>
  </si>
  <si>
    <t xml:space="preserve">      V. Inversiones financieras a corto plazo</t>
  </si>
  <si>
    <t xml:space="preserve">      VI. Periodificaciones a corto plazo</t>
  </si>
  <si>
    <t xml:space="preserve">      VII. Efectivo y otros activos líquidos equivalentes</t>
  </si>
  <si>
    <t xml:space="preserve">    TOTAL ACTIVO (A + B)</t>
  </si>
  <si>
    <t>Patrimonio Neto y Pasivo</t>
  </si>
  <si>
    <t xml:space="preserve">    A) PATRIMONIO NETO</t>
  </si>
  <si>
    <t xml:space="preserve">      A1) Fondos propios</t>
  </si>
  <si>
    <t xml:space="preserve">        I. Capital</t>
  </si>
  <si>
    <t xml:space="preserve">        II. Prima de emisión</t>
  </si>
  <si>
    <t xml:space="preserve">        III. Reservas</t>
  </si>
  <si>
    <t xml:space="preserve">    B) PASIVO NO CORRIENTE</t>
  </si>
  <si>
    <t xml:space="preserve">      IV. Pasivos por impuesto diferido</t>
  </si>
  <si>
    <t xml:space="preserve">    C) PASIVO CORRIENTE</t>
  </si>
  <si>
    <t xml:space="preserve">      II. Provisiones a corto plazo</t>
  </si>
  <si>
    <t xml:space="preserve">      IV. Deudas con empresas del grupo y asociadas a corto plazo</t>
  </si>
  <si>
    <t xml:space="preserve">      V. Acreedores comerciales y otras cuentas a pagar</t>
  </si>
  <si>
    <t xml:space="preserve">      VII. Otros acreedores</t>
  </si>
  <si>
    <t xml:space="preserve">    TOTAL PATRIMONIO NETO Y PASIVO (A + B + C)</t>
  </si>
  <si>
    <t>Pérdidas y Ganancias</t>
  </si>
  <si>
    <t xml:space="preserve">    A) RESULTADOS DE EXPLOTACIÓN</t>
  </si>
  <si>
    <t xml:space="preserve">    B) RESULTADO FINANCIERO</t>
  </si>
  <si>
    <t xml:space="preserve">    C) RESULTADO ANTES DE IMPUESTOS</t>
  </si>
  <si>
    <t xml:space="preserve">    D) RESULTADO</t>
  </si>
  <si>
    <t>A) ACTIVO NO CORRIENTE</t>
  </si>
  <si>
    <t>I Inmovilizado intangible</t>
  </si>
  <si>
    <t>II Inmovilizado material</t>
  </si>
  <si>
    <t>III Inv. en emp. del grupo y asoc. a largo plazo</t>
  </si>
  <si>
    <t>V Inversiones financieras a largo plazo</t>
  </si>
  <si>
    <t>B) ACTIVO CORRIENTE</t>
  </si>
  <si>
    <t>I Existencias</t>
  </si>
  <si>
    <t>II Deudores comerc. y otras cuentas a cobrar</t>
  </si>
  <si>
    <t>IV Inv. en emp. del grupo y asoc. a corto plazo</t>
  </si>
  <si>
    <t>III Inversiones financieras a corto plazo</t>
  </si>
  <si>
    <t>IV Periodificaciones a corto plazo</t>
  </si>
  <si>
    <t>V Efectivo y otros activos líquidos equiv.</t>
  </si>
  <si>
    <t>TOTAL ACTIVO</t>
  </si>
  <si>
    <t>A) PATRIMONIO NETO</t>
  </si>
  <si>
    <t>A-1) Fondos propios</t>
  </si>
  <si>
    <t>I Capital</t>
  </si>
  <si>
    <t>II Prima de emisión</t>
  </si>
  <si>
    <t>III Reservas</t>
  </si>
  <si>
    <t>IV Resultado del ejercicio</t>
  </si>
  <si>
    <t>A-2) Subv., donaciones y legados recibidos</t>
  </si>
  <si>
    <t>B) PASIVO NO CORRIENTE</t>
  </si>
  <si>
    <t>I Deudas a largo plazo</t>
  </si>
  <si>
    <t>IV Pasivos por impuesto diferido</t>
  </si>
  <si>
    <t>C) PASIVO CORRIENTE</t>
  </si>
  <si>
    <t>I Deudas a corto plazo</t>
  </si>
  <si>
    <t>II Acreedores com. y otras cuentas a pagar</t>
  </si>
  <si>
    <t>TOTAL PATRIMONIO NETO Y PASIVO</t>
  </si>
  <si>
    <t>CUENTA DE RESULTADOS</t>
  </si>
  <si>
    <t>1. Importe neto de la cifra de negocios</t>
  </si>
  <si>
    <t>2. Aprovisionamientos</t>
  </si>
  <si>
    <t>3. Otros ingresos de explotación</t>
  </si>
  <si>
    <t>4. Gastos de personal</t>
  </si>
  <si>
    <t>5. Otros gastos de explotación</t>
  </si>
  <si>
    <t>6. Amortización del inmovilizado</t>
  </si>
  <si>
    <t>9. Imputación de subvenc. de inmov. no financ.</t>
  </si>
  <si>
    <t>7. Deterioro y resultado por enaj. del inmov.</t>
  </si>
  <si>
    <t>A1) RESULTADO DE EXPLOTACIÓN</t>
  </si>
  <si>
    <t>8. Ingresos financieros</t>
  </si>
  <si>
    <t>    b) De valores negociables y otros instr. fin.</t>
  </si>
  <si>
    <t>        a) De empresas del grupo y asociadas</t>
  </si>
  <si>
    <t>        b) De terceros</t>
  </si>
  <si>
    <t>    c) Imputación de subv. y donac. de carácter fin.</t>
  </si>
  <si>
    <t>9. Gastos financieros</t>
  </si>
  <si>
    <t>    b) Por deudas con terceros</t>
  </si>
  <si>
    <t>10. Variación de valor razonable en instr. fin.</t>
  </si>
  <si>
    <t>11. Diferencias de cambio</t>
  </si>
  <si>
    <t>A2) RESULTADO ANTES DE IMPUESTOS</t>
  </si>
  <si>
    <t>12. Impuestos sobre beneficios</t>
  </si>
  <si>
    <t>A3) RESULTADO DEL EJERCICIO</t>
  </si>
  <si>
    <t>III Inversiones inmobiliarias</t>
  </si>
  <si>
    <t>IV Inv. en emp. del grupo y asoc. a largo plazo</t>
  </si>
  <si>
    <t>VI Activos por impuesto diferido</t>
  </si>
  <si>
    <t>VI Deudas no comerciales corrientes</t>
  </si>
  <si>
    <t>I Activos no corrientes mantenidos para la venta</t>
  </si>
  <si>
    <t>II Existencias</t>
  </si>
  <si>
    <t>III Deudores comerc. y otras cuentas a cobrar</t>
  </si>
  <si>
    <t>V Inversiones financieras a corto plazo</t>
  </si>
  <si>
    <t>VI Periodificaciones a corto plazo</t>
  </si>
  <si>
    <t>VII Efectivo y otros activos líquidos equiv.</t>
  </si>
  <si>
    <t>IV Acciones y particip en patrimonio propias</t>
  </si>
  <si>
    <t>V Resultado de ejercicions anteriores</t>
  </si>
  <si>
    <t>VI Otras aportaciones de socios</t>
  </si>
  <si>
    <t>VII Resultado del ejercicio</t>
  </si>
  <si>
    <t>VIII Dividendo a cuenta</t>
  </si>
  <si>
    <t>IX Otros instrumentos de patrimonio</t>
  </si>
  <si>
    <t>A-2) Ajustes por cambios de valor</t>
  </si>
  <si>
    <t>A-3) Subv., donaciones y legados recibidos</t>
  </si>
  <si>
    <t>I Provisiones a largo plazo</t>
  </si>
  <si>
    <t>II Deudas a largo plazo (entidades de crédito)</t>
  </si>
  <si>
    <t>III Deudas con emp del gpo y asoc a l/plazo</t>
  </si>
  <si>
    <t>V Periodificaciones a l/plazo</t>
  </si>
  <si>
    <t>VI Acreedores comerciales no corrientes</t>
  </si>
  <si>
    <t>VII Deuda con caracteristicas especiales a l/plazo</t>
  </si>
  <si>
    <t>I Pasivos vinculados con activ no corrient para la vta</t>
  </si>
  <si>
    <t>II Provisiones a corto plazo</t>
  </si>
  <si>
    <t>III Deudas a corto plazo (entidades crédito)</t>
  </si>
  <si>
    <t>V Acreedores com. y otras cuentas a pagar</t>
  </si>
  <si>
    <t>VI Periodificaciones a c/plazo</t>
  </si>
  <si>
    <t>VII Deuda con caracteristicas especiales a c/plazo</t>
  </si>
  <si>
    <t>CUENTA DE PÉRDIDAS Y GANANCIAS</t>
  </si>
  <si>
    <t xml:space="preserve">2. Variación de existencias </t>
  </si>
  <si>
    <t>3. Trabajos realizados para la emp para su activo</t>
  </si>
  <si>
    <t>4. Aprovisionamientos</t>
  </si>
  <si>
    <t>5. Otros ingresos de explotación</t>
  </si>
  <si>
    <t>6. Gastos de personal</t>
  </si>
  <si>
    <t>7. Otros gastos de explotación</t>
  </si>
  <si>
    <t>8. Amortización del inmovilizado</t>
  </si>
  <si>
    <t>10. Excesos de provisiones</t>
  </si>
  <si>
    <t>11. Deterioro y resultado por enaj. del inmov.</t>
  </si>
  <si>
    <t>12. Diferencia negativa de combinaciones de negocio</t>
  </si>
  <si>
    <t>13. Otros resultados</t>
  </si>
  <si>
    <t>14. Ingresos financieros</t>
  </si>
  <si>
    <t xml:space="preserve">   a) De participaciones en instrumentos de patrimonio</t>
  </si>
  <si>
    <t xml:space="preserve">        a) En empresas del grupo y asociadas</t>
  </si>
  <si>
    <t xml:space="preserve">        b) En terceros</t>
  </si>
  <si>
    <t>15. Gastos financieros</t>
  </si>
  <si>
    <t>    a) Por deudas con emp del gpo y asociadas</t>
  </si>
  <si>
    <t>16. Variación de valor razonable en instr. fin.</t>
  </si>
  <si>
    <t>17. Diferencias de cambio</t>
  </si>
  <si>
    <t>18. Deterioro y rdo por enajenac de instrum financ</t>
  </si>
  <si>
    <t>A2) RESULTADO FINANCIERO</t>
  </si>
  <si>
    <t>A3) RESULTADO ANTES DE IMPUESTOS</t>
  </si>
  <si>
    <t>A4) RESULTADO DEL EJERCICIO</t>
  </si>
  <si>
    <t>ACTIVO</t>
  </si>
  <si>
    <t>PASIVO</t>
  </si>
  <si>
    <t xml:space="preserve">        IV. Resultados de ejercicios anteriores</t>
  </si>
  <si>
    <t xml:space="preserve">        V. Resultado del ejercicio</t>
  </si>
  <si>
    <t xml:space="preserve">      A2) Ajustes por cambio de valor</t>
  </si>
  <si>
    <t xml:space="preserve">      A3) Subvenciones</t>
  </si>
  <si>
    <t xml:space="preserve">      I. Provisiones a largo plazo</t>
  </si>
  <si>
    <t xml:space="preserve">      III. Deudas con empresas del grupo y asociadas a largo plazo</t>
  </si>
  <si>
    <t xml:space="preserve">      I. Pasivo vinculados con activos no corrientes</t>
  </si>
  <si>
    <t xml:space="preserve">      1. Ventas</t>
  </si>
  <si>
    <t xml:space="preserve">      2. Ingresos por arrendamientos</t>
  </si>
  <si>
    <t xml:space="preserve">      3. Variación de existencias</t>
  </si>
  <si>
    <t xml:space="preserve">      4. Trabajos realizados por la empresa para su activo</t>
  </si>
  <si>
    <t xml:space="preserve">      5. Aprovisionamientos</t>
  </si>
  <si>
    <t xml:space="preserve">      6. Otros ingresos de explotación.</t>
  </si>
  <si>
    <t xml:space="preserve">      7. Gastos de personal</t>
  </si>
  <si>
    <t xml:space="preserve">      8. Otros gastos de explotación.</t>
  </si>
  <si>
    <t xml:space="preserve">      9. Amortización del inmovilizado</t>
  </si>
  <si>
    <t xml:space="preserve">      10. Imputación de subvenciones</t>
  </si>
  <si>
    <t xml:space="preserve">      11. Otros resultados.</t>
  </si>
  <si>
    <t xml:space="preserve">      12. Ingresos financieros.</t>
  </si>
  <si>
    <t xml:space="preserve">      13. Gastos financieros.</t>
  </si>
  <si>
    <t xml:space="preserve">      14. Diferencias de cambio.</t>
  </si>
  <si>
    <t xml:space="preserve">        a) Incorporación al activo de gastos financieros</t>
  </si>
  <si>
    <t xml:space="preserve">        b) Ingresos financieros derivados de convenios de acreedores</t>
  </si>
  <si>
    <t xml:space="preserve">        c) Resto de ingresos y gastos</t>
  </si>
  <si>
    <t xml:space="preserve">      15. Impuestos sobre beneficios.</t>
  </si>
  <si>
    <t xml:space="preserve">      II. Deudas financieras a largo plazo</t>
  </si>
  <si>
    <t xml:space="preserve">      III. Deudas financieras a corto plazo</t>
  </si>
  <si>
    <t>IV Deudas con empresas del grupo y asoc.a cp (cuenta corriente)</t>
  </si>
  <si>
    <t>Ticker</t>
  </si>
  <si>
    <t>Company Name</t>
  </si>
  <si>
    <t>Global Region</t>
  </si>
  <si>
    <t>Industry</t>
  </si>
  <si>
    <t>Country</t>
  </si>
  <si>
    <t>Europe</t>
  </si>
  <si>
    <t>Electric Utilities</t>
  </si>
  <si>
    <t>-</t>
  </si>
  <si>
    <t>Wireless Telecommunication Services</t>
  </si>
  <si>
    <t>DEU</t>
  </si>
  <si>
    <t>Entertainment</t>
  </si>
  <si>
    <t>POL</t>
  </si>
  <si>
    <t>Latin America and Caribbean</t>
  </si>
  <si>
    <t>Hotels, Restaurants and Leisure</t>
  </si>
  <si>
    <t>NOR</t>
  </si>
  <si>
    <t>Software</t>
  </si>
  <si>
    <t>SWE</t>
  </si>
  <si>
    <t>Capital Markets</t>
  </si>
  <si>
    <t>GBR</t>
  </si>
  <si>
    <t>Oil, Gas and Consumable Fuels</t>
  </si>
  <si>
    <t>BRA</t>
  </si>
  <si>
    <t>Media</t>
  </si>
  <si>
    <t>IT Services</t>
  </si>
  <si>
    <t>Personal Products</t>
  </si>
  <si>
    <t>Independent Power and Renewable Electricity Producers</t>
  </si>
  <si>
    <t>Real Estate Management and Development</t>
  </si>
  <si>
    <t>Beverages</t>
  </si>
  <si>
    <t>ITA</t>
  </si>
  <si>
    <t>DNK</t>
  </si>
  <si>
    <t>Food Products</t>
  </si>
  <si>
    <t>Machinery</t>
  </si>
  <si>
    <t>Professional Services</t>
  </si>
  <si>
    <t>FIN</t>
  </si>
  <si>
    <t>LTU</t>
  </si>
  <si>
    <t>Trading Companies and Distributors</t>
  </si>
  <si>
    <t>CHE</t>
  </si>
  <si>
    <t>Interactive Media and Services</t>
  </si>
  <si>
    <t>FRA</t>
  </si>
  <si>
    <t>ESP</t>
  </si>
  <si>
    <t>Leisure Products</t>
  </si>
  <si>
    <t>BEL</t>
  </si>
  <si>
    <t>MEX</t>
  </si>
  <si>
    <t>Household Products</t>
  </si>
  <si>
    <t>Metals and Mining</t>
  </si>
  <si>
    <t>Healthcare Equipment and Supplies</t>
  </si>
  <si>
    <t>Diversified Telecommunication Services</t>
  </si>
  <si>
    <t>GRC</t>
  </si>
  <si>
    <t>Insurance</t>
  </si>
  <si>
    <t>PER</t>
  </si>
  <si>
    <t>Aerospace and Defense</t>
  </si>
  <si>
    <t>Healthcare Providers and Services</t>
  </si>
  <si>
    <t>Health Care Technology</t>
  </si>
  <si>
    <t>TTO</t>
  </si>
  <si>
    <t>BGR</t>
  </si>
  <si>
    <t>PARAMOC1</t>
  </si>
  <si>
    <t>Agro Industrial Paramonga S.A.A.</t>
  </si>
  <si>
    <t>CYP</t>
  </si>
  <si>
    <t>Chemicals</t>
  </si>
  <si>
    <t>SRB</t>
  </si>
  <si>
    <t>Pharmaceuticals</t>
  </si>
  <si>
    <t>APH</t>
  </si>
  <si>
    <t>Alliance Pharma plc</t>
  </si>
  <si>
    <t>PRT</t>
  </si>
  <si>
    <t>ALTN</t>
  </si>
  <si>
    <t>AltynGold plc</t>
  </si>
  <si>
    <t>ASY</t>
  </si>
  <si>
    <t>Andrews Sykes Group plc</t>
  </si>
  <si>
    <t>AHL</t>
  </si>
  <si>
    <t>Angostura Holdings Limited</t>
  </si>
  <si>
    <t>RUS</t>
  </si>
  <si>
    <t>LVA</t>
  </si>
  <si>
    <t>MDARA</t>
  </si>
  <si>
    <t>AS MADARA Cosmetics</t>
  </si>
  <si>
    <t>Technology Hardware, Storage and Peripherals</t>
  </si>
  <si>
    <t>Construction Materials</t>
  </si>
  <si>
    <t>SGS</t>
  </si>
  <si>
    <t>cash.life AG</t>
  </si>
  <si>
    <t>CBOT</t>
  </si>
  <si>
    <t>CBo Territoria SA</t>
  </si>
  <si>
    <t>CNS</t>
  </si>
  <si>
    <t>Civitanavi Systems S.p.A.</t>
  </si>
  <si>
    <t>DESN</t>
  </si>
  <si>
    <t>Dottikon Es Holding AG</t>
  </si>
  <si>
    <t>YEIS</t>
  </si>
  <si>
    <t>Elaia Investment Spain Socimi, S.A.</t>
  </si>
  <si>
    <t>E2N</t>
  </si>
  <si>
    <t>Endor AG</t>
  </si>
  <si>
    <t>EQMA3B</t>
  </si>
  <si>
    <t>Equatorial Maranhão Distribuidora de Energia S.A.</t>
  </si>
  <si>
    <t>EVR</t>
  </si>
  <si>
    <t>EVRAZ plc</t>
  </si>
  <si>
    <t>FAE</t>
  </si>
  <si>
    <t>Faes Farma, S.A.</t>
  </si>
  <si>
    <t>FMF</t>
  </si>
  <si>
    <t>Famur S.A.</t>
  </si>
  <si>
    <t>FPO</t>
  </si>
  <si>
    <t>First Property Group plc</t>
  </si>
  <si>
    <t>FLUX</t>
  </si>
  <si>
    <t>Fluxys Belgium SA</t>
  </si>
  <si>
    <t>GCC *</t>
  </si>
  <si>
    <t>GCC, S.A.B. de C.V.</t>
  </si>
  <si>
    <t>GETT3</t>
  </si>
  <si>
    <t>Getnet Adquirência e Serviços para Meios de Pagamento S.A.</t>
  </si>
  <si>
    <t>GJF</t>
  </si>
  <si>
    <t>Gjensidige Forsikring ASA</t>
  </si>
  <si>
    <t>GDP</t>
  </si>
  <si>
    <t>Goldplat PLC</t>
  </si>
  <si>
    <t>GVOLT</t>
  </si>
  <si>
    <t>Greenvolt - Energias Renováveis, S.A.</t>
  </si>
  <si>
    <t>HANGJI</t>
  </si>
  <si>
    <t>Hangji Global Limited</t>
  </si>
  <si>
    <t>HARVIA</t>
  </si>
  <si>
    <t>Harvia Oyj</t>
  </si>
  <si>
    <t>HITV</t>
  </si>
  <si>
    <t>HitecVision AS</t>
  </si>
  <si>
    <t>HDF</t>
  </si>
  <si>
    <t>Hydrogène de France Société anonyme</t>
  </si>
  <si>
    <t>INP</t>
  </si>
  <si>
    <t>Inpro S.A.</t>
  </si>
  <si>
    <t>ITD</t>
  </si>
  <si>
    <t>Intred S.p.A.</t>
  </si>
  <si>
    <t>KIMBER A</t>
  </si>
  <si>
    <t>Kimberly-Clark de México, S. A. B. de C. V.</t>
  </si>
  <si>
    <t>LMED3</t>
  </si>
  <si>
    <t>Lifemed Industrial de Equipamentos e Artigos Médicos e Hospitalares S.A.</t>
  </si>
  <si>
    <t>LDA</t>
  </si>
  <si>
    <t>Línea Directa Aseguradora, S.A.</t>
  </si>
  <si>
    <t>MTW</t>
  </si>
  <si>
    <t>Mattioli Woods plc</t>
  </si>
  <si>
    <t>MDMG</t>
  </si>
  <si>
    <t>MD Medical Group Investments Plc</t>
  </si>
  <si>
    <t>CASH3</t>
  </si>
  <si>
    <t>Méliuz S.A.</t>
  </si>
  <si>
    <t>TGAS</t>
  </si>
  <si>
    <t>Messer Tehnogas AD</t>
  </si>
  <si>
    <t>MINSURI1</t>
  </si>
  <si>
    <t>Minsur S.A.</t>
  </si>
  <si>
    <t>NETC</t>
  </si>
  <si>
    <t>Netcompany Group A/S</t>
  </si>
  <si>
    <t>NORTHM</t>
  </si>
  <si>
    <t>North Media A/S</t>
  </si>
  <si>
    <t>PCF</t>
  </si>
  <si>
    <t>PCF Group Spólka Akcyjna</t>
  </si>
  <si>
    <t>PTRK</t>
  </si>
  <si>
    <t>Physitrack PLC</t>
  </si>
  <si>
    <t>PITE</t>
  </si>
  <si>
    <t>PITECO S.p.A.</t>
  </si>
  <si>
    <t>PREMIA</t>
  </si>
  <si>
    <t>Premia S.A.</t>
  </si>
  <si>
    <t>NLMK</t>
  </si>
  <si>
    <t>Public Joint Stock Company "Novolipetsk Steel"</t>
  </si>
  <si>
    <t>MFON</t>
  </si>
  <si>
    <t>Public Joint Stock Company MegaFon</t>
  </si>
  <si>
    <t>MGTS</t>
  </si>
  <si>
    <t>Public Joint Stock Company Moscow City Telephone Network</t>
  </si>
  <si>
    <t>TRNFP</t>
  </si>
  <si>
    <t>Public Joint Stock Company Transneft</t>
  </si>
  <si>
    <t>PHOR</t>
  </si>
  <si>
    <t>Public Joint-Stock Company PhosAgro</t>
  </si>
  <si>
    <t>RAKE</t>
  </si>
  <si>
    <t>Raketech Group Holding PLC</t>
  </si>
  <si>
    <t>RKT</t>
  </si>
  <si>
    <t>Reckitt Benckiser Group plc</t>
  </si>
  <si>
    <t>SLR</t>
  </si>
  <si>
    <t>Slantcho AD</t>
  </si>
  <si>
    <t>INR1L</t>
  </si>
  <si>
    <t>Special Closed-Ended Type Real Estate Investment Company INVL BALTIC REAL ESTATE</t>
  </si>
  <si>
    <t>SF</t>
  </si>
  <si>
    <t>Stillfront Group AB (publ)</t>
  </si>
  <si>
    <t>TNOM</t>
  </si>
  <si>
    <t>Talenom Oyj</t>
  </si>
  <si>
    <t>F51</t>
  </si>
  <si>
    <t>The Farm 51 Group Spólka Akcyjna</t>
  </si>
  <si>
    <t>LWDB</t>
  </si>
  <si>
    <t>The Law Debenture Corporation p.l.c.</t>
  </si>
  <si>
    <t>TR61</t>
  </si>
  <si>
    <t>TMM Real Estate Development Plc</t>
  </si>
  <si>
    <t>VACN</t>
  </si>
  <si>
    <t>VAT Group AG</t>
  </si>
  <si>
    <t>VE</t>
  </si>
  <si>
    <t>VLTSA</t>
  </si>
  <si>
    <t>Voltalia SA</t>
  </si>
  <si>
    <t>Trailing TEV/EBITDA (2023)</t>
  </si>
  <si>
    <t>Total Debt/Equity (2023)</t>
  </si>
  <si>
    <t>Effective Tax Rate - (Ratio) (2023)</t>
  </si>
  <si>
    <t>EBIT Margin % (2023)</t>
  </si>
  <si>
    <t>Para este segundo sprint tendrás que realizar una búsqueda de las variables a utilizar para el cálculo de la tasa de descuento  (WACC) de tres sociedades (bodega, hotel y promotora inmobiliaria), así como la estimación de la beta a partir de las empresas comparables y de betas sectoriales. En el archivo excel que encontrarás adjunto tienes toda la información y datos necesarios para la realización de este sprint.</t>
  </si>
  <si>
    <r>
      <t>WACC</t>
    </r>
    <r>
      <rPr>
        <sz val="15"/>
        <rFont val="Times New Roman"/>
        <family val="1"/>
      </rPr>
      <t>=</t>
    </r>
    <r>
      <rPr>
        <i/>
        <sz val="7.7"/>
        <rFont val="KaTeX_Math"/>
      </rPr>
      <t>VE</t>
    </r>
    <r>
      <rPr>
        <sz val="1"/>
        <rFont val="Times New Roman"/>
        <family val="1"/>
      </rPr>
      <t>​</t>
    </r>
    <r>
      <rPr>
        <sz val="15"/>
        <rFont val="Times New Roman"/>
        <family val="1"/>
      </rPr>
      <t>×</t>
    </r>
    <r>
      <rPr>
        <i/>
        <sz val="15"/>
        <rFont val="KaTeX_Math"/>
      </rPr>
      <t>Ke</t>
    </r>
    <r>
      <rPr>
        <sz val="15"/>
        <rFont val="Times New Roman"/>
        <family val="1"/>
      </rPr>
      <t>+</t>
    </r>
    <r>
      <rPr>
        <i/>
        <sz val="7.7"/>
        <rFont val="KaTeX_Math"/>
      </rPr>
      <t>VD</t>
    </r>
    <r>
      <rPr>
        <sz val="1"/>
        <rFont val="Times New Roman"/>
        <family val="1"/>
      </rPr>
      <t>​</t>
    </r>
    <r>
      <rPr>
        <sz val="15"/>
        <rFont val="Times New Roman"/>
        <family val="1"/>
      </rPr>
      <t>×</t>
    </r>
    <r>
      <rPr>
        <i/>
        <sz val="15"/>
        <rFont val="KaTeX_Math"/>
      </rPr>
      <t>Kd</t>
    </r>
    <r>
      <rPr>
        <sz val="15"/>
        <rFont val="Times New Roman"/>
        <family val="1"/>
      </rPr>
      <t>×(1−</t>
    </r>
    <r>
      <rPr>
        <i/>
        <sz val="15"/>
        <rFont val="KaTeX_Math"/>
      </rPr>
      <t>t</t>
    </r>
    <r>
      <rPr>
        <sz val="15"/>
        <rFont val="Times New Roman"/>
        <family val="1"/>
      </rPr>
      <t>)</t>
    </r>
  </si>
  <si>
    <r>
      <t>Ke</t>
    </r>
    <r>
      <rPr>
        <sz val="15"/>
        <rFont val="Times New Roman"/>
        <family val="1"/>
      </rPr>
      <t>=</t>
    </r>
    <r>
      <rPr>
        <i/>
        <sz val="15"/>
        <rFont val="KaTeX_Math"/>
      </rPr>
      <t>Rf</t>
    </r>
    <r>
      <rPr>
        <sz val="15"/>
        <rFont val="Times New Roman"/>
        <family val="1"/>
      </rPr>
      <t>+</t>
    </r>
    <r>
      <rPr>
        <i/>
        <sz val="15"/>
        <rFont val="KaTeX_Math"/>
      </rPr>
      <t>β</t>
    </r>
    <r>
      <rPr>
        <sz val="15"/>
        <rFont val="Times New Roman"/>
        <family val="1"/>
      </rPr>
      <t>×(</t>
    </r>
    <r>
      <rPr>
        <i/>
        <sz val="15"/>
        <rFont val="KaTeX_Math"/>
      </rPr>
      <t>Rm</t>
    </r>
    <r>
      <rPr>
        <sz val="15"/>
        <rFont val="Times New Roman"/>
        <family val="1"/>
      </rPr>
      <t>−</t>
    </r>
    <r>
      <rPr>
        <i/>
        <sz val="15"/>
        <rFont val="KaTeX_Math"/>
      </rPr>
      <t>Rf</t>
    </r>
    <r>
      <rPr>
        <sz val="15"/>
        <rFont val="Times New Roman"/>
        <family val="1"/>
      </rPr>
      <t>)</t>
    </r>
  </si>
  <si>
    <t xml:space="preserve">Prima riesgo </t>
  </si>
  <si>
    <t>Bodega España</t>
  </si>
  <si>
    <t>Hotel RD.</t>
  </si>
  <si>
    <t>Promocion France</t>
  </si>
  <si>
    <t>Beta</t>
  </si>
  <si>
    <t>Prima de liquidez</t>
  </si>
  <si>
    <t>Rf</t>
  </si>
  <si>
    <t>Rendimiento esperado</t>
  </si>
  <si>
    <t>Estructura de Capital de la empresa</t>
  </si>
  <si>
    <t>Proporcion de deuda y patrimonio neto</t>
  </si>
  <si>
    <t>Deuda</t>
  </si>
  <si>
    <t>WACC</t>
  </si>
  <si>
    <t>Ke</t>
  </si>
  <si>
    <t>Vd</t>
  </si>
  <si>
    <t>KD</t>
  </si>
  <si>
    <t>t</t>
  </si>
  <si>
    <t>Kd*(1-t)</t>
  </si>
  <si>
    <t>Desapalancar la Beta</t>
  </si>
  <si>
    <t>Patrimonio</t>
  </si>
  <si>
    <t xml:space="preserve">Patrimonio </t>
  </si>
  <si>
    <t>BODEGAS</t>
  </si>
  <si>
    <t>Proporcionada por DAMODARAN</t>
  </si>
  <si>
    <t>"paper" de Pablo Fernandez de 2023.</t>
  </si>
  <si>
    <t>Estimación</t>
  </si>
  <si>
    <t>DATOS</t>
  </si>
  <si>
    <t>Coste estimado</t>
  </si>
  <si>
    <t>HOTEL</t>
  </si>
  <si>
    <t>PROMOTORA INMOBILIARIA</t>
  </si>
  <si>
    <t>Desapalancada (hoja Promotora inmobiliaria)</t>
  </si>
  <si>
    <t>V=E+D</t>
  </si>
  <si>
    <t>Deuda (D)</t>
  </si>
  <si>
    <t>Patrimonio ( E )</t>
  </si>
  <si>
    <t>Proporcion deuda</t>
  </si>
  <si>
    <t>Proporcion Patrimonio</t>
  </si>
  <si>
    <t>Es igual % deuda, calculo hoja de Promotora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</si>
</sst>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_);_(* \(#,##0.00\);_(* &quot;-&quot;??_);_(@_)"/>
    <numFmt numFmtId="165" formatCode="_(* #,##0_);_(* \(#,##0\);_(* &quot;-&quot;??_);_(@_)"/>
    <numFmt numFmtId="166" formatCode="#,##0_ ;[Red]\-#,##0\ "/>
    <numFmt numFmtId="172" formatCode="0.000%"/>
    <numFmt numFmtId="173" formatCode="_-* #,##0.000_-;\-* #,##0.000_-;_-* &quot;-&quot;??_-;_-@_-"/>
  </numFmts>
  <fonts count="23">
    <font>
      <sz val="11"/>
      <color theme="1"/>
      <name val="Calibri"/>
      <family val="2"/>
      <scheme val="minor"/>
    </font>
    <font>
      <sz val="10"/>
      <name val="Arial"/>
      <family val="2"/>
    </font>
    <font>
      <b/>
      <sz val="11"/>
      <name val="Arial"/>
      <family val="2"/>
    </font>
    <font>
      <b/>
      <sz val="10"/>
      <name val="Arial"/>
      <family val="2"/>
    </font>
    <font>
      <sz val="11"/>
      <name val="Arial"/>
      <family val="2"/>
    </font>
    <font>
      <sz val="8"/>
      <name val="Arial"/>
      <family val="2"/>
    </font>
    <font>
      <i/>
      <sz val="10"/>
      <name val="Arial"/>
      <family val="2"/>
    </font>
    <font>
      <b/>
      <i/>
      <sz val="10"/>
      <name val="Arial"/>
      <family val="2"/>
    </font>
    <font>
      <i/>
      <sz val="11"/>
      <name val="Calibri"/>
      <family val="2"/>
      <scheme val="minor"/>
    </font>
    <font>
      <sz val="11"/>
      <name val="Calibri"/>
      <family val="2"/>
      <scheme val="minor"/>
    </font>
    <font>
      <b/>
      <sz val="11"/>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b/>
      <sz val="11"/>
      <color theme="0"/>
      <name val="Calibri"/>
      <family val="2"/>
      <scheme val="minor"/>
    </font>
    <font>
      <b/>
      <sz val="11"/>
      <color theme="1"/>
      <name val="Calibri"/>
      <family val="2"/>
      <scheme val="minor"/>
    </font>
    <font>
      <sz val="13"/>
      <color rgb="FF333333"/>
      <name val="Arial"/>
      <family val="2"/>
    </font>
    <font>
      <i/>
      <sz val="15"/>
      <name val="KaTeX_Math"/>
    </font>
    <font>
      <sz val="15"/>
      <name val="Times New Roman"/>
      <family val="1"/>
    </font>
    <font>
      <i/>
      <sz val="7.7"/>
      <name val="KaTeX_Math"/>
    </font>
    <font>
      <sz val="1"/>
      <name val="Times New Roman"/>
      <family val="1"/>
    </font>
    <font>
      <sz val="13.3"/>
      <name val="Times New Roman"/>
      <family val="1"/>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12">
    <xf numFmtId="0" fontId="0" fillId="0" borderId="0"/>
    <xf numFmtId="0" fontId="1" fillId="0" borderId="0"/>
    <xf numFmtId="164" fontId="1" fillId="0" borderId="0" applyFont="0" applyFill="0" applyBorder="0" applyAlignment="0" applyProtection="0"/>
    <xf numFmtId="0" fontId="5" fillId="0" borderId="0"/>
    <xf numFmtId="9" fontId="1" fillId="0" borderId="0" applyFont="0" applyFill="0" applyBorder="0" applyAlignment="0" applyProtection="0"/>
    <xf numFmtId="43" fontId="1" fillId="0" borderId="0" applyFont="0" applyFill="0" applyBorder="0" applyAlignment="0" applyProtection="0"/>
    <xf numFmtId="9" fontId="11" fillId="0" borderId="0" applyFont="0" applyFill="0" applyBorder="0" applyAlignment="0" applyProtection="0"/>
    <xf numFmtId="0" fontId="12" fillId="0" borderId="0"/>
    <xf numFmtId="0" fontId="13" fillId="0" borderId="0" applyNumberFormat="0" applyFill="0" applyBorder="0" applyAlignment="0" applyProtection="0"/>
    <xf numFmtId="9" fontId="12"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cellStyleXfs>
  <cellXfs count="115">
    <xf numFmtId="0" fontId="0" fillId="0" borderId="0" xfId="0"/>
    <xf numFmtId="0" fontId="3" fillId="2" borderId="7" xfId="0" applyFont="1" applyFill="1" applyBorder="1" applyAlignment="1">
      <alignment horizontal="center"/>
    </xf>
    <xf numFmtId="0" fontId="3" fillId="2" borderId="7" xfId="0" applyFont="1" applyFill="1" applyBorder="1"/>
    <xf numFmtId="3" fontId="3" fillId="2" borderId="7" xfId="0" applyNumberFormat="1" applyFont="1" applyFill="1" applyBorder="1" applyAlignment="1">
      <alignment horizontal="right"/>
    </xf>
    <xf numFmtId="0" fontId="3" fillId="2" borderId="8" xfId="0" applyFont="1" applyFill="1" applyBorder="1"/>
    <xf numFmtId="3" fontId="3" fillId="2" borderId="8" xfId="0" applyNumberFormat="1" applyFont="1" applyFill="1" applyBorder="1"/>
    <xf numFmtId="3" fontId="3" fillId="2" borderId="8" xfId="0" applyNumberFormat="1" applyFont="1" applyFill="1" applyBorder="1" applyAlignment="1">
      <alignment horizontal="right"/>
    </xf>
    <xf numFmtId="0" fontId="0" fillId="2" borderId="8" xfId="0" applyFill="1" applyBorder="1"/>
    <xf numFmtId="3" fontId="0" fillId="2" borderId="8" xfId="0" applyNumberFormat="1" applyFill="1" applyBorder="1" applyAlignment="1">
      <alignment horizontal="right"/>
    </xf>
    <xf numFmtId="0" fontId="3" fillId="2" borderId="0" xfId="0" applyFont="1" applyFill="1"/>
    <xf numFmtId="3" fontId="3" fillId="2" borderId="0" xfId="0" applyNumberFormat="1" applyFont="1" applyFill="1" applyAlignment="1">
      <alignment horizontal="right"/>
    </xf>
    <xf numFmtId="0" fontId="1" fillId="2" borderId="8" xfId="0" applyFont="1" applyFill="1" applyBorder="1"/>
    <xf numFmtId="1" fontId="3" fillId="2" borderId="7" xfId="0" applyNumberFormat="1" applyFont="1" applyFill="1" applyBorder="1" applyAlignment="1">
      <alignment horizontal="center"/>
    </xf>
    <xf numFmtId="0" fontId="6" fillId="2" borderId="8" xfId="0" applyFont="1" applyFill="1" applyBorder="1"/>
    <xf numFmtId="3" fontId="0" fillId="0" borderId="0" xfId="0" applyNumberFormat="1"/>
    <xf numFmtId="3" fontId="6" fillId="2" borderId="8" xfId="0" applyNumberFormat="1" applyFont="1" applyFill="1" applyBorder="1" applyAlignment="1">
      <alignment horizontal="right"/>
    </xf>
    <xf numFmtId="3" fontId="1" fillId="2" borderId="8" xfId="0" applyNumberFormat="1" applyFont="1" applyFill="1" applyBorder="1" applyAlignment="1">
      <alignment horizontal="right"/>
    </xf>
    <xf numFmtId="3" fontId="7" fillId="2" borderId="8" xfId="0" applyNumberFormat="1" applyFont="1" applyFill="1" applyBorder="1" applyAlignment="1">
      <alignment horizontal="right"/>
    </xf>
    <xf numFmtId="0" fontId="2" fillId="2" borderId="2" xfId="0" applyFont="1" applyFill="1" applyBorder="1"/>
    <xf numFmtId="0" fontId="2" fillId="2" borderId="1" xfId="0" applyFont="1" applyFill="1" applyBorder="1"/>
    <xf numFmtId="0" fontId="4" fillId="2" borderId="2" xfId="0" applyFont="1" applyFill="1" applyBorder="1"/>
    <xf numFmtId="0" fontId="4" fillId="2" borderId="5" xfId="0" applyFont="1" applyFill="1" applyBorder="1"/>
    <xf numFmtId="0" fontId="2" fillId="2" borderId="4" xfId="0" applyFont="1" applyFill="1" applyBorder="1"/>
    <xf numFmtId="0" fontId="2" fillId="2" borderId="1" xfId="0" applyFont="1" applyFill="1" applyBorder="1" applyAlignment="1">
      <alignment horizontal="center"/>
    </xf>
    <xf numFmtId="0" fontId="2" fillId="2" borderId="9" xfId="0" applyFont="1" applyFill="1" applyBorder="1" applyAlignment="1">
      <alignment horizontal="center"/>
    </xf>
    <xf numFmtId="165" fontId="2" fillId="2" borderId="1" xfId="2" applyNumberFormat="1" applyFont="1" applyFill="1" applyBorder="1" applyAlignment="1">
      <alignment horizontal="center" vertical="center" wrapText="1" shrinkToFit="1"/>
    </xf>
    <xf numFmtId="165" fontId="4" fillId="2" borderId="9" xfId="3" applyNumberFormat="1" applyFont="1" applyFill="1" applyBorder="1" applyAlignment="1">
      <alignment horizontal="center" vertical="center" wrapText="1" shrinkToFit="1"/>
    </xf>
    <xf numFmtId="165" fontId="4" fillId="2" borderId="2" xfId="0" applyNumberFormat="1" applyFont="1" applyFill="1" applyBorder="1" applyAlignment="1">
      <alignment horizontal="center" vertical="center" wrapText="1" shrinkToFit="1"/>
    </xf>
    <xf numFmtId="165" fontId="4" fillId="2" borderId="2" xfId="3" applyNumberFormat="1" applyFont="1" applyFill="1" applyBorder="1" applyAlignment="1">
      <alignment horizontal="center" vertical="center" wrapText="1" shrinkToFit="1"/>
    </xf>
    <xf numFmtId="165" fontId="4" fillId="2" borderId="6" xfId="3" applyNumberFormat="1" applyFont="1" applyFill="1" applyBorder="1" applyAlignment="1">
      <alignment horizontal="center" vertical="center" wrapText="1" shrinkToFit="1"/>
    </xf>
    <xf numFmtId="165" fontId="2" fillId="2" borderId="1" xfId="0" applyNumberFormat="1" applyFont="1" applyFill="1" applyBorder="1" applyAlignment="1">
      <alignment horizontal="center" vertical="center" wrapText="1" shrinkToFit="1"/>
    </xf>
    <xf numFmtId="166" fontId="2" fillId="2" borderId="3" xfId="0" applyNumberFormat="1" applyFont="1" applyFill="1" applyBorder="1" applyAlignment="1">
      <alignment horizontal="center"/>
    </xf>
    <xf numFmtId="0" fontId="2" fillId="2" borderId="2" xfId="0" applyFont="1" applyFill="1" applyBorder="1" applyAlignment="1">
      <alignment horizontal="center"/>
    </xf>
    <xf numFmtId="166" fontId="2" fillId="2" borderId="1" xfId="0" applyNumberFormat="1" applyFont="1" applyFill="1" applyBorder="1" applyAlignment="1">
      <alignment horizontal="center"/>
    </xf>
    <xf numFmtId="165" fontId="4" fillId="2" borderId="2" xfId="5" applyNumberFormat="1" applyFont="1" applyFill="1" applyBorder="1" applyAlignment="1">
      <alignment horizontal="center" vertical="center" wrapText="1" shrinkToFit="1"/>
    </xf>
    <xf numFmtId="166" fontId="2" fillId="2" borderId="0" xfId="0" applyNumberFormat="1" applyFont="1" applyFill="1" applyAlignment="1">
      <alignment horizontal="center"/>
    </xf>
    <xf numFmtId="165" fontId="2" fillId="2" borderId="2" xfId="5" applyNumberFormat="1" applyFont="1" applyFill="1" applyBorder="1" applyAlignment="1">
      <alignment horizontal="center" vertical="center" wrapText="1" shrinkToFit="1"/>
    </xf>
    <xf numFmtId="165" fontId="4" fillId="2" borderId="2" xfId="2" applyNumberFormat="1" applyFont="1" applyFill="1" applyBorder="1" applyAlignment="1">
      <alignment horizontal="center" vertical="center" wrapText="1" shrinkToFit="1"/>
    </xf>
    <xf numFmtId="165" fontId="4" fillId="2" borderId="2" xfId="4" applyNumberFormat="1" applyFont="1" applyFill="1" applyBorder="1" applyAlignment="1">
      <alignment horizontal="center" vertical="center" wrapText="1" shrinkToFit="1"/>
    </xf>
    <xf numFmtId="165" fontId="2" fillId="2" borderId="6" xfId="2" applyNumberFormat="1" applyFont="1" applyFill="1" applyBorder="1" applyAlignment="1">
      <alignment horizontal="center" vertical="center" wrapText="1" shrinkToFit="1"/>
    </xf>
    <xf numFmtId="165" fontId="4" fillId="2" borderId="6" xfId="2" applyNumberFormat="1" applyFont="1" applyFill="1" applyBorder="1" applyAlignment="1">
      <alignment horizontal="center" vertical="center" wrapText="1" shrinkToFit="1"/>
    </xf>
    <xf numFmtId="165" fontId="4" fillId="2" borderId="9" xfId="2" applyNumberFormat="1" applyFont="1" applyFill="1" applyBorder="1" applyAlignment="1">
      <alignment horizontal="center" vertical="center" wrapText="1" shrinkToFit="1"/>
    </xf>
    <xf numFmtId="165" fontId="4" fillId="2" borderId="6" xfId="5" applyNumberFormat="1" applyFont="1" applyFill="1" applyBorder="1" applyAlignment="1">
      <alignment horizontal="center" vertical="center" wrapText="1" shrinkToFit="1"/>
    </xf>
    <xf numFmtId="2" fontId="0" fillId="0" borderId="0" xfId="0" applyNumberFormat="1"/>
    <xf numFmtId="0" fontId="8" fillId="2" borderId="8" xfId="0" applyFont="1" applyFill="1" applyBorder="1"/>
    <xf numFmtId="3" fontId="8" fillId="2" borderId="8" xfId="0" applyNumberFormat="1" applyFont="1" applyFill="1" applyBorder="1" applyAlignment="1">
      <alignment horizontal="right"/>
    </xf>
    <xf numFmtId="3" fontId="9" fillId="2" borderId="8" xfId="0" applyNumberFormat="1" applyFont="1" applyFill="1" applyBorder="1" applyAlignment="1">
      <alignment horizontal="right"/>
    </xf>
    <xf numFmtId="0" fontId="10" fillId="2" borderId="8" xfId="0" applyFont="1" applyFill="1" applyBorder="1"/>
    <xf numFmtId="3" fontId="10" fillId="2" borderId="8" xfId="0" applyNumberFormat="1" applyFont="1" applyFill="1" applyBorder="1" applyAlignment="1">
      <alignment horizontal="right"/>
    </xf>
    <xf numFmtId="0" fontId="9" fillId="2" borderId="8" xfId="0" applyFont="1" applyFill="1" applyBorder="1"/>
    <xf numFmtId="3" fontId="9" fillId="2" borderId="8" xfId="0" applyNumberFormat="1" applyFont="1" applyFill="1" applyBorder="1"/>
    <xf numFmtId="0" fontId="9" fillId="2" borderId="0" xfId="0" applyFont="1" applyFill="1"/>
    <xf numFmtId="0" fontId="2" fillId="2" borderId="0" xfId="0" applyFont="1" applyFill="1" applyAlignment="1">
      <alignment horizontal="right"/>
    </xf>
    <xf numFmtId="165" fontId="2" fillId="2" borderId="1" xfId="4" applyNumberFormat="1" applyFont="1" applyFill="1" applyBorder="1" applyAlignment="1">
      <alignment horizontal="center" vertical="center" wrapText="1" shrinkToFit="1"/>
    </xf>
    <xf numFmtId="10" fontId="0" fillId="0" borderId="0" xfId="6" applyNumberFormat="1" applyFont="1"/>
    <xf numFmtId="0" fontId="0" fillId="0" borderId="0" xfId="0" applyAlignment="1">
      <alignment horizontal="left"/>
    </xf>
    <xf numFmtId="0" fontId="0" fillId="0" borderId="0" xfId="0" applyAlignment="1">
      <alignment horizontal="center"/>
    </xf>
    <xf numFmtId="9" fontId="0" fillId="0" borderId="0" xfId="0" applyNumberFormat="1"/>
    <xf numFmtId="9" fontId="0" fillId="0" borderId="0" xfId="6" applyFont="1" applyAlignment="1">
      <alignment horizontal="center"/>
    </xf>
    <xf numFmtId="10" fontId="0" fillId="0" borderId="0" xfId="0" applyNumberFormat="1" applyAlignment="1">
      <alignment horizontal="center"/>
    </xf>
    <xf numFmtId="0" fontId="16" fillId="0" borderId="0" xfId="0" applyFont="1" applyAlignment="1">
      <alignment horizontal="left" vertical="center" wrapText="1"/>
    </xf>
    <xf numFmtId="0" fontId="16" fillId="0" borderId="0" xfId="0" applyFont="1" applyAlignment="1">
      <alignment vertical="center" wrapText="1"/>
    </xf>
    <xf numFmtId="0" fontId="17" fillId="0" borderId="0" xfId="0" applyFont="1"/>
    <xf numFmtId="0" fontId="21" fillId="0" borderId="0" xfId="0" applyFont="1" applyAlignment="1">
      <alignment horizontal="left" vertical="center" indent="1"/>
    </xf>
    <xf numFmtId="9" fontId="0" fillId="0" borderId="0" xfId="6" applyFont="1"/>
    <xf numFmtId="43" fontId="0" fillId="0" borderId="0" xfId="10" applyFont="1"/>
    <xf numFmtId="10" fontId="0" fillId="0" borderId="0" xfId="0" applyNumberFormat="1"/>
    <xf numFmtId="0" fontId="0" fillId="0" borderId="7" xfId="0" applyBorder="1"/>
    <xf numFmtId="9" fontId="0" fillId="0" borderId="7" xfId="0" applyNumberFormat="1" applyBorder="1"/>
    <xf numFmtId="10" fontId="0" fillId="0" borderId="7" xfId="6" applyNumberFormat="1" applyFont="1" applyBorder="1"/>
    <xf numFmtId="43" fontId="0" fillId="0" borderId="7" xfId="10" applyFont="1" applyBorder="1"/>
    <xf numFmtId="10" fontId="0" fillId="0" borderId="7" xfId="0" applyNumberFormat="1" applyBorder="1"/>
    <xf numFmtId="0" fontId="15" fillId="3" borderId="7" xfId="0" applyFont="1" applyFill="1" applyBorder="1"/>
    <xf numFmtId="10" fontId="15" fillId="3" borderId="7" xfId="6" applyNumberFormat="1" applyFont="1" applyFill="1" applyBorder="1"/>
    <xf numFmtId="0" fontId="21" fillId="0" borderId="0" xfId="0" applyFont="1" applyAlignment="1">
      <alignment vertical="center"/>
    </xf>
    <xf numFmtId="0" fontId="9" fillId="0" borderId="0" xfId="0" applyFont="1"/>
    <xf numFmtId="172" fontId="0" fillId="0" borderId="0" xfId="6" applyNumberFormat="1" applyFont="1"/>
    <xf numFmtId="173" fontId="0" fillId="0" borderId="0" xfId="10" applyNumberFormat="1" applyFont="1"/>
    <xf numFmtId="173" fontId="0" fillId="0" borderId="0" xfId="0" applyNumberFormat="1"/>
    <xf numFmtId="0" fontId="0" fillId="0" borderId="0" xfId="0" applyAlignment="1">
      <alignment horizontal="center"/>
    </xf>
    <xf numFmtId="0" fontId="0" fillId="0" borderId="14" xfId="0" applyBorder="1"/>
    <xf numFmtId="0" fontId="0" fillId="0" borderId="15" xfId="0" applyBorder="1"/>
    <xf numFmtId="0" fontId="0" fillId="0" borderId="16" xfId="0" applyBorder="1"/>
    <xf numFmtId="0" fontId="14" fillId="2" borderId="11" xfId="0" applyFont="1" applyFill="1" applyBorder="1" applyAlignment="1"/>
    <xf numFmtId="0" fontId="14" fillId="2" borderId="12" xfId="0" applyFont="1" applyFill="1" applyBorder="1" applyAlignment="1"/>
    <xf numFmtId="0" fontId="14" fillId="2" borderId="13" xfId="0" applyFont="1" applyFill="1" applyBorder="1" applyAlignment="1"/>
    <xf numFmtId="0" fontId="0" fillId="2" borderId="5" xfId="0" applyFill="1" applyBorder="1"/>
    <xf numFmtId="0" fontId="0" fillId="2" borderId="3" xfId="0" applyFill="1" applyBorder="1"/>
    <xf numFmtId="0" fontId="0" fillId="2" borderId="0" xfId="0" applyFill="1" applyBorder="1"/>
    <xf numFmtId="0" fontId="0" fillId="2" borderId="7" xfId="0" applyFill="1" applyBorder="1"/>
    <xf numFmtId="9" fontId="0" fillId="2" borderId="7" xfId="6" applyFont="1" applyFill="1" applyBorder="1"/>
    <xf numFmtId="10" fontId="0" fillId="2" borderId="7" xfId="6" applyNumberFormat="1" applyFont="1" applyFill="1" applyBorder="1"/>
    <xf numFmtId="0" fontId="0" fillId="3" borderId="4" xfId="0" applyFill="1" applyBorder="1"/>
    <xf numFmtId="10" fontId="0" fillId="3" borderId="17" xfId="6" applyNumberFormat="1" applyFont="1" applyFill="1" applyBorder="1"/>
    <xf numFmtId="0" fontId="0" fillId="2" borderId="19" xfId="0" applyFill="1" applyBorder="1"/>
    <xf numFmtId="0" fontId="0" fillId="2" borderId="20" xfId="0" applyFill="1" applyBorder="1"/>
    <xf numFmtId="0" fontId="0" fillId="2" borderId="21" xfId="0" applyFill="1" applyBorder="1"/>
    <xf numFmtId="0" fontId="14" fillId="4" borderId="11" xfId="0" applyFont="1" applyFill="1" applyBorder="1" applyAlignment="1">
      <alignment horizontal="center"/>
    </xf>
    <xf numFmtId="0" fontId="14" fillId="4" borderId="12" xfId="0" applyFont="1" applyFill="1" applyBorder="1" applyAlignment="1">
      <alignment horizontal="center"/>
    </xf>
    <xf numFmtId="0" fontId="14" fillId="4" borderId="13" xfId="0" applyFont="1" applyFill="1" applyBorder="1" applyAlignment="1">
      <alignment horizontal="center"/>
    </xf>
    <xf numFmtId="0" fontId="0" fillId="2" borderId="21" xfId="0" applyFill="1" applyBorder="1" applyAlignment="1"/>
    <xf numFmtId="0" fontId="22" fillId="0" borderId="21" xfId="0" applyFont="1" applyBorder="1"/>
    <xf numFmtId="0" fontId="0" fillId="2" borderId="22" xfId="0" applyFill="1" applyBorder="1"/>
    <xf numFmtId="9" fontId="0" fillId="2" borderId="23" xfId="6" applyFont="1" applyFill="1" applyBorder="1"/>
    <xf numFmtId="0" fontId="0" fillId="2" borderId="24" xfId="0" applyFill="1" applyBorder="1"/>
    <xf numFmtId="0" fontId="0" fillId="0" borderId="25" xfId="0" applyBorder="1" applyAlignment="1">
      <alignment horizontal="center"/>
    </xf>
    <xf numFmtId="0" fontId="15" fillId="3" borderId="14" xfId="0" applyFont="1" applyFill="1" applyBorder="1"/>
    <xf numFmtId="10" fontId="15" fillId="3" borderId="16" xfId="6" applyNumberFormat="1" applyFont="1" applyFill="1" applyBorder="1"/>
    <xf numFmtId="44" fontId="0" fillId="2" borderId="21" xfId="11" applyFont="1" applyFill="1" applyBorder="1" applyAlignment="1">
      <alignment horizontal="left"/>
    </xf>
    <xf numFmtId="43" fontId="0" fillId="2" borderId="7" xfId="10" applyFont="1" applyFill="1" applyBorder="1"/>
    <xf numFmtId="0" fontId="0" fillId="0" borderId="12" xfId="0" applyBorder="1" applyAlignment="1">
      <alignment horizontal="center"/>
    </xf>
    <xf numFmtId="3" fontId="0" fillId="0" borderId="7" xfId="0" applyNumberFormat="1" applyBorder="1"/>
    <xf numFmtId="0" fontId="0" fillId="0" borderId="10" xfId="0" applyBorder="1"/>
    <xf numFmtId="3" fontId="0" fillId="0" borderId="18" xfId="0" applyNumberFormat="1" applyBorder="1"/>
    <xf numFmtId="0" fontId="0" fillId="0" borderId="20" xfId="0" applyBorder="1"/>
  </cellXfs>
  <cellStyles count="12">
    <cellStyle name="Coma" xfId="10" builtinId="3"/>
    <cellStyle name="Hipervínculo 2" xfId="8" xr:uid="{096556D7-26CE-470E-A919-191B472516C9}"/>
    <cellStyle name="Millares 2" xfId="2" xr:uid="{D4BD114E-DBA6-47CA-9A15-0C4B5A37643C}"/>
    <cellStyle name="Millares 3 2" xfId="5" xr:uid="{E649CCEC-E78B-49B1-A35E-49AF3559A81E}"/>
    <cellStyle name="Moneda" xfId="11" builtinId="4"/>
    <cellStyle name="Normal" xfId="0" builtinId="0"/>
    <cellStyle name="Normal 2" xfId="1" xr:uid="{2721C95F-30B7-45DA-9AF8-9FECEDF48794}"/>
    <cellStyle name="Normal 2 2" xfId="3" xr:uid="{CD9CC7F8-1B2C-4BDE-B64F-3C68404D9E5B}"/>
    <cellStyle name="Normal 3" xfId="7" xr:uid="{36B39714-D097-43FE-B341-00DE94A1ECD4}"/>
    <cellStyle name="Percentatge" xfId="6" builtinId="5"/>
    <cellStyle name="Porcentaje 2" xfId="4" xr:uid="{6C8EE194-6BC5-499E-8B5F-46DE08B9B9B5}"/>
    <cellStyle name="Porcentaje 3" xfId="9" xr:uid="{CD6EAAC9-066B-4033-8AD6-8F96DF3B8B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323849</xdr:colOff>
      <xdr:row>38</xdr:row>
      <xdr:rowOff>123825</xdr:rowOff>
    </xdr:to>
    <xdr:sp macro="" textlink="">
      <xdr:nvSpPr>
        <xdr:cNvPr id="3" name="CuadroTexto 2">
          <a:extLst>
            <a:ext uri="{FF2B5EF4-FFF2-40B4-BE49-F238E27FC236}">
              <a16:creationId xmlns:a16="http://schemas.microsoft.com/office/drawing/2014/main" id="{9C026853-63F1-49BB-98EF-FA7F3E9BD4DF}"/>
            </a:ext>
          </a:extLst>
        </xdr:cNvPr>
        <xdr:cNvSpPr txBox="1"/>
      </xdr:nvSpPr>
      <xdr:spPr>
        <a:xfrm>
          <a:off x="0" y="190500"/>
          <a:ext cx="5657849" cy="717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b="1" u="sng"/>
            <a:t>Se pide</a:t>
          </a:r>
          <a:r>
            <a:rPr lang="es-ES" sz="1100"/>
            <a:t>: Calcular el WACC a utilizar en las tres empresas (Bodega, hotel y promotora)</a:t>
          </a:r>
          <a:endParaRPr lang="es-ES" sz="1100" baseline="0"/>
        </a:p>
        <a:p>
          <a:endParaRPr lang="es-ES" sz="1100" baseline="0"/>
        </a:p>
        <a:p>
          <a:r>
            <a:rPr lang="es-ES" sz="1100" b="1" u="sng" baseline="0"/>
            <a:t>Indicaciones</a:t>
          </a:r>
          <a:r>
            <a:rPr lang="es-ES" sz="1100" baseline="0"/>
            <a:t>:</a:t>
          </a:r>
        </a:p>
        <a:p>
          <a:endParaRPr lang="es-ES" sz="1100" baseline="0"/>
        </a:p>
        <a:p>
          <a:r>
            <a:rPr lang="es-ES" sz="1100" baseline="0"/>
            <a:t>Las empresas y países son los siguientes:</a:t>
          </a:r>
        </a:p>
        <a:p>
          <a:endParaRPr lang="es-ES" sz="1100" baseline="0"/>
        </a:p>
        <a:p>
          <a:r>
            <a:rPr lang="es-ES" sz="1100" baseline="0"/>
            <a:t>- Bodega de vino española. </a:t>
          </a:r>
        </a:p>
        <a:p>
          <a:r>
            <a:rPr lang="es-ES" sz="1100" baseline="0"/>
            <a:t>- Hotel en Republica Dominicana. </a:t>
          </a:r>
        </a:p>
        <a:p>
          <a:r>
            <a:rPr lang="es-ES" sz="1100" baseline="0"/>
            <a:t>- Promoción inmobiliaria y arrendamiento de inmuebles que opera en Francia. </a:t>
          </a:r>
          <a:endParaRPr lang="es-ES" sz="1100" baseline="0">
            <a:solidFill>
              <a:schemeClr val="dk1"/>
            </a:solidFill>
            <a:effectLst/>
            <a:latin typeface="+mn-lt"/>
            <a:ea typeface="+mn-ea"/>
            <a:cs typeface="+mn-cs"/>
          </a:endParaRPr>
        </a:p>
        <a:p>
          <a:endParaRPr lang="es-ES" sz="1100" baseline="0">
            <a:solidFill>
              <a:schemeClr val="dk1"/>
            </a:solidFill>
            <a:effectLst/>
            <a:latin typeface="+mn-lt"/>
            <a:ea typeface="+mn-ea"/>
            <a:cs typeface="+mn-cs"/>
          </a:endParaRPr>
        </a:p>
        <a:p>
          <a:endParaRPr lang="es-ES" sz="1100" baseline="0"/>
        </a:p>
        <a:p>
          <a:r>
            <a:rPr lang="es-ES" sz="1100" baseline="0"/>
            <a:t>La </a:t>
          </a:r>
          <a:r>
            <a:rPr lang="es-ES" sz="1100" b="1" baseline="0"/>
            <a:t>prima libre de riesgo y prima de mercado </a:t>
          </a:r>
          <a:r>
            <a:rPr lang="es-ES" sz="1100" baseline="0"/>
            <a:t>se ha considerado utilizar el "paper" de Pablo Fernandez de 2023.</a:t>
          </a:r>
        </a:p>
        <a:p>
          <a:endParaRPr lang="es-ES" sz="1100" baseline="0"/>
        </a:p>
        <a:p>
          <a:r>
            <a:rPr lang="es-ES" sz="1100" baseline="0"/>
            <a:t>Para calcular la </a:t>
          </a:r>
          <a:r>
            <a:rPr lang="es-ES" sz="1100" b="1" baseline="0"/>
            <a:t>beta</a:t>
          </a:r>
          <a:r>
            <a:rPr lang="es-ES" sz="1100" baseline="0"/>
            <a:t> de la bodega y del hotel se ha considerado como más apropiado usar las betas sectoriales de DAMODARAN.</a:t>
          </a:r>
        </a:p>
        <a:p>
          <a:endParaRPr lang="es-ES" sz="1100" baseline="0"/>
        </a:p>
        <a:p>
          <a:r>
            <a:rPr lang="es-ES" sz="1100" baseline="0"/>
            <a:t>Para calcular la </a:t>
          </a:r>
          <a:r>
            <a:rPr lang="es-ES" sz="1100" b="1" baseline="0"/>
            <a:t>beta</a:t>
          </a:r>
          <a:r>
            <a:rPr lang="es-ES" sz="1100" baseline="0"/>
            <a:t> de la promotora se ha estimado que la beta ofrecida por DAMODARAN no refleja la realidad de la empresa, por lo que se ha considerado estimarla a partir de múltiplos sectoriales obtenidos de TIKR terminal u otro screener que nos permita obtener comparables de mercado cotizados en Europa. Dado el elevado número de empresas obtenidos se ha decicido filtrar los resultados por el ratio "EBIT Margin %" entre un 22% y un 23% similar a la empresa a valorar, todos los datos son referidos al ejercicio 2023. Para desapalancar la beta (obtenida de yahoo finance) se han </a:t>
          </a:r>
          <a:r>
            <a:rPr lang="es-ES" sz="1100" baseline="0">
              <a:solidFill>
                <a:schemeClr val="dk1"/>
              </a:solidFill>
              <a:effectLst/>
              <a:latin typeface="+mn-lt"/>
              <a:ea typeface="+mn-ea"/>
              <a:cs typeface="+mn-cs"/>
            </a:rPr>
            <a:t>seleccionando los ratios "Debt/Equity %" y "Effective Tax Rate" del ejercicio 2023 para desapalancarla.</a:t>
          </a:r>
        </a:p>
        <a:p>
          <a:endParaRPr lang="es-ES" sz="1100" baseline="0">
            <a:solidFill>
              <a:schemeClr val="dk1"/>
            </a:solidFill>
            <a:effectLst/>
            <a:latin typeface="+mn-lt"/>
            <a:ea typeface="+mn-ea"/>
            <a:cs typeface="+mn-cs"/>
          </a:endParaRPr>
        </a:p>
        <a:p>
          <a:r>
            <a:rPr lang="es-ES" sz="1100" baseline="0">
              <a:solidFill>
                <a:schemeClr val="dk1"/>
              </a:solidFill>
              <a:effectLst/>
              <a:latin typeface="+mn-lt"/>
              <a:ea typeface="+mn-ea"/>
              <a:cs typeface="+mn-cs"/>
            </a:rPr>
            <a:t>El coste de la deuda reflejado en los estados financieros de la promotora se considera que coincide con el coste de mercado de la deuda. El coste de mercado de la deuda del hotel y la bodega se ha estimado en un 5%, dado que los estados financieros no reflejan el coste financiero de mercado de la deuda.</a:t>
          </a:r>
        </a:p>
        <a:p>
          <a:endParaRPr lang="es-ES" sz="1100" baseline="0">
            <a:solidFill>
              <a:schemeClr val="dk1"/>
            </a:solidFill>
            <a:effectLst/>
            <a:latin typeface="+mn-lt"/>
            <a:ea typeface="+mn-ea"/>
            <a:cs typeface="+mn-cs"/>
          </a:endParaRPr>
        </a:p>
        <a:p>
          <a:r>
            <a:rPr lang="es-ES" sz="1100" baseline="0">
              <a:solidFill>
                <a:schemeClr val="dk1"/>
              </a:solidFill>
              <a:effectLst/>
              <a:latin typeface="+mn-lt"/>
              <a:ea typeface="+mn-ea"/>
              <a:cs typeface="+mn-cs"/>
            </a:rPr>
            <a:t>Se ha considerado aplicar una prima de iliquidez del 2% por tratarse de empresas no cotizadas en las tres empresas.</a:t>
          </a:r>
          <a:endParaRPr lang="es-E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0F04-6F00-427B-A28A-F93E41AB8819}">
  <dimension ref="I5:J13"/>
  <sheetViews>
    <sheetView workbookViewId="0">
      <selection activeCell="K23" sqref="K23"/>
    </sheetView>
  </sheetViews>
  <sheetFormatPr defaultColWidth="11.42578125" defaultRowHeight="15"/>
  <sheetData>
    <row r="5" spans="9:10">
      <c r="I5" t="s">
        <v>358</v>
      </c>
    </row>
    <row r="7" spans="9:10">
      <c r="I7" t="s">
        <v>359</v>
      </c>
      <c r="J7" s="66">
        <v>3.5000000000000003E-2</v>
      </c>
    </row>
    <row r="8" spans="9:10">
      <c r="I8" t="s">
        <v>360</v>
      </c>
      <c r="J8" s="66">
        <v>7.3999999999999996E-2</v>
      </c>
    </row>
    <row r="9" spans="9:10">
      <c r="I9" t="s">
        <v>361</v>
      </c>
      <c r="J9" s="57">
        <v>0.03</v>
      </c>
    </row>
    <row r="13" spans="9:10">
      <c r="J13" s="4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8985-D628-425E-A239-920C49373FD7}">
  <dimension ref="B3:N27"/>
  <sheetViews>
    <sheetView tabSelected="1" workbookViewId="0">
      <selection activeCell="J6" sqref="J6"/>
    </sheetView>
  </sheetViews>
  <sheetFormatPr defaultRowHeight="15"/>
  <cols>
    <col min="1" max="1" width="3" customWidth="1"/>
    <col min="2" max="2" width="27.7109375" customWidth="1"/>
    <col min="3" max="3" width="14.7109375" bestFit="1" customWidth="1"/>
    <col min="4" max="4" width="34" customWidth="1"/>
    <col min="5" max="5" width="3.85546875" customWidth="1"/>
    <col min="6" max="6" width="20.140625" customWidth="1"/>
    <col min="7" max="7" width="19.140625" customWidth="1"/>
    <col min="8" max="8" width="31.85546875" customWidth="1"/>
    <col min="9" max="9" width="4.85546875" customWidth="1"/>
    <col min="10" max="10" width="22.7109375" customWidth="1"/>
    <col min="11" max="11" width="20.7109375" customWidth="1"/>
    <col min="12" max="12" width="40.140625" customWidth="1"/>
  </cols>
  <sheetData>
    <row r="3" spans="2:14" ht="105" customHeight="1">
      <c r="B3" s="60" t="s">
        <v>355</v>
      </c>
      <c r="C3" s="60"/>
      <c r="D3" s="60"/>
      <c r="E3" s="60"/>
      <c r="F3" s="60"/>
      <c r="G3" s="60"/>
      <c r="H3" s="60"/>
      <c r="I3" s="60"/>
      <c r="J3" s="60"/>
      <c r="K3" s="61"/>
      <c r="L3" s="61"/>
      <c r="M3" s="61"/>
      <c r="N3" s="61"/>
    </row>
    <row r="6" spans="2:14" ht="19.5">
      <c r="B6" s="62" t="s">
        <v>356</v>
      </c>
      <c r="D6" s="62" t="s">
        <v>357</v>
      </c>
    </row>
    <row r="8" spans="2:14" ht="18" thickBot="1">
      <c r="B8" s="63"/>
    </row>
    <row r="9" spans="2:14" ht="15.75" thickBot="1">
      <c r="B9" s="97" t="s">
        <v>378</v>
      </c>
      <c r="C9" s="98"/>
      <c r="D9" s="99"/>
      <c r="E9" s="79"/>
      <c r="F9" s="97" t="s">
        <v>384</v>
      </c>
      <c r="G9" s="98"/>
      <c r="H9" s="99"/>
      <c r="I9" s="79"/>
      <c r="J9" s="97" t="s">
        <v>385</v>
      </c>
      <c r="K9" s="98"/>
      <c r="L9" s="99"/>
    </row>
    <row r="10" spans="2:14" ht="15.75" thickBot="1">
      <c r="B10" s="83" t="s">
        <v>378</v>
      </c>
      <c r="C10" s="84"/>
      <c r="D10" s="85"/>
      <c r="E10" s="79"/>
      <c r="F10" s="83" t="s">
        <v>378</v>
      </c>
      <c r="G10" s="84"/>
      <c r="H10" s="85"/>
      <c r="I10" s="79"/>
      <c r="J10" s="83" t="s">
        <v>378</v>
      </c>
      <c r="K10" s="84"/>
      <c r="L10" s="85"/>
    </row>
    <row r="11" spans="2:14" ht="15.75" thickBot="1">
      <c r="B11" s="92" t="s">
        <v>370</v>
      </c>
      <c r="C11" s="93">
        <v>7.3349999999999999E-2</v>
      </c>
      <c r="D11" s="87"/>
      <c r="E11" s="79"/>
      <c r="F11" s="92" t="s">
        <v>370</v>
      </c>
      <c r="G11" s="93">
        <v>0.1052</v>
      </c>
      <c r="H11" s="87"/>
      <c r="I11" s="79"/>
      <c r="J11" s="92" t="s">
        <v>370</v>
      </c>
      <c r="K11" s="93">
        <v>7.3349999999999999E-2</v>
      </c>
      <c r="L11" s="87"/>
    </row>
    <row r="12" spans="2:14">
      <c r="B12" s="86" t="s">
        <v>382</v>
      </c>
      <c r="C12" s="88"/>
      <c r="D12" s="87"/>
      <c r="E12" s="79"/>
      <c r="F12" s="86" t="s">
        <v>382</v>
      </c>
      <c r="G12" s="88"/>
      <c r="H12" s="87"/>
      <c r="I12" s="79"/>
      <c r="J12" s="86" t="s">
        <v>382</v>
      </c>
      <c r="K12" s="88"/>
      <c r="L12" s="87"/>
    </row>
    <row r="13" spans="2:14">
      <c r="B13" s="95" t="s">
        <v>362</v>
      </c>
      <c r="C13" s="89">
        <v>0.59</v>
      </c>
      <c r="D13" s="100" t="s">
        <v>379</v>
      </c>
      <c r="E13" s="79"/>
      <c r="F13" s="95" t="s">
        <v>362</v>
      </c>
      <c r="G13" s="89">
        <v>1.2</v>
      </c>
      <c r="H13" s="100" t="s">
        <v>379</v>
      </c>
      <c r="I13" s="79"/>
      <c r="J13" s="95" t="s">
        <v>362</v>
      </c>
      <c r="K13" s="109">
        <f>'Promotora inmobiliaria y alquil'!E7</f>
        <v>0.58526544501313027</v>
      </c>
      <c r="L13" s="100" t="s">
        <v>386</v>
      </c>
    </row>
    <row r="14" spans="2:14">
      <c r="B14" s="95" t="s">
        <v>363</v>
      </c>
      <c r="C14" s="90">
        <v>0.02</v>
      </c>
      <c r="D14" s="96"/>
      <c r="E14" s="79"/>
      <c r="F14" s="95" t="s">
        <v>363</v>
      </c>
      <c r="G14" s="90">
        <v>0.02</v>
      </c>
      <c r="H14" s="96"/>
      <c r="I14" s="79"/>
      <c r="J14" s="95" t="s">
        <v>363</v>
      </c>
      <c r="K14" s="90">
        <v>0.02</v>
      </c>
      <c r="L14" s="96"/>
    </row>
    <row r="15" spans="2:14">
      <c r="B15" s="95" t="s">
        <v>364</v>
      </c>
      <c r="C15" s="91">
        <v>3.5000000000000003E-2</v>
      </c>
      <c r="D15" s="101" t="s">
        <v>380</v>
      </c>
      <c r="E15" s="79"/>
      <c r="F15" s="95" t="s">
        <v>364</v>
      </c>
      <c r="G15" s="91">
        <v>7.3999999999999996E-2</v>
      </c>
      <c r="H15" s="101" t="s">
        <v>380</v>
      </c>
      <c r="I15" s="79"/>
      <c r="J15" s="95" t="s">
        <v>364</v>
      </c>
      <c r="K15" s="91">
        <v>0.03</v>
      </c>
      <c r="L15" s="101" t="s">
        <v>380</v>
      </c>
    </row>
    <row r="16" spans="2:14" ht="15.75" thickBot="1">
      <c r="B16" s="102" t="s">
        <v>365</v>
      </c>
      <c r="C16" s="103">
        <v>0.08</v>
      </c>
      <c r="D16" s="104" t="s">
        <v>381</v>
      </c>
      <c r="E16" s="79"/>
      <c r="F16" s="102" t="s">
        <v>365</v>
      </c>
      <c r="G16" s="103">
        <v>0.08</v>
      </c>
      <c r="H16" s="104" t="s">
        <v>381</v>
      </c>
      <c r="I16" s="79"/>
      <c r="J16" s="102" t="s">
        <v>365</v>
      </c>
      <c r="K16" s="103">
        <v>0.08</v>
      </c>
      <c r="L16" s="104" t="s">
        <v>381</v>
      </c>
    </row>
    <row r="17" spans="2:12" ht="15.75" thickBot="1">
      <c r="B17" s="105"/>
      <c r="C17" s="105"/>
      <c r="D17" s="105"/>
      <c r="E17" s="79"/>
      <c r="F17" s="105"/>
      <c r="G17" s="105"/>
      <c r="H17" s="105"/>
      <c r="I17" s="79"/>
      <c r="J17" s="110"/>
      <c r="K17" s="110"/>
      <c r="L17" s="110"/>
    </row>
    <row r="18" spans="2:12">
      <c r="B18" s="112" t="s">
        <v>377</v>
      </c>
      <c r="C18" s="113">
        <v>4944358.9829720417</v>
      </c>
      <c r="D18" s="94"/>
      <c r="E18" s="79"/>
      <c r="F18" s="112" t="s">
        <v>377</v>
      </c>
      <c r="G18" s="113">
        <v>156685783</v>
      </c>
      <c r="H18" s="94"/>
      <c r="I18" s="79"/>
      <c r="J18" s="112" t="s">
        <v>389</v>
      </c>
      <c r="K18" s="113">
        <v>19520735.416087553</v>
      </c>
      <c r="L18" s="94"/>
    </row>
    <row r="19" spans="2:12">
      <c r="B19" s="114" t="s">
        <v>368</v>
      </c>
      <c r="C19" s="111">
        <v>1475568.3559216002</v>
      </c>
      <c r="D19" s="108"/>
      <c r="E19" s="79"/>
      <c r="F19" s="114" t="s">
        <v>368</v>
      </c>
      <c r="G19" s="111">
        <v>32711726</v>
      </c>
      <c r="H19" s="108"/>
      <c r="I19" s="79"/>
      <c r="J19" s="114" t="s">
        <v>388</v>
      </c>
      <c r="K19" s="111">
        <v>1604246.4742895525</v>
      </c>
      <c r="L19" s="108"/>
    </row>
    <row r="20" spans="2:12">
      <c r="B20" s="114" t="s">
        <v>387</v>
      </c>
      <c r="C20" s="111">
        <v>6419927.3388936417</v>
      </c>
      <c r="D20" s="108"/>
      <c r="E20" s="79"/>
      <c r="F20" s="114" t="s">
        <v>387</v>
      </c>
      <c r="G20" s="111">
        <v>189397509</v>
      </c>
      <c r="H20" s="108"/>
      <c r="I20" s="79"/>
      <c r="J20" s="114" t="s">
        <v>387</v>
      </c>
      <c r="K20" s="111">
        <v>21124981.890377104</v>
      </c>
      <c r="L20" s="108"/>
    </row>
    <row r="21" spans="2:12">
      <c r="B21" s="95" t="s">
        <v>372</v>
      </c>
      <c r="C21" s="91">
        <v>0.05</v>
      </c>
      <c r="D21" s="96" t="s">
        <v>383</v>
      </c>
      <c r="E21" s="79"/>
      <c r="F21" s="95" t="s">
        <v>372</v>
      </c>
      <c r="G21" s="91">
        <v>0.05</v>
      </c>
      <c r="H21" s="96" t="s">
        <v>383</v>
      </c>
      <c r="I21" s="79"/>
      <c r="J21" s="95" t="s">
        <v>372</v>
      </c>
      <c r="K21" s="91">
        <v>7.5940726605797579E-2</v>
      </c>
      <c r="L21" s="96" t="s">
        <v>392</v>
      </c>
    </row>
    <row r="22" spans="2:12">
      <c r="B22" s="95" t="s">
        <v>373</v>
      </c>
      <c r="C22" s="90">
        <v>0.25</v>
      </c>
      <c r="D22" s="96"/>
      <c r="E22" s="79"/>
      <c r="F22" s="95" t="s">
        <v>373</v>
      </c>
      <c r="G22" s="90">
        <v>0.23995032961827528</v>
      </c>
      <c r="H22" s="96"/>
      <c r="I22" s="79"/>
      <c r="J22" s="95" t="s">
        <v>373</v>
      </c>
      <c r="K22" s="90">
        <v>0.25</v>
      </c>
      <c r="L22" s="96"/>
    </row>
    <row r="23" spans="2:12">
      <c r="B23" s="95" t="s">
        <v>348</v>
      </c>
      <c r="C23" s="91">
        <v>5.6246003337555667E-2</v>
      </c>
      <c r="D23" s="96"/>
      <c r="E23" s="79"/>
      <c r="F23" s="95" t="s">
        <v>348</v>
      </c>
      <c r="G23" s="91">
        <v>8.7026400635054749E-2</v>
      </c>
      <c r="H23" s="96"/>
      <c r="I23" s="79"/>
      <c r="J23" s="95" t="s">
        <v>348</v>
      </c>
      <c r="K23" s="91">
        <v>6.5579175532135811E-2</v>
      </c>
      <c r="L23" s="96"/>
    </row>
    <row r="24" spans="2:12">
      <c r="B24" s="95" t="s">
        <v>371</v>
      </c>
      <c r="C24" s="109">
        <v>0.23318332191471486</v>
      </c>
      <c r="D24" s="96"/>
      <c r="E24" s="79"/>
      <c r="F24" s="95" t="s">
        <v>371</v>
      </c>
      <c r="G24" s="109">
        <v>0.17275284567438451</v>
      </c>
      <c r="H24" s="96"/>
      <c r="I24" s="79"/>
      <c r="J24" s="95" t="s">
        <v>371</v>
      </c>
      <c r="K24" s="109">
        <v>7.5940726605797579E-2</v>
      </c>
      <c r="L24" s="96"/>
    </row>
    <row r="25" spans="2:12">
      <c r="B25" s="95" t="s">
        <v>374</v>
      </c>
      <c r="C25" s="90">
        <v>3.7500000000000006E-2</v>
      </c>
      <c r="D25" s="96"/>
      <c r="E25" s="79"/>
      <c r="F25" s="95" t="s">
        <v>374</v>
      </c>
      <c r="G25" s="90">
        <v>3.8002483519086243E-2</v>
      </c>
      <c r="H25" s="96"/>
      <c r="I25" s="79"/>
      <c r="J25" s="95" t="s">
        <v>374</v>
      </c>
      <c r="K25" s="90">
        <v>5.6955544954348181E-2</v>
      </c>
      <c r="L25" s="96"/>
    </row>
    <row r="26" spans="2:12" ht="15.75" thickBot="1">
      <c r="B26" s="106" t="s">
        <v>369</v>
      </c>
      <c r="C26" s="107">
        <v>6.499037790935748E-2</v>
      </c>
      <c r="D26" s="87"/>
      <c r="E26" s="79"/>
      <c r="F26" s="106" t="s">
        <v>369</v>
      </c>
      <c r="G26" s="107">
        <v>9.3591437805670794E-2</v>
      </c>
      <c r="H26" s="87"/>
      <c r="I26" s="79"/>
      <c r="J26" s="106" t="s">
        <v>369</v>
      </c>
      <c r="K26" s="107">
        <v>6.9904421000198183E-2</v>
      </c>
      <c r="L26" s="87"/>
    </row>
    <row r="27" spans="2:12" ht="15.75" thickBot="1">
      <c r="B27" s="80"/>
      <c r="C27" s="81"/>
      <c r="D27" s="82"/>
      <c r="E27" s="79"/>
      <c r="F27" s="80"/>
      <c r="G27" s="81"/>
      <c r="H27" s="82"/>
      <c r="I27" s="79"/>
      <c r="J27" s="80"/>
      <c r="K27" s="81"/>
      <c r="L27" s="82"/>
    </row>
  </sheetData>
  <mergeCells count="9">
    <mergeCell ref="B17:D17"/>
    <mergeCell ref="F9:H9"/>
    <mergeCell ref="F17:H17"/>
    <mergeCell ref="J9:L9"/>
    <mergeCell ref="J17:L17"/>
    <mergeCell ref="B3:J3"/>
    <mergeCell ref="E9:E27"/>
    <mergeCell ref="I9:I27"/>
    <mergeCell ref="B9: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3F32-2407-4F83-990F-6272C64911E6}">
  <sheetPr filterMode="1"/>
  <dimension ref="A1:J1048576"/>
  <sheetViews>
    <sheetView topLeftCell="C1" workbookViewId="0">
      <selection activeCell="G68" sqref="G68"/>
    </sheetView>
  </sheetViews>
  <sheetFormatPr defaultColWidth="11.42578125" defaultRowHeight="15" zeroHeight="1"/>
  <cols>
    <col min="1" max="1" width="10" style="55" customWidth="1"/>
    <col min="2" max="2" width="49" customWidth="1"/>
    <col min="3" max="3" width="26.5703125" bestFit="1" customWidth="1"/>
    <col min="4" max="4" width="52.42578125" bestFit="1" customWidth="1"/>
    <col min="5" max="5" width="8" bestFit="1" customWidth="1"/>
    <col min="6" max="6" width="24.5703125" style="56" bestFit="1" customWidth="1"/>
    <col min="7" max="7" width="22.7109375" style="56" bestFit="1" customWidth="1"/>
    <col min="8" max="8" width="37.28515625" style="56" customWidth="1"/>
    <col min="9" max="9" width="19.28515625" style="56" bestFit="1" customWidth="1"/>
  </cols>
  <sheetData>
    <row r="1" spans="1:10">
      <c r="A1" s="55" t="s">
        <v>169</v>
      </c>
      <c r="B1" t="s">
        <v>170</v>
      </c>
      <c r="C1" t="s">
        <v>171</v>
      </c>
      <c r="D1" t="s">
        <v>172</v>
      </c>
      <c r="E1" t="s">
        <v>173</v>
      </c>
      <c r="F1" s="56" t="s">
        <v>351</v>
      </c>
      <c r="G1" s="56" t="s">
        <v>352</v>
      </c>
      <c r="H1" s="56" t="s">
        <v>353</v>
      </c>
      <c r="I1" s="56" t="s">
        <v>354</v>
      </c>
      <c r="J1" s="57"/>
    </row>
    <row r="2" spans="1:10" hidden="1">
      <c r="A2" s="55" t="s">
        <v>234</v>
      </c>
      <c r="B2" t="s">
        <v>235</v>
      </c>
      <c r="C2" t="s">
        <v>174</v>
      </c>
      <c r="D2" t="s">
        <v>203</v>
      </c>
      <c r="E2" t="s">
        <v>187</v>
      </c>
      <c r="F2" s="56">
        <v>8.81</v>
      </c>
      <c r="G2" s="58">
        <v>0.29170000000000001</v>
      </c>
      <c r="H2" s="59">
        <v>0.1777</v>
      </c>
      <c r="I2" s="59">
        <v>0.22009999999999999</v>
      </c>
    </row>
    <row r="3" spans="1:10" hidden="1">
      <c r="A3" s="55" t="s">
        <v>250</v>
      </c>
      <c r="B3" t="s">
        <v>251</v>
      </c>
      <c r="C3" t="s">
        <v>174</v>
      </c>
      <c r="D3" t="s">
        <v>226</v>
      </c>
      <c r="E3" t="s">
        <v>204</v>
      </c>
      <c r="F3" s="56">
        <v>66.87</v>
      </c>
      <c r="G3" s="58" t="s">
        <v>176</v>
      </c>
      <c r="H3" s="59">
        <v>0.1273</v>
      </c>
      <c r="I3" s="59">
        <v>0.22020000000000001</v>
      </c>
    </row>
    <row r="4" spans="1:10" hidden="1">
      <c r="A4" s="55" t="s">
        <v>340</v>
      </c>
      <c r="B4" t="s">
        <v>341</v>
      </c>
      <c r="C4" t="s">
        <v>174</v>
      </c>
      <c r="D4" t="s">
        <v>179</v>
      </c>
      <c r="E4" t="s">
        <v>180</v>
      </c>
      <c r="F4" s="56">
        <v>39.159999999999997</v>
      </c>
      <c r="G4" s="58">
        <v>6.4500000000000002E-2</v>
      </c>
      <c r="H4" s="56" t="s">
        <v>176</v>
      </c>
      <c r="I4" s="59">
        <v>0.22020000000000001</v>
      </c>
    </row>
    <row r="5" spans="1:10" hidden="1">
      <c r="A5" s="55" t="s">
        <v>314</v>
      </c>
      <c r="B5" t="s">
        <v>315</v>
      </c>
      <c r="C5" t="s">
        <v>174</v>
      </c>
      <c r="D5" t="s">
        <v>184</v>
      </c>
      <c r="E5" t="s">
        <v>196</v>
      </c>
      <c r="F5" s="56">
        <v>35.65</v>
      </c>
      <c r="G5" s="58">
        <v>1.7453999999999998</v>
      </c>
      <c r="H5" s="59">
        <v>1.77E-2</v>
      </c>
      <c r="I5" s="59">
        <v>0.2203</v>
      </c>
    </row>
    <row r="6" spans="1:10" hidden="1">
      <c r="A6" s="55" t="s">
        <v>278</v>
      </c>
      <c r="B6" t="s">
        <v>279</v>
      </c>
      <c r="C6" t="s">
        <v>174</v>
      </c>
      <c r="D6" t="s">
        <v>200</v>
      </c>
      <c r="E6" t="s">
        <v>225</v>
      </c>
      <c r="F6" s="56">
        <v>43.1</v>
      </c>
      <c r="G6" s="58">
        <v>6.3E-3</v>
      </c>
      <c r="H6" s="56" t="s">
        <v>176</v>
      </c>
      <c r="I6" s="59">
        <v>0.22040000000000001</v>
      </c>
    </row>
    <row r="7" spans="1:10">
      <c r="A7" s="55" t="s">
        <v>246</v>
      </c>
      <c r="B7" t="s">
        <v>247</v>
      </c>
      <c r="C7" t="s">
        <v>174</v>
      </c>
      <c r="D7" t="s">
        <v>194</v>
      </c>
      <c r="E7" t="s">
        <v>206</v>
      </c>
      <c r="F7" s="56">
        <v>12.24</v>
      </c>
      <c r="G7" s="58">
        <v>1.0925</v>
      </c>
      <c r="H7" s="59">
        <v>0.26279999999999998</v>
      </c>
      <c r="I7" s="59">
        <v>0.2205</v>
      </c>
    </row>
    <row r="8" spans="1:10" hidden="1">
      <c r="A8" s="55" t="s">
        <v>248</v>
      </c>
      <c r="B8" t="s">
        <v>249</v>
      </c>
      <c r="C8" t="s">
        <v>174</v>
      </c>
      <c r="D8" t="s">
        <v>218</v>
      </c>
      <c r="E8" t="s">
        <v>196</v>
      </c>
      <c r="F8" s="56">
        <v>26.76</v>
      </c>
      <c r="G8" s="58">
        <v>0.50719999999999998</v>
      </c>
      <c r="H8" s="59">
        <v>-0.4783</v>
      </c>
      <c r="I8" s="59">
        <v>0.22059999999999999</v>
      </c>
    </row>
    <row r="9" spans="1:10">
      <c r="A9" s="55" t="s">
        <v>316</v>
      </c>
      <c r="B9" t="s">
        <v>317</v>
      </c>
      <c r="C9" t="s">
        <v>174</v>
      </c>
      <c r="D9" t="s">
        <v>194</v>
      </c>
      <c r="E9" t="s">
        <v>215</v>
      </c>
      <c r="F9" s="56">
        <v>409.62</v>
      </c>
      <c r="G9" s="58">
        <v>1.3121</v>
      </c>
      <c r="H9" s="59">
        <v>-0.74209999999999998</v>
      </c>
      <c r="I9" s="59">
        <v>0.22059999999999999</v>
      </c>
    </row>
    <row r="10" spans="1:10" hidden="1">
      <c r="A10" s="55" t="s">
        <v>262</v>
      </c>
      <c r="B10" t="s">
        <v>263</v>
      </c>
      <c r="C10" t="s">
        <v>174</v>
      </c>
      <c r="D10" t="s">
        <v>199</v>
      </c>
      <c r="E10" t="s">
        <v>180</v>
      </c>
      <c r="F10" s="56">
        <v>2.71</v>
      </c>
      <c r="G10" s="58">
        <v>0.2848</v>
      </c>
      <c r="H10" s="59">
        <v>0.254</v>
      </c>
      <c r="I10" s="59">
        <v>0.22120000000000001</v>
      </c>
    </row>
    <row r="11" spans="1:10" hidden="1">
      <c r="A11" s="55" t="s">
        <v>298</v>
      </c>
      <c r="B11" t="s">
        <v>299</v>
      </c>
      <c r="C11" t="s">
        <v>174</v>
      </c>
      <c r="D11" t="s">
        <v>219</v>
      </c>
      <c r="E11" t="s">
        <v>187</v>
      </c>
      <c r="F11" s="56">
        <v>6.06</v>
      </c>
      <c r="G11" s="58">
        <v>0.3417</v>
      </c>
      <c r="H11" s="59">
        <v>1.1000000000000001E-3</v>
      </c>
      <c r="I11" s="59">
        <v>0.22120000000000001</v>
      </c>
    </row>
    <row r="12" spans="1:10" hidden="1">
      <c r="A12" s="55" t="s">
        <v>272</v>
      </c>
      <c r="B12" t="s">
        <v>273</v>
      </c>
      <c r="C12" t="s">
        <v>174</v>
      </c>
      <c r="D12" t="s">
        <v>216</v>
      </c>
      <c r="E12" t="s">
        <v>183</v>
      </c>
      <c r="F12" s="56">
        <v>15.46</v>
      </c>
      <c r="G12" s="58">
        <v>9.9499999999999991E-2</v>
      </c>
      <c r="H12" s="59">
        <v>0.21879999999999999</v>
      </c>
      <c r="I12" s="59">
        <v>0.2215</v>
      </c>
    </row>
    <row r="13" spans="1:10" hidden="1">
      <c r="A13" s="55" t="s">
        <v>292</v>
      </c>
      <c r="B13" t="s">
        <v>293</v>
      </c>
      <c r="C13" t="s">
        <v>181</v>
      </c>
      <c r="D13" t="s">
        <v>213</v>
      </c>
      <c r="E13" t="s">
        <v>189</v>
      </c>
      <c r="F13" s="56">
        <v>1.1399999999999999</v>
      </c>
      <c r="G13" s="58">
        <v>1.1608000000000001</v>
      </c>
      <c r="H13" s="59">
        <v>0.2472</v>
      </c>
      <c r="I13" s="59">
        <v>0.22159999999999999</v>
      </c>
    </row>
    <row r="14" spans="1:10" hidden="1">
      <c r="A14" s="55" t="s">
        <v>223</v>
      </c>
      <c r="B14" t="s">
        <v>224</v>
      </c>
      <c r="C14" t="s">
        <v>181</v>
      </c>
      <c r="D14" t="s">
        <v>198</v>
      </c>
      <c r="E14" t="s">
        <v>217</v>
      </c>
      <c r="F14" s="56">
        <v>5.24</v>
      </c>
      <c r="G14" s="58">
        <v>0.55759999999999998</v>
      </c>
      <c r="H14" s="59">
        <v>0.33119999999999999</v>
      </c>
      <c r="I14" s="59">
        <v>0.222</v>
      </c>
    </row>
    <row r="15" spans="1:10" hidden="1">
      <c r="A15" s="55" t="s">
        <v>282</v>
      </c>
      <c r="B15" t="s">
        <v>283</v>
      </c>
      <c r="C15" t="s">
        <v>174</v>
      </c>
      <c r="D15" t="s">
        <v>186</v>
      </c>
      <c r="E15" t="s">
        <v>183</v>
      </c>
      <c r="F15" s="56">
        <v>43.57</v>
      </c>
      <c r="G15" s="58" t="s">
        <v>176</v>
      </c>
      <c r="H15" s="59">
        <v>8.5500000000000007E-2</v>
      </c>
      <c r="I15" s="59">
        <v>0.222</v>
      </c>
    </row>
    <row r="16" spans="1:10" hidden="1">
      <c r="A16" s="55" t="s">
        <v>302</v>
      </c>
      <c r="B16" t="s">
        <v>303</v>
      </c>
      <c r="C16" t="s">
        <v>174</v>
      </c>
      <c r="D16" t="s">
        <v>226</v>
      </c>
      <c r="E16" t="s">
        <v>227</v>
      </c>
      <c r="F16" s="56">
        <v>1.9</v>
      </c>
      <c r="G16" s="58">
        <v>1.1999999999999999E-3</v>
      </c>
      <c r="H16" s="59">
        <v>0.14499999999999999</v>
      </c>
      <c r="I16" s="59">
        <v>0.22220000000000001</v>
      </c>
    </row>
    <row r="17" spans="1:9" hidden="1">
      <c r="A17" s="55" t="s">
        <v>252</v>
      </c>
      <c r="B17" t="s">
        <v>253</v>
      </c>
      <c r="C17" t="s">
        <v>174</v>
      </c>
      <c r="D17" t="s">
        <v>186</v>
      </c>
      <c r="E17" t="s">
        <v>207</v>
      </c>
      <c r="F17" s="56">
        <v>37.75</v>
      </c>
      <c r="G17" s="58">
        <v>0.73480000000000001</v>
      </c>
      <c r="H17" s="59">
        <v>0.14099999999999999</v>
      </c>
      <c r="I17" s="59">
        <v>0.223</v>
      </c>
    </row>
    <row r="18" spans="1:9" hidden="1">
      <c r="A18" s="55" t="s">
        <v>320</v>
      </c>
      <c r="B18" t="s">
        <v>321</v>
      </c>
      <c r="C18" t="s">
        <v>174</v>
      </c>
      <c r="D18" t="s">
        <v>177</v>
      </c>
      <c r="E18" t="s">
        <v>238</v>
      </c>
      <c r="F18" s="56">
        <v>6.39</v>
      </c>
      <c r="G18" s="58">
        <v>1.8402000000000001</v>
      </c>
      <c r="H18" s="59">
        <v>0.2412</v>
      </c>
      <c r="I18" s="59">
        <v>0.22309999999999999</v>
      </c>
    </row>
    <row r="19" spans="1:9" hidden="1">
      <c r="A19" s="55" t="s">
        <v>349</v>
      </c>
      <c r="B19" t="s">
        <v>350</v>
      </c>
      <c r="C19" t="s">
        <v>174</v>
      </c>
      <c r="D19" t="s">
        <v>193</v>
      </c>
      <c r="E19" t="s">
        <v>206</v>
      </c>
      <c r="F19" s="56">
        <v>26.57</v>
      </c>
      <c r="G19" s="58">
        <v>1.2396</v>
      </c>
      <c r="H19" s="59">
        <v>0.33239999999999997</v>
      </c>
      <c r="I19" s="59">
        <v>0.22320000000000001</v>
      </c>
    </row>
    <row r="20" spans="1:9" hidden="1">
      <c r="A20" s="55" t="s">
        <v>258</v>
      </c>
      <c r="B20" t="s">
        <v>259</v>
      </c>
      <c r="C20" t="s">
        <v>174</v>
      </c>
      <c r="D20" t="s">
        <v>212</v>
      </c>
      <c r="E20" t="s">
        <v>187</v>
      </c>
      <c r="F20" s="56">
        <v>1.56</v>
      </c>
      <c r="G20" s="58">
        <v>5.3521999999999998</v>
      </c>
      <c r="H20" s="59">
        <v>0.21410000000000001</v>
      </c>
      <c r="I20" s="59">
        <v>0.22359999999999999</v>
      </c>
    </row>
    <row r="21" spans="1:9" hidden="1">
      <c r="A21" s="55" t="s">
        <v>256</v>
      </c>
      <c r="B21" t="s">
        <v>257</v>
      </c>
      <c r="C21" t="s">
        <v>181</v>
      </c>
      <c r="D21" t="s">
        <v>175</v>
      </c>
      <c r="E21" t="s">
        <v>189</v>
      </c>
      <c r="F21" s="56">
        <v>7.96</v>
      </c>
      <c r="G21" s="58">
        <v>0.8173999999999999</v>
      </c>
      <c r="H21" s="59">
        <v>0.17929999999999999</v>
      </c>
      <c r="I21" s="59">
        <v>0.22389999999999999</v>
      </c>
    </row>
    <row r="22" spans="1:9" hidden="1">
      <c r="A22" s="55" t="s">
        <v>268</v>
      </c>
      <c r="B22" t="s">
        <v>269</v>
      </c>
      <c r="C22" t="s">
        <v>181</v>
      </c>
      <c r="D22" t="s">
        <v>243</v>
      </c>
      <c r="E22" t="s">
        <v>210</v>
      </c>
      <c r="F22" s="56">
        <v>6.98</v>
      </c>
      <c r="G22" s="58">
        <v>0.55770000000000008</v>
      </c>
      <c r="H22" s="59">
        <v>0.1938</v>
      </c>
      <c r="I22" s="59">
        <v>0.22389999999999999</v>
      </c>
    </row>
    <row r="23" spans="1:9" hidden="1">
      <c r="A23" s="55" t="s">
        <v>280</v>
      </c>
      <c r="B23" t="s">
        <v>281</v>
      </c>
      <c r="C23" t="s">
        <v>174</v>
      </c>
      <c r="D23" t="s">
        <v>208</v>
      </c>
      <c r="E23" t="s">
        <v>201</v>
      </c>
      <c r="F23" s="56">
        <v>23.19</v>
      </c>
      <c r="G23" s="58">
        <v>0.873</v>
      </c>
      <c r="H23" s="59">
        <v>0.2162</v>
      </c>
      <c r="I23" s="59">
        <v>0.224</v>
      </c>
    </row>
    <row r="24" spans="1:9" hidden="1">
      <c r="A24" s="55" t="s">
        <v>318</v>
      </c>
      <c r="B24" t="s">
        <v>319</v>
      </c>
      <c r="C24" t="s">
        <v>174</v>
      </c>
      <c r="D24" t="s">
        <v>212</v>
      </c>
      <c r="E24" t="s">
        <v>187</v>
      </c>
      <c r="F24" s="56">
        <v>3.74</v>
      </c>
      <c r="G24" s="58">
        <v>0.73530000000000006</v>
      </c>
      <c r="H24" s="59">
        <v>0.21709999999999999</v>
      </c>
      <c r="I24" s="59">
        <v>0.224</v>
      </c>
    </row>
    <row r="25" spans="1:9" hidden="1">
      <c r="A25" s="55" t="s">
        <v>244</v>
      </c>
      <c r="B25" t="s">
        <v>245</v>
      </c>
      <c r="C25" t="s">
        <v>174</v>
      </c>
      <c r="D25" t="s">
        <v>186</v>
      </c>
      <c r="E25" t="s">
        <v>178</v>
      </c>
      <c r="F25" s="56">
        <v>48.78</v>
      </c>
      <c r="G25" s="58" t="s">
        <v>176</v>
      </c>
      <c r="H25" s="59">
        <v>-1.0627</v>
      </c>
      <c r="I25" s="59">
        <v>0.22409999999999999</v>
      </c>
    </row>
    <row r="26" spans="1:9" hidden="1">
      <c r="A26" s="55" t="s">
        <v>260</v>
      </c>
      <c r="B26" t="s">
        <v>261</v>
      </c>
      <c r="C26" t="s">
        <v>174</v>
      </c>
      <c r="D26" t="s">
        <v>228</v>
      </c>
      <c r="E26" t="s">
        <v>207</v>
      </c>
      <c r="F26" s="56">
        <v>9.74</v>
      </c>
      <c r="G26" s="58">
        <v>3.7900000000000003E-2</v>
      </c>
      <c r="H26" s="59">
        <v>0.1356</v>
      </c>
      <c r="I26" s="59">
        <v>0.2243</v>
      </c>
    </row>
    <row r="27" spans="1:9" hidden="1">
      <c r="A27" s="55" t="s">
        <v>254</v>
      </c>
      <c r="B27" t="s">
        <v>255</v>
      </c>
      <c r="C27" t="s">
        <v>174</v>
      </c>
      <c r="D27" t="s">
        <v>242</v>
      </c>
      <c r="E27" t="s">
        <v>178</v>
      </c>
      <c r="F27" s="56">
        <v>11.37</v>
      </c>
      <c r="G27" s="58">
        <v>0.68620000000000003</v>
      </c>
      <c r="H27" s="59">
        <v>0.3226</v>
      </c>
      <c r="I27" s="59">
        <v>0.22439999999999999</v>
      </c>
    </row>
    <row r="28" spans="1:9" hidden="1">
      <c r="A28" s="55" t="s">
        <v>322</v>
      </c>
      <c r="B28" t="s">
        <v>323</v>
      </c>
      <c r="C28" t="s">
        <v>174</v>
      </c>
      <c r="D28" t="s">
        <v>214</v>
      </c>
      <c r="E28" t="s">
        <v>238</v>
      </c>
      <c r="F28" s="56">
        <v>7.29</v>
      </c>
      <c r="G28" s="58">
        <v>0.19620000000000001</v>
      </c>
      <c r="H28" s="59">
        <v>0.17560000000000001</v>
      </c>
      <c r="I28" s="59">
        <v>0.22489999999999999</v>
      </c>
    </row>
    <row r="29" spans="1:9" hidden="1">
      <c r="A29" s="55" t="s">
        <v>240</v>
      </c>
      <c r="B29" t="s">
        <v>241</v>
      </c>
      <c r="C29" t="s">
        <v>174</v>
      </c>
      <c r="D29" t="s">
        <v>192</v>
      </c>
      <c r="E29" t="s">
        <v>239</v>
      </c>
      <c r="F29" s="56">
        <v>16.690000000000001</v>
      </c>
      <c r="G29" s="58">
        <v>6.9999999999999993E-3</v>
      </c>
      <c r="H29" s="59">
        <v>3.3099999999999997E-2</v>
      </c>
      <c r="I29" s="59">
        <v>0.22509999999999999</v>
      </c>
    </row>
    <row r="30" spans="1:9" hidden="1">
      <c r="A30" s="55" t="s">
        <v>330</v>
      </c>
      <c r="B30" t="s">
        <v>331</v>
      </c>
      <c r="C30" t="s">
        <v>174</v>
      </c>
      <c r="D30" t="s">
        <v>211</v>
      </c>
      <c r="E30" t="s">
        <v>187</v>
      </c>
      <c r="F30" s="56">
        <v>14.36</v>
      </c>
      <c r="G30" s="58">
        <v>1.1526000000000001</v>
      </c>
      <c r="H30" s="59">
        <v>0.38440000000000002</v>
      </c>
      <c r="I30" s="59">
        <v>0.22509999999999999</v>
      </c>
    </row>
    <row r="31" spans="1:9" hidden="1">
      <c r="A31" s="55" t="s">
        <v>288</v>
      </c>
      <c r="B31" t="s">
        <v>289</v>
      </c>
      <c r="C31" t="s">
        <v>174</v>
      </c>
      <c r="D31" t="s">
        <v>214</v>
      </c>
      <c r="E31" t="s">
        <v>196</v>
      </c>
      <c r="F31" s="56">
        <v>14.81</v>
      </c>
      <c r="G31" s="58">
        <v>0.19870000000000002</v>
      </c>
      <c r="H31" s="59">
        <v>0.253</v>
      </c>
      <c r="I31" s="59">
        <v>0.22520000000000001</v>
      </c>
    </row>
    <row r="32" spans="1:9" hidden="1">
      <c r="A32" s="55" t="s">
        <v>328</v>
      </c>
      <c r="B32" t="s">
        <v>329</v>
      </c>
      <c r="C32" t="s">
        <v>174</v>
      </c>
      <c r="D32" t="s">
        <v>182</v>
      </c>
      <c r="E32" t="s">
        <v>185</v>
      </c>
      <c r="F32" s="56">
        <v>8.18</v>
      </c>
      <c r="G32" s="58">
        <v>2.7300000000000001E-2</v>
      </c>
      <c r="H32" s="59">
        <v>7.5800000000000006E-2</v>
      </c>
      <c r="I32" s="59">
        <v>0.22539999999999999</v>
      </c>
    </row>
    <row r="33" spans="1:9" hidden="1">
      <c r="A33" s="55" t="s">
        <v>346</v>
      </c>
      <c r="B33" t="s">
        <v>347</v>
      </c>
      <c r="C33" t="s">
        <v>174</v>
      </c>
      <c r="D33" t="s">
        <v>199</v>
      </c>
      <c r="E33" t="s">
        <v>204</v>
      </c>
      <c r="F33" s="56">
        <v>48.61</v>
      </c>
      <c r="G33" s="58">
        <v>0.48909999999999998</v>
      </c>
      <c r="H33" s="59">
        <v>0.1704</v>
      </c>
      <c r="I33" s="59">
        <v>0.22539999999999999</v>
      </c>
    </row>
    <row r="34" spans="1:9" hidden="1">
      <c r="A34" s="55" t="s">
        <v>232</v>
      </c>
      <c r="B34" t="s">
        <v>233</v>
      </c>
      <c r="C34" t="s">
        <v>174</v>
      </c>
      <c r="D34" t="s">
        <v>212</v>
      </c>
      <c r="E34" t="s">
        <v>187</v>
      </c>
      <c r="F34" s="56">
        <v>6.56</v>
      </c>
      <c r="G34" s="58">
        <v>0.82330000000000003</v>
      </c>
      <c r="H34" s="59">
        <v>0.1177</v>
      </c>
      <c r="I34" s="59">
        <v>0.22550000000000001</v>
      </c>
    </row>
    <row r="35" spans="1:9" hidden="1">
      <c r="A35" s="55" t="s">
        <v>290</v>
      </c>
      <c r="B35" t="s">
        <v>291</v>
      </c>
      <c r="C35" t="s">
        <v>181</v>
      </c>
      <c r="D35" t="s">
        <v>211</v>
      </c>
      <c r="E35" t="s">
        <v>210</v>
      </c>
      <c r="F35" s="56">
        <v>8.4700000000000006</v>
      </c>
      <c r="G35" s="58">
        <v>5.9851999999999999</v>
      </c>
      <c r="H35" s="59">
        <v>0.31469999999999998</v>
      </c>
      <c r="I35" s="59">
        <v>0.22559999999999999</v>
      </c>
    </row>
    <row r="36" spans="1:9">
      <c r="A36" s="55" t="s">
        <v>334</v>
      </c>
      <c r="B36" t="s">
        <v>335</v>
      </c>
      <c r="C36" t="s">
        <v>174</v>
      </c>
      <c r="D36" t="s">
        <v>194</v>
      </c>
      <c r="E36" t="s">
        <v>202</v>
      </c>
      <c r="F36" s="56">
        <v>22.25</v>
      </c>
      <c r="G36" s="58">
        <v>0.3644</v>
      </c>
      <c r="H36" s="59">
        <v>-4.5999999999999999E-3</v>
      </c>
      <c r="I36" s="59">
        <v>0.2261</v>
      </c>
    </row>
    <row r="37" spans="1:9" hidden="1">
      <c r="A37" s="55" t="s">
        <v>338</v>
      </c>
      <c r="B37" t="s">
        <v>339</v>
      </c>
      <c r="C37" t="s">
        <v>174</v>
      </c>
      <c r="D37" t="s">
        <v>200</v>
      </c>
      <c r="E37" t="s">
        <v>201</v>
      </c>
      <c r="F37" s="56">
        <v>27.52</v>
      </c>
      <c r="G37" s="58">
        <v>1.1856</v>
      </c>
      <c r="H37" s="59">
        <v>0.20330000000000001</v>
      </c>
      <c r="I37" s="59">
        <v>0.2261</v>
      </c>
    </row>
    <row r="38" spans="1:9" hidden="1">
      <c r="A38" s="55" t="s">
        <v>332</v>
      </c>
      <c r="B38" t="s">
        <v>333</v>
      </c>
      <c r="C38" t="s">
        <v>174</v>
      </c>
      <c r="D38" t="s">
        <v>198</v>
      </c>
      <c r="E38" t="s">
        <v>222</v>
      </c>
      <c r="F38" s="56">
        <v>13.56</v>
      </c>
      <c r="G38" s="58" t="s">
        <v>176</v>
      </c>
      <c r="H38" s="59">
        <v>0.10100000000000001</v>
      </c>
      <c r="I38" s="59">
        <v>0.2266</v>
      </c>
    </row>
    <row r="39" spans="1:9" hidden="1">
      <c r="A39" s="55" t="s">
        <v>274</v>
      </c>
      <c r="B39" t="s">
        <v>275</v>
      </c>
      <c r="C39" t="s">
        <v>174</v>
      </c>
      <c r="D39" t="s">
        <v>212</v>
      </c>
      <c r="E39" t="s">
        <v>187</v>
      </c>
      <c r="F39" s="56">
        <v>2.52</v>
      </c>
      <c r="G39" s="58">
        <v>8.9600000000000013E-2</v>
      </c>
      <c r="H39" s="59">
        <v>0.41670000000000001</v>
      </c>
      <c r="I39" s="59">
        <v>0.22689999999999999</v>
      </c>
    </row>
    <row r="40" spans="1:9">
      <c r="A40" s="55" t="s">
        <v>286</v>
      </c>
      <c r="B40" t="s">
        <v>287</v>
      </c>
      <c r="C40" t="s">
        <v>174</v>
      </c>
      <c r="D40" t="s">
        <v>194</v>
      </c>
      <c r="E40" t="s">
        <v>180</v>
      </c>
      <c r="F40" s="56">
        <v>3.65</v>
      </c>
      <c r="G40" s="58">
        <v>0.2843</v>
      </c>
      <c r="H40" s="59">
        <v>0.192</v>
      </c>
      <c r="I40" s="59">
        <v>0.22689999999999999</v>
      </c>
    </row>
    <row r="41" spans="1:9" hidden="1">
      <c r="A41" s="55" t="s">
        <v>300</v>
      </c>
      <c r="B41" t="s">
        <v>301</v>
      </c>
      <c r="C41" t="s">
        <v>181</v>
      </c>
      <c r="D41" t="s">
        <v>205</v>
      </c>
      <c r="E41" t="s">
        <v>189</v>
      </c>
      <c r="F41" s="56">
        <v>44.37</v>
      </c>
      <c r="G41" s="58">
        <v>5.9999999999999995E-4</v>
      </c>
      <c r="H41" s="59">
        <v>0.30459999999999998</v>
      </c>
      <c r="I41" s="59">
        <v>0.2271</v>
      </c>
    </row>
    <row r="42" spans="1:9" hidden="1">
      <c r="A42" s="55" t="s">
        <v>266</v>
      </c>
      <c r="B42" t="s">
        <v>267</v>
      </c>
      <c r="C42" t="s">
        <v>174</v>
      </c>
      <c r="D42" t="s">
        <v>188</v>
      </c>
      <c r="E42" t="s">
        <v>209</v>
      </c>
      <c r="F42" s="56">
        <v>10</v>
      </c>
      <c r="G42" s="58">
        <v>2.7766999999999999</v>
      </c>
      <c r="H42" s="59">
        <v>0.21820000000000001</v>
      </c>
      <c r="I42" s="59">
        <v>0.22720000000000001</v>
      </c>
    </row>
    <row r="43" spans="1:9" hidden="1">
      <c r="A43" s="55" t="s">
        <v>306</v>
      </c>
      <c r="B43" t="s">
        <v>307</v>
      </c>
      <c r="C43" t="s">
        <v>174</v>
      </c>
      <c r="D43" t="s">
        <v>184</v>
      </c>
      <c r="E43" t="s">
        <v>197</v>
      </c>
      <c r="F43" s="56">
        <v>27.42</v>
      </c>
      <c r="G43" s="58">
        <v>0.35139999999999999</v>
      </c>
      <c r="H43" s="59">
        <v>0.2873</v>
      </c>
      <c r="I43" s="59">
        <v>0.22720000000000001</v>
      </c>
    </row>
    <row r="44" spans="1:9" hidden="1">
      <c r="A44" s="55" t="s">
        <v>324</v>
      </c>
      <c r="B44" t="s">
        <v>325</v>
      </c>
      <c r="C44" t="s">
        <v>174</v>
      </c>
      <c r="D44" t="s">
        <v>188</v>
      </c>
      <c r="E44" t="s">
        <v>238</v>
      </c>
      <c r="F44" s="56">
        <v>2.08</v>
      </c>
      <c r="G44" s="58">
        <v>0.27460000000000001</v>
      </c>
      <c r="H44" s="59">
        <v>0.2591</v>
      </c>
      <c r="I44" s="59">
        <v>0.2273</v>
      </c>
    </row>
    <row r="45" spans="1:9" hidden="1">
      <c r="A45" s="55" t="s">
        <v>270</v>
      </c>
      <c r="B45" t="s">
        <v>271</v>
      </c>
      <c r="C45" t="s">
        <v>181</v>
      </c>
      <c r="D45" t="s">
        <v>191</v>
      </c>
      <c r="E45" t="s">
        <v>189</v>
      </c>
      <c r="F45" s="56">
        <v>6.67</v>
      </c>
      <c r="G45" s="58">
        <v>0.40619999999999995</v>
      </c>
      <c r="H45" s="59">
        <v>0.27239999999999998</v>
      </c>
      <c r="I45" s="59">
        <v>0.22739999999999999</v>
      </c>
    </row>
    <row r="46" spans="1:9">
      <c r="A46" s="55" t="s">
        <v>264</v>
      </c>
      <c r="B46" t="s">
        <v>265</v>
      </c>
      <c r="C46" t="s">
        <v>174</v>
      </c>
      <c r="D46" t="s">
        <v>194</v>
      </c>
      <c r="E46" t="s">
        <v>187</v>
      </c>
      <c r="F46" s="56">
        <v>7.49</v>
      </c>
      <c r="G46" s="58">
        <v>1.3509</v>
      </c>
      <c r="H46" s="59">
        <v>0.1113</v>
      </c>
      <c r="I46" s="59">
        <v>0.22750000000000001</v>
      </c>
    </row>
    <row r="47" spans="1:9" hidden="1">
      <c r="A47" s="55" t="s">
        <v>236</v>
      </c>
      <c r="B47" t="s">
        <v>237</v>
      </c>
      <c r="C47" t="s">
        <v>181</v>
      </c>
      <c r="D47" t="s">
        <v>195</v>
      </c>
      <c r="E47" t="s">
        <v>221</v>
      </c>
      <c r="F47" s="56">
        <v>18.559999999999999</v>
      </c>
      <c r="G47" s="58">
        <v>2.58E-2</v>
      </c>
      <c r="H47" s="59">
        <v>0.3155</v>
      </c>
      <c r="I47" s="59">
        <v>0.22770000000000001</v>
      </c>
    </row>
    <row r="48" spans="1:9" hidden="1">
      <c r="A48" s="55" t="s">
        <v>296</v>
      </c>
      <c r="B48" t="s">
        <v>297</v>
      </c>
      <c r="C48" t="s">
        <v>174</v>
      </c>
      <c r="D48" t="s">
        <v>186</v>
      </c>
      <c r="E48" t="s">
        <v>187</v>
      </c>
      <c r="F48" s="56">
        <v>21.13</v>
      </c>
      <c r="G48" s="58">
        <v>3.5699999999999996E-2</v>
      </c>
      <c r="H48" s="59">
        <v>0.25480000000000003</v>
      </c>
      <c r="I48" s="59">
        <v>0.22770000000000001</v>
      </c>
    </row>
    <row r="49" spans="1:9" hidden="1">
      <c r="A49" s="55" t="s">
        <v>326</v>
      </c>
      <c r="B49" t="s">
        <v>327</v>
      </c>
      <c r="C49" t="s">
        <v>174</v>
      </c>
      <c r="D49" t="s">
        <v>226</v>
      </c>
      <c r="E49" t="s">
        <v>238</v>
      </c>
      <c r="F49" s="56">
        <v>11.9</v>
      </c>
      <c r="G49" s="58">
        <v>1.5363</v>
      </c>
      <c r="H49" s="59">
        <v>0.36549999999999999</v>
      </c>
      <c r="I49" s="59">
        <v>0.22770000000000001</v>
      </c>
    </row>
    <row r="50" spans="1:9" hidden="1">
      <c r="A50" s="55" t="s">
        <v>342</v>
      </c>
      <c r="B50" t="s">
        <v>343</v>
      </c>
      <c r="C50" t="s">
        <v>174</v>
      </c>
      <c r="D50" t="s">
        <v>186</v>
      </c>
      <c r="E50" t="s">
        <v>187</v>
      </c>
      <c r="F50" s="56">
        <v>117.81</v>
      </c>
      <c r="G50" s="58">
        <v>0.1648</v>
      </c>
      <c r="H50" s="59">
        <v>0.2853</v>
      </c>
      <c r="I50" s="59">
        <v>0.22770000000000001</v>
      </c>
    </row>
    <row r="51" spans="1:9" hidden="1">
      <c r="A51" s="55" t="s">
        <v>336</v>
      </c>
      <c r="B51" t="s">
        <v>337</v>
      </c>
      <c r="C51" t="s">
        <v>174</v>
      </c>
      <c r="D51" t="s">
        <v>179</v>
      </c>
      <c r="E51" t="s">
        <v>185</v>
      </c>
      <c r="F51" s="56">
        <v>13.04</v>
      </c>
      <c r="G51" s="58">
        <v>0.81469999999999998</v>
      </c>
      <c r="H51" s="59">
        <v>0.27410000000000001</v>
      </c>
      <c r="I51" s="59">
        <v>0.22800000000000001</v>
      </c>
    </row>
    <row r="52" spans="1:9" hidden="1">
      <c r="A52" s="55" t="s">
        <v>229</v>
      </c>
      <c r="B52" t="s">
        <v>230</v>
      </c>
      <c r="C52" t="s">
        <v>174</v>
      </c>
      <c r="D52" t="s">
        <v>228</v>
      </c>
      <c r="E52" t="s">
        <v>187</v>
      </c>
      <c r="F52" s="56">
        <v>17.96</v>
      </c>
      <c r="G52" s="58">
        <v>0.50549999999999995</v>
      </c>
      <c r="H52" s="59">
        <v>0.38329999999999997</v>
      </c>
      <c r="I52" s="59">
        <v>0.2286</v>
      </c>
    </row>
    <row r="53" spans="1:9" hidden="1">
      <c r="A53" s="55" t="s">
        <v>310</v>
      </c>
      <c r="B53" t="s">
        <v>311</v>
      </c>
      <c r="C53" t="s">
        <v>174</v>
      </c>
      <c r="D53" t="s">
        <v>179</v>
      </c>
      <c r="E53" t="s">
        <v>180</v>
      </c>
      <c r="F53" s="56">
        <v>57.42</v>
      </c>
      <c r="G53" s="58">
        <v>0.17960000000000001</v>
      </c>
      <c r="H53" s="59">
        <v>7.8E-2</v>
      </c>
      <c r="I53" s="59">
        <v>0.2286</v>
      </c>
    </row>
    <row r="54" spans="1:9">
      <c r="A54" s="55" t="s">
        <v>344</v>
      </c>
      <c r="B54" t="s">
        <v>345</v>
      </c>
      <c r="C54" t="s">
        <v>174</v>
      </c>
      <c r="D54" t="s">
        <v>194</v>
      </c>
      <c r="E54" t="s">
        <v>178</v>
      </c>
      <c r="F54" s="56">
        <v>1.29</v>
      </c>
      <c r="G54" s="58">
        <v>0.95069999999999988</v>
      </c>
      <c r="H54" s="59">
        <v>0.5363</v>
      </c>
      <c r="I54" s="59">
        <v>0.2288</v>
      </c>
    </row>
    <row r="55" spans="1:9" hidden="1">
      <c r="A55" s="55" t="s">
        <v>294</v>
      </c>
      <c r="B55" t="s">
        <v>295</v>
      </c>
      <c r="C55" t="s">
        <v>174</v>
      </c>
      <c r="D55" t="s">
        <v>216</v>
      </c>
      <c r="E55" t="s">
        <v>207</v>
      </c>
      <c r="F55" s="56">
        <v>6.08</v>
      </c>
      <c r="G55" s="58">
        <v>0.28600000000000003</v>
      </c>
      <c r="H55" s="59">
        <v>0.24929999999999999</v>
      </c>
      <c r="I55" s="59">
        <v>0.22889999999999999</v>
      </c>
    </row>
    <row r="56" spans="1:9" hidden="1">
      <c r="A56" s="55" t="s">
        <v>312</v>
      </c>
      <c r="B56" t="s">
        <v>313</v>
      </c>
      <c r="C56" t="s">
        <v>174</v>
      </c>
      <c r="D56" t="s">
        <v>220</v>
      </c>
      <c r="E56" t="s">
        <v>185</v>
      </c>
      <c r="F56" s="56">
        <v>27.55</v>
      </c>
      <c r="G56" s="58">
        <v>0.39649999999999996</v>
      </c>
      <c r="H56" s="59">
        <v>-2.1399999999999999E-2</v>
      </c>
      <c r="I56" s="59">
        <v>0.22900000000000001</v>
      </c>
    </row>
    <row r="57" spans="1:9" hidden="1">
      <c r="A57" s="55" t="s">
        <v>276</v>
      </c>
      <c r="B57" t="s">
        <v>277</v>
      </c>
      <c r="C57" t="s">
        <v>174</v>
      </c>
      <c r="D57" t="s">
        <v>193</v>
      </c>
      <c r="E57" t="s">
        <v>231</v>
      </c>
      <c r="F57" s="56">
        <v>31.27</v>
      </c>
      <c r="G57" s="58">
        <v>1.4283000000000001</v>
      </c>
      <c r="H57" s="59">
        <v>0.26350000000000001</v>
      </c>
      <c r="I57" s="59">
        <v>0.2298</v>
      </c>
    </row>
    <row r="58" spans="1:9" hidden="1">
      <c r="A58" s="55" t="s">
        <v>308</v>
      </c>
      <c r="B58" t="s">
        <v>309</v>
      </c>
      <c r="C58" t="s">
        <v>174</v>
      </c>
      <c r="D58" t="s">
        <v>190</v>
      </c>
      <c r="E58" t="s">
        <v>197</v>
      </c>
      <c r="F58" s="56">
        <v>2.4300000000000002</v>
      </c>
      <c r="G58" s="58">
        <v>0.151</v>
      </c>
      <c r="H58" s="59">
        <v>0.21929999999999999</v>
      </c>
      <c r="I58" s="59">
        <v>0.2298</v>
      </c>
    </row>
    <row r="59" spans="1:9" hidden="1">
      <c r="A59" s="55" t="s">
        <v>284</v>
      </c>
      <c r="B59" t="s">
        <v>285</v>
      </c>
      <c r="C59" t="s">
        <v>174</v>
      </c>
      <c r="D59" t="s">
        <v>193</v>
      </c>
      <c r="E59" t="s">
        <v>206</v>
      </c>
      <c r="F59" s="56">
        <v>463.42</v>
      </c>
      <c r="G59" s="58">
        <v>0.26780000000000004</v>
      </c>
      <c r="H59" s="59">
        <v>0.25790000000000002</v>
      </c>
      <c r="I59" s="59">
        <v>0.23</v>
      </c>
    </row>
    <row r="60" spans="1:9" hidden="1">
      <c r="A60" s="55" t="s">
        <v>304</v>
      </c>
      <c r="B60" t="s">
        <v>305</v>
      </c>
      <c r="C60" t="s">
        <v>181</v>
      </c>
      <c r="D60" t="s">
        <v>212</v>
      </c>
      <c r="E60" t="s">
        <v>217</v>
      </c>
      <c r="F60" s="56">
        <v>27.42</v>
      </c>
      <c r="G60" s="58">
        <v>0.8418000000000001</v>
      </c>
      <c r="H60" s="59">
        <v>1.0285</v>
      </c>
      <c r="I60" s="59">
        <v>0.23</v>
      </c>
    </row>
    <row r="61" spans="1:9"/>
    <row r="62" spans="1:9">
      <c r="G62" s="59">
        <f t="shared" ref="G62:H62" si="0">MEDIAN(G7:G54)</f>
        <v>0.50719999999999998</v>
      </c>
      <c r="H62" s="59">
        <f t="shared" si="0"/>
        <v>0.21765000000000001</v>
      </c>
      <c r="I62" s="59">
        <f>MEDIAN(I7:I54)</f>
        <v>0.22515000000000002</v>
      </c>
    </row>
    <row r="63" spans="1:9"/>
    <row r="64" spans="1:9"/>
    <row r="65" spans="3:9"/>
    <row r="66" spans="3:9"/>
    <row r="67" spans="3:9">
      <c r="C67" t="s">
        <v>171</v>
      </c>
      <c r="D67" t="s">
        <v>172</v>
      </c>
      <c r="E67" t="s">
        <v>173</v>
      </c>
      <c r="F67" s="56" t="s">
        <v>351</v>
      </c>
      <c r="G67" s="56" t="s">
        <v>352</v>
      </c>
      <c r="H67" s="56" t="s">
        <v>353</v>
      </c>
      <c r="I67" s="56" t="s">
        <v>354</v>
      </c>
    </row>
    <row r="68" spans="3:9">
      <c r="C68" t="s">
        <v>174</v>
      </c>
      <c r="D68" t="s">
        <v>194</v>
      </c>
      <c r="E68" t="s">
        <v>206</v>
      </c>
      <c r="F68" s="56">
        <v>12.24</v>
      </c>
      <c r="G68" s="58">
        <v>1.0925</v>
      </c>
      <c r="H68" s="59">
        <v>0.26279999999999998</v>
      </c>
      <c r="I68" s="59">
        <v>0.2205</v>
      </c>
    </row>
    <row r="69" spans="3:9">
      <c r="C69" t="s">
        <v>174</v>
      </c>
      <c r="D69" t="s">
        <v>194</v>
      </c>
      <c r="E69" t="s">
        <v>215</v>
      </c>
      <c r="F69" s="56">
        <v>409.62</v>
      </c>
      <c r="G69" s="58">
        <v>1.3121</v>
      </c>
      <c r="H69" s="59">
        <v>-0.74209999999999998</v>
      </c>
      <c r="I69" s="59">
        <v>0.22059999999999999</v>
      </c>
    </row>
    <row r="70" spans="3:9">
      <c r="C70" t="s">
        <v>174</v>
      </c>
      <c r="D70" t="s">
        <v>194</v>
      </c>
      <c r="E70" t="s">
        <v>202</v>
      </c>
      <c r="F70" s="56">
        <v>22.25</v>
      </c>
      <c r="G70" s="58">
        <v>0.3644</v>
      </c>
      <c r="H70" s="59">
        <v>-4.5999999999999999E-3</v>
      </c>
      <c r="I70" s="59">
        <v>0.2261</v>
      </c>
    </row>
    <row r="71" spans="3:9">
      <c r="C71" t="s">
        <v>174</v>
      </c>
      <c r="D71" t="s">
        <v>194</v>
      </c>
      <c r="E71" t="s">
        <v>180</v>
      </c>
      <c r="F71" s="56">
        <v>3.65</v>
      </c>
      <c r="G71" s="58">
        <v>0.2843</v>
      </c>
      <c r="H71" s="59">
        <v>0.192</v>
      </c>
      <c r="I71" s="59">
        <v>0.22689999999999999</v>
      </c>
    </row>
    <row r="72" spans="3:9">
      <c r="C72" t="s">
        <v>174</v>
      </c>
      <c r="D72" t="s">
        <v>194</v>
      </c>
      <c r="E72" t="s">
        <v>187</v>
      </c>
      <c r="F72" s="56">
        <v>7.49</v>
      </c>
      <c r="G72" s="58">
        <v>1.3509</v>
      </c>
      <c r="H72" s="59">
        <v>0.1113</v>
      </c>
      <c r="I72" s="59">
        <v>0.22750000000000001</v>
      </c>
    </row>
    <row r="73" spans="3:9">
      <c r="C73" t="s">
        <v>174</v>
      </c>
      <c r="D73" t="s">
        <v>194</v>
      </c>
      <c r="E73" t="s">
        <v>178</v>
      </c>
      <c r="F73" s="56">
        <v>1.29</v>
      </c>
      <c r="G73" s="58">
        <v>0.95069999999999988</v>
      </c>
      <c r="H73" s="59">
        <v>0.5363</v>
      </c>
      <c r="I73" s="59">
        <v>0.2288</v>
      </c>
    </row>
    <row r="74" spans="3:9"/>
    <row r="75" spans="3:9">
      <c r="G75" s="59">
        <f>MEDIAN(G68:G73)</f>
        <v>1.0215999999999998</v>
      </c>
      <c r="H75" s="59">
        <f>MEDIAN(H68:H73)</f>
        <v>0.15165000000000001</v>
      </c>
      <c r="I75" s="59">
        <f>MEDIAN(I68:I73)</f>
        <v>0.22649999999999998</v>
      </c>
    </row>
    <row r="76" spans="3:9"/>
    <row r="77" spans="3:9"/>
    <row r="78" spans="3:9"/>
    <row r="79" spans="3:9"/>
    <row r="80" spans="3:9"/>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autoFilter ref="C1:I60" xr:uid="{75B63F32-2407-4F83-990F-6272C64911E6}">
    <filterColumn colId="0">
      <filters>
        <filter val="Europe"/>
      </filters>
    </filterColumn>
    <filterColumn colId="1">
      <filters>
        <filter val="Real Estate Management and Development"/>
      </filters>
    </filterColumn>
  </autoFilter>
  <sortState xmlns:xlrd2="http://schemas.microsoft.com/office/spreadsheetml/2017/richdata2" ref="A2:I1043431">
    <sortCondition ref="I1:I1043431"/>
  </sortState>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D898-1E42-46D1-9C73-505AA8361CD8}">
  <dimension ref="A1:H44"/>
  <sheetViews>
    <sheetView topLeftCell="A10" workbookViewId="0">
      <selection activeCell="F26" sqref="F26"/>
    </sheetView>
  </sheetViews>
  <sheetFormatPr defaultColWidth="11.42578125" defaultRowHeight="15"/>
  <cols>
    <col min="1" max="1" width="44.140625" bestFit="1" customWidth="1"/>
    <col min="2" max="2" width="16.28515625" customWidth="1"/>
    <col min="5" max="5" width="28.42578125" customWidth="1"/>
    <col min="8" max="8" width="46.28515625" customWidth="1"/>
  </cols>
  <sheetData>
    <row r="1" spans="1:8">
      <c r="A1" s="1" t="s">
        <v>139</v>
      </c>
      <c r="B1" s="12">
        <v>2023</v>
      </c>
    </row>
    <row r="2" spans="1:8">
      <c r="A2" s="2" t="s">
        <v>36</v>
      </c>
      <c r="B2" s="3">
        <v>2084850.1733605738</v>
      </c>
    </row>
    <row r="3" spans="1:8">
      <c r="A3" s="4" t="s">
        <v>37</v>
      </c>
      <c r="B3" s="6">
        <v>0</v>
      </c>
    </row>
    <row r="4" spans="1:8">
      <c r="A4" s="4" t="s">
        <v>38</v>
      </c>
      <c r="B4" s="6">
        <v>2082025.6833605738</v>
      </c>
    </row>
    <row r="5" spans="1:8">
      <c r="A5" s="4" t="s">
        <v>39</v>
      </c>
      <c r="B5" s="6">
        <v>2824.49</v>
      </c>
    </row>
    <row r="6" spans="1:8">
      <c r="A6" s="2" t="s">
        <v>41</v>
      </c>
      <c r="B6" s="3">
        <v>4335076.7455330687</v>
      </c>
    </row>
    <row r="7" spans="1:8">
      <c r="A7" s="4" t="s">
        <v>42</v>
      </c>
      <c r="B7" s="6">
        <v>498990.22574547381</v>
      </c>
    </row>
    <row r="8" spans="1:8">
      <c r="A8" s="4" t="s">
        <v>43</v>
      </c>
      <c r="B8" s="6">
        <v>807826.5549819927</v>
      </c>
    </row>
    <row r="9" spans="1:8">
      <c r="A9" s="4" t="s">
        <v>45</v>
      </c>
      <c r="B9" s="6">
        <v>0</v>
      </c>
    </row>
    <row r="10" spans="1:8">
      <c r="A10" s="4" t="s">
        <v>46</v>
      </c>
      <c r="B10" s="6"/>
    </row>
    <row r="11" spans="1:8">
      <c r="A11" s="4" t="s">
        <v>47</v>
      </c>
      <c r="B11" s="6">
        <v>3028259.9648056021</v>
      </c>
    </row>
    <row r="12" spans="1:8">
      <c r="A12" s="2" t="s">
        <v>48</v>
      </c>
      <c r="B12" s="3">
        <v>6419926.9188936427</v>
      </c>
    </row>
    <row r="13" spans="1:8" ht="19.5">
      <c r="A13" s="9"/>
      <c r="B13" s="10"/>
      <c r="D13" s="62" t="s">
        <v>357</v>
      </c>
      <c r="H13" s="62" t="s">
        <v>356</v>
      </c>
    </row>
    <row r="14" spans="1:8">
      <c r="A14" s="1" t="s">
        <v>140</v>
      </c>
      <c r="B14" s="12">
        <v>2023</v>
      </c>
    </row>
    <row r="15" spans="1:8">
      <c r="A15" s="2" t="s">
        <v>49</v>
      </c>
      <c r="B15" s="3">
        <v>4944358.9829720417</v>
      </c>
      <c r="D15" t="s">
        <v>370</v>
      </c>
      <c r="E15" s="66">
        <f>E19+E17*((E20+E18)-E19)</f>
        <v>7.3349999999999999E-2</v>
      </c>
    </row>
    <row r="16" spans="1:8">
      <c r="A16" s="4" t="s">
        <v>50</v>
      </c>
      <c r="B16" s="6">
        <v>4852364.2929720413</v>
      </c>
    </row>
    <row r="17" spans="1:8">
      <c r="A17" s="7" t="s">
        <v>51</v>
      </c>
      <c r="B17" s="8">
        <v>108182.18</v>
      </c>
      <c r="D17" t="s">
        <v>362</v>
      </c>
      <c r="E17">
        <v>0.59</v>
      </c>
      <c r="H17" s="64"/>
    </row>
    <row r="18" spans="1:8">
      <c r="A18" s="7" t="s">
        <v>52</v>
      </c>
      <c r="B18" s="8">
        <v>238061</v>
      </c>
      <c r="D18" t="s">
        <v>363</v>
      </c>
      <c r="E18" s="57">
        <v>0.02</v>
      </c>
    </row>
    <row r="19" spans="1:8">
      <c r="A19" s="7" t="s">
        <v>53</v>
      </c>
      <c r="B19" s="8">
        <v>4206862.6877383254</v>
      </c>
      <c r="D19" t="s">
        <v>364</v>
      </c>
      <c r="E19" s="66">
        <v>3.5000000000000003E-2</v>
      </c>
    </row>
    <row r="20" spans="1:8">
      <c r="A20" s="11" t="s">
        <v>54</v>
      </c>
      <c r="B20" s="8">
        <v>299258.42523371655</v>
      </c>
      <c r="D20" t="s">
        <v>365</v>
      </c>
      <c r="E20" s="57">
        <v>0.08</v>
      </c>
    </row>
    <row r="21" spans="1:8">
      <c r="A21" s="4" t="s">
        <v>55</v>
      </c>
      <c r="B21" s="6">
        <v>91994.69</v>
      </c>
    </row>
    <row r="22" spans="1:8">
      <c r="A22" s="2" t="s">
        <v>56</v>
      </c>
      <c r="B22" s="3">
        <v>41828.239999999998</v>
      </c>
    </row>
    <row r="23" spans="1:8">
      <c r="A23" s="4" t="s">
        <v>57</v>
      </c>
      <c r="B23" s="6">
        <v>41828.239999999998</v>
      </c>
      <c r="D23" t="s">
        <v>366</v>
      </c>
    </row>
    <row r="24" spans="1:8">
      <c r="A24" s="2" t="s">
        <v>59</v>
      </c>
      <c r="B24" s="3">
        <v>1433740.1159216003</v>
      </c>
      <c r="D24" t="s">
        <v>367</v>
      </c>
    </row>
    <row r="25" spans="1:8">
      <c r="A25" s="4" t="s">
        <v>60</v>
      </c>
      <c r="B25" s="6">
        <v>0</v>
      </c>
      <c r="D25" t="s">
        <v>377</v>
      </c>
      <c r="E25" s="14">
        <f>B15</f>
        <v>4944358.9829720417</v>
      </c>
    </row>
    <row r="26" spans="1:8">
      <c r="A26" s="4" t="s">
        <v>61</v>
      </c>
      <c r="B26" s="6">
        <v>1433740.1159216003</v>
      </c>
      <c r="D26" t="s">
        <v>368</v>
      </c>
      <c r="E26" s="14">
        <f>B22+B24</f>
        <v>1475568.3559216002</v>
      </c>
      <c r="F26" s="14">
        <f>E25+E26</f>
        <v>6419927.3388936417</v>
      </c>
    </row>
    <row r="27" spans="1:8">
      <c r="A27" s="2" t="s">
        <v>62</v>
      </c>
      <c r="B27" s="3">
        <v>6419927.3388936426</v>
      </c>
    </row>
    <row r="28" spans="1:8">
      <c r="D28" s="67" t="s">
        <v>372</v>
      </c>
      <c r="E28" s="68">
        <v>0.05</v>
      </c>
    </row>
    <row r="29" spans="1:8">
      <c r="A29" s="1" t="s">
        <v>63</v>
      </c>
      <c r="B29" s="12">
        <v>2023</v>
      </c>
      <c r="D29" s="67" t="s">
        <v>373</v>
      </c>
      <c r="E29" s="68">
        <f>-C43</f>
        <v>0.25</v>
      </c>
    </row>
    <row r="30" spans="1:8">
      <c r="A30" s="4" t="s">
        <v>64</v>
      </c>
      <c r="B30" s="6">
        <v>2191605.9824848147</v>
      </c>
      <c r="D30" s="67" t="s">
        <v>348</v>
      </c>
      <c r="E30" s="69">
        <f>(E25/(E25+E26))*E15</f>
        <v>5.649109596674947E-2</v>
      </c>
    </row>
    <row r="31" spans="1:8">
      <c r="A31" s="4" t="s">
        <v>65</v>
      </c>
      <c r="B31" s="6">
        <v>-776752.16023538285</v>
      </c>
      <c r="D31" s="67" t="s">
        <v>371</v>
      </c>
      <c r="E31" s="70">
        <f>(E26/F26)</f>
        <v>0.22984190911043673</v>
      </c>
    </row>
    <row r="32" spans="1:8">
      <c r="A32" s="4" t="s">
        <v>66</v>
      </c>
      <c r="B32" s="6">
        <v>15058.13149332343</v>
      </c>
      <c r="D32" s="67" t="s">
        <v>374</v>
      </c>
      <c r="E32" s="71">
        <f>E28*(1-E29)</f>
        <v>3.7500000000000006E-2</v>
      </c>
    </row>
    <row r="33" spans="1:5">
      <c r="A33" s="4" t="s">
        <v>67</v>
      </c>
      <c r="B33" s="6">
        <v>-317326.11799800023</v>
      </c>
      <c r="D33" s="72" t="s">
        <v>369</v>
      </c>
      <c r="E33" s="73">
        <f>E30+(E31*E32)</f>
        <v>6.5110167558390844E-2</v>
      </c>
    </row>
    <row r="34" spans="1:5">
      <c r="A34" s="4" t="s">
        <v>68</v>
      </c>
      <c r="B34" s="6">
        <v>-409148.18205009564</v>
      </c>
    </row>
    <row r="35" spans="1:5">
      <c r="A35" s="4" t="s">
        <v>69</v>
      </c>
      <c r="B35" s="6">
        <v>-304426.4100492259</v>
      </c>
    </row>
    <row r="36" spans="1:5">
      <c r="A36" s="4" t="s">
        <v>71</v>
      </c>
      <c r="B36" s="6">
        <v>0</v>
      </c>
    </row>
    <row r="37" spans="1:5">
      <c r="A37" s="2" t="s">
        <v>72</v>
      </c>
      <c r="B37" s="3">
        <v>399011.24364543357</v>
      </c>
    </row>
    <row r="38" spans="1:5">
      <c r="A38" s="4" t="s">
        <v>73</v>
      </c>
      <c r="B38" s="6"/>
      <c r="E38" s="65"/>
    </row>
    <row r="39" spans="1:5">
      <c r="A39" s="4" t="s">
        <v>78</v>
      </c>
      <c r="B39" s="6">
        <v>-1.000047816872853E-2</v>
      </c>
      <c r="E39" s="65"/>
    </row>
    <row r="40" spans="1:5">
      <c r="A40" s="4" t="s">
        <v>80</v>
      </c>
      <c r="B40" s="6"/>
    </row>
    <row r="41" spans="1:5">
      <c r="A41" s="4" t="s">
        <v>81</v>
      </c>
      <c r="B41" s="6"/>
    </row>
    <row r="42" spans="1:5">
      <c r="A42" s="2" t="s">
        <v>82</v>
      </c>
      <c r="B42" s="3">
        <v>399011.23364495538</v>
      </c>
    </row>
    <row r="43" spans="1:5">
      <c r="A43" s="11" t="s">
        <v>83</v>
      </c>
      <c r="B43" s="8">
        <v>-99752.808411238846</v>
      </c>
      <c r="C43" s="64">
        <f>B43/B42</f>
        <v>-0.25</v>
      </c>
    </row>
    <row r="44" spans="1:5">
      <c r="A44" s="2" t="s">
        <v>84</v>
      </c>
      <c r="B44" s="3">
        <v>299258.42523371655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11F4-9C5E-420F-B60F-A964ABD53C14}">
  <dimension ref="A2:H85"/>
  <sheetViews>
    <sheetView workbookViewId="0">
      <selection activeCell="F16" sqref="F16"/>
    </sheetView>
  </sheetViews>
  <sheetFormatPr defaultColWidth="11.42578125" defaultRowHeight="15"/>
  <cols>
    <col min="1" max="1" width="57" bestFit="1" customWidth="1"/>
    <col min="2" max="3" width="11.7109375" bestFit="1" customWidth="1"/>
    <col min="4" max="4" width="15.7109375" customWidth="1"/>
  </cols>
  <sheetData>
    <row r="2" spans="1:8">
      <c r="A2" s="1" t="s">
        <v>139</v>
      </c>
      <c r="B2" s="1">
        <v>2023</v>
      </c>
    </row>
    <row r="3" spans="1:8" ht="19.5">
      <c r="A3" s="2" t="s">
        <v>36</v>
      </c>
      <c r="B3" s="3">
        <v>70689770</v>
      </c>
      <c r="D3" s="62" t="s">
        <v>357</v>
      </c>
      <c r="H3" s="62" t="s">
        <v>356</v>
      </c>
    </row>
    <row r="4" spans="1:8">
      <c r="A4" s="13" t="s">
        <v>37</v>
      </c>
      <c r="B4" s="15">
        <v>1049</v>
      </c>
    </row>
    <row r="5" spans="1:8">
      <c r="A5" s="13" t="s">
        <v>38</v>
      </c>
      <c r="B5" s="15">
        <v>65594242</v>
      </c>
      <c r="D5" t="s">
        <v>370</v>
      </c>
      <c r="E5" s="66">
        <f>E9+E7*((E10+E8)-E9)</f>
        <v>0.1052</v>
      </c>
    </row>
    <row r="6" spans="1:8">
      <c r="A6" s="13" t="s">
        <v>85</v>
      </c>
      <c r="B6" s="15">
        <v>0</v>
      </c>
    </row>
    <row r="7" spans="1:8">
      <c r="A7" s="13" t="s">
        <v>86</v>
      </c>
      <c r="B7" s="15">
        <v>4572655</v>
      </c>
      <c r="D7" t="s">
        <v>362</v>
      </c>
      <c r="E7">
        <v>1.2</v>
      </c>
      <c r="H7" s="64"/>
    </row>
    <row r="8" spans="1:8">
      <c r="A8" s="13" t="s">
        <v>40</v>
      </c>
      <c r="B8" s="15">
        <v>0</v>
      </c>
      <c r="D8" t="s">
        <v>363</v>
      </c>
      <c r="E8" s="57">
        <v>0.02</v>
      </c>
    </row>
    <row r="9" spans="1:8">
      <c r="A9" s="13" t="s">
        <v>87</v>
      </c>
      <c r="B9" s="16">
        <v>521824</v>
      </c>
      <c r="D9" t="s">
        <v>364</v>
      </c>
      <c r="E9" s="66">
        <v>7.3999999999999996E-2</v>
      </c>
    </row>
    <row r="10" spans="1:8">
      <c r="A10" s="13" t="s">
        <v>88</v>
      </c>
      <c r="B10" s="15"/>
      <c r="D10" t="s">
        <v>365</v>
      </c>
      <c r="E10" s="57">
        <v>0.08</v>
      </c>
    </row>
    <row r="11" spans="1:8">
      <c r="A11" s="2" t="s">
        <v>41</v>
      </c>
      <c r="B11" s="3">
        <v>118707739</v>
      </c>
    </row>
    <row r="12" spans="1:8">
      <c r="A12" s="13" t="s">
        <v>89</v>
      </c>
      <c r="B12" s="17"/>
    </row>
    <row r="13" spans="1:8">
      <c r="A13" s="13" t="s">
        <v>90</v>
      </c>
      <c r="B13" s="15">
        <v>551607</v>
      </c>
      <c r="D13" t="s">
        <v>366</v>
      </c>
    </row>
    <row r="14" spans="1:8">
      <c r="A14" s="13" t="s">
        <v>91</v>
      </c>
      <c r="B14" s="15">
        <v>5391205</v>
      </c>
      <c r="D14" t="s">
        <v>367</v>
      </c>
    </row>
    <row r="15" spans="1:8">
      <c r="A15" s="13" t="s">
        <v>44</v>
      </c>
      <c r="B15" s="15">
        <v>53938811</v>
      </c>
      <c r="D15" t="s">
        <v>376</v>
      </c>
      <c r="E15" s="14">
        <f>B22</f>
        <v>156685783</v>
      </c>
    </row>
    <row r="16" spans="1:8">
      <c r="A16" s="13" t="s">
        <v>92</v>
      </c>
      <c r="B16" s="15">
        <v>38297941</v>
      </c>
      <c r="D16" t="s">
        <v>368</v>
      </c>
      <c r="E16" s="14">
        <f>B35+B43</f>
        <v>32711726</v>
      </c>
      <c r="F16" s="14">
        <f>E15+E16</f>
        <v>189397509</v>
      </c>
    </row>
    <row r="17" spans="1:5">
      <c r="A17" s="13" t="s">
        <v>93</v>
      </c>
      <c r="B17" s="15">
        <v>119968</v>
      </c>
    </row>
    <row r="18" spans="1:5">
      <c r="A18" s="13" t="s">
        <v>94</v>
      </c>
      <c r="B18" s="15">
        <v>20408207</v>
      </c>
      <c r="D18" s="67" t="s">
        <v>372</v>
      </c>
      <c r="E18" s="68">
        <v>0.05</v>
      </c>
    </row>
    <row r="19" spans="1:5">
      <c r="A19" s="2" t="s">
        <v>48</v>
      </c>
      <c r="B19" s="3">
        <v>189397509</v>
      </c>
      <c r="D19" s="67" t="s">
        <v>373</v>
      </c>
      <c r="E19" s="68">
        <f>-C84</f>
        <v>0.23995032961827528</v>
      </c>
    </row>
    <row r="20" spans="1:5">
      <c r="A20" s="9"/>
      <c r="B20" s="10"/>
      <c r="D20" s="67" t="s">
        <v>348</v>
      </c>
      <c r="E20" s="69">
        <f>(E15/(E15+E16))*E5</f>
        <v>8.7030417974504615E-2</v>
      </c>
    </row>
    <row r="21" spans="1:5">
      <c r="A21" s="1" t="s">
        <v>140</v>
      </c>
      <c r="B21" s="1">
        <v>2023</v>
      </c>
      <c r="D21" s="67" t="s">
        <v>371</v>
      </c>
      <c r="E21" s="70">
        <f>(E16/F16)</f>
        <v>0.17271465803702835</v>
      </c>
    </row>
    <row r="22" spans="1:5">
      <c r="A22" s="2" t="s">
        <v>49</v>
      </c>
      <c r="B22" s="3">
        <v>156685783</v>
      </c>
      <c r="D22" s="67" t="s">
        <v>374</v>
      </c>
      <c r="E22" s="71">
        <f>E18*(1-E19)</f>
        <v>3.8002483519086243E-2</v>
      </c>
    </row>
    <row r="23" spans="1:5">
      <c r="A23" s="4" t="s">
        <v>50</v>
      </c>
      <c r="B23" s="6">
        <v>156643916</v>
      </c>
      <c r="D23" s="72" t="s">
        <v>369</v>
      </c>
      <c r="E23" s="73">
        <f>E20+(E21*E22)</f>
        <v>9.3594003920061397E-2</v>
      </c>
    </row>
    <row r="24" spans="1:5">
      <c r="A24" s="44" t="s">
        <v>51</v>
      </c>
      <c r="B24" s="45">
        <v>32040211</v>
      </c>
    </row>
    <row r="25" spans="1:5">
      <c r="A25" s="44" t="s">
        <v>52</v>
      </c>
      <c r="B25" s="45">
        <v>107623403</v>
      </c>
    </row>
    <row r="26" spans="1:5">
      <c r="A26" s="44" t="s">
        <v>53</v>
      </c>
      <c r="B26" s="45">
        <v>7982191</v>
      </c>
    </row>
    <row r="27" spans="1:5">
      <c r="A27" s="44" t="s">
        <v>95</v>
      </c>
      <c r="B27" s="45"/>
    </row>
    <row r="28" spans="1:5">
      <c r="A28" s="44" t="s">
        <v>96</v>
      </c>
      <c r="B28" s="45"/>
    </row>
    <row r="29" spans="1:5">
      <c r="A29" s="13" t="s">
        <v>97</v>
      </c>
      <c r="B29" s="45"/>
    </row>
    <row r="30" spans="1:5">
      <c r="A30" s="13" t="s">
        <v>98</v>
      </c>
      <c r="B30" s="45">
        <v>8998111</v>
      </c>
    </row>
    <row r="31" spans="1:5">
      <c r="A31" s="13" t="s">
        <v>99</v>
      </c>
      <c r="B31" s="45"/>
    </row>
    <row r="32" spans="1:5">
      <c r="A32" s="13" t="s">
        <v>100</v>
      </c>
      <c r="B32" s="45"/>
    </row>
    <row r="33" spans="1:2">
      <c r="A33" s="4" t="s">
        <v>101</v>
      </c>
      <c r="B33" s="6"/>
    </row>
    <row r="34" spans="1:2">
      <c r="A34" s="4" t="s">
        <v>102</v>
      </c>
      <c r="B34" s="6">
        <v>41867</v>
      </c>
    </row>
    <row r="35" spans="1:2">
      <c r="A35" s="2" t="s">
        <v>56</v>
      </c>
      <c r="B35" s="3">
        <v>4400833</v>
      </c>
    </row>
    <row r="36" spans="1:2">
      <c r="A36" s="13" t="s">
        <v>103</v>
      </c>
      <c r="B36" s="15">
        <v>17512</v>
      </c>
    </row>
    <row r="37" spans="1:2">
      <c r="A37" s="13" t="s">
        <v>104</v>
      </c>
      <c r="B37" s="15">
        <v>49886</v>
      </c>
    </row>
    <row r="38" spans="1:2">
      <c r="A38" s="13" t="s">
        <v>105</v>
      </c>
      <c r="B38" s="15"/>
    </row>
    <row r="39" spans="1:2">
      <c r="A39" s="13" t="s">
        <v>58</v>
      </c>
      <c r="B39" s="15">
        <v>4333435</v>
      </c>
    </row>
    <row r="40" spans="1:2">
      <c r="A40" s="13" t="s">
        <v>106</v>
      </c>
      <c r="B40" s="15"/>
    </row>
    <row r="41" spans="1:2">
      <c r="A41" s="13" t="s">
        <v>107</v>
      </c>
      <c r="B41" s="15"/>
    </row>
    <row r="42" spans="1:2">
      <c r="A42" s="13" t="s">
        <v>108</v>
      </c>
      <c r="B42" s="15"/>
    </row>
    <row r="43" spans="1:2">
      <c r="A43" s="2" t="s">
        <v>59</v>
      </c>
      <c r="B43" s="3">
        <v>28310893</v>
      </c>
    </row>
    <row r="44" spans="1:2">
      <c r="A44" s="13" t="s">
        <v>109</v>
      </c>
      <c r="B44" s="15"/>
    </row>
    <row r="45" spans="1:2">
      <c r="A45" s="13" t="s">
        <v>110</v>
      </c>
      <c r="B45" s="15"/>
    </row>
    <row r="46" spans="1:2">
      <c r="A46" s="13" t="s">
        <v>111</v>
      </c>
      <c r="B46" s="15">
        <v>16632286</v>
      </c>
    </row>
    <row r="47" spans="1:2">
      <c r="A47" s="13" t="s">
        <v>168</v>
      </c>
      <c r="B47" s="15">
        <v>4005453</v>
      </c>
    </row>
    <row r="48" spans="1:2">
      <c r="A48" s="13" t="s">
        <v>112</v>
      </c>
      <c r="B48" s="15">
        <v>7673154</v>
      </c>
    </row>
    <row r="49" spans="1:2">
      <c r="A49" s="13" t="s">
        <v>113</v>
      </c>
      <c r="B49" s="45"/>
    </row>
    <row r="50" spans="1:2">
      <c r="A50" s="13" t="s">
        <v>114</v>
      </c>
      <c r="B50" s="45"/>
    </row>
    <row r="51" spans="1:2">
      <c r="A51" s="2" t="s">
        <v>62</v>
      </c>
      <c r="B51" s="3">
        <v>189397509</v>
      </c>
    </row>
    <row r="52" spans="1:2">
      <c r="A52" s="51"/>
      <c r="B52" s="51"/>
    </row>
    <row r="53" spans="1:2">
      <c r="A53" s="1" t="s">
        <v>115</v>
      </c>
      <c r="B53" s="1">
        <v>2023</v>
      </c>
    </row>
    <row r="54" spans="1:2">
      <c r="A54" s="4" t="s">
        <v>64</v>
      </c>
      <c r="B54" s="6">
        <v>49033129</v>
      </c>
    </row>
    <row r="55" spans="1:2">
      <c r="A55" s="4" t="s">
        <v>116</v>
      </c>
      <c r="B55" s="46"/>
    </row>
    <row r="56" spans="1:2">
      <c r="A56" s="4" t="s">
        <v>117</v>
      </c>
      <c r="B56" s="46"/>
    </row>
    <row r="57" spans="1:2">
      <c r="A57" s="4" t="s">
        <v>118</v>
      </c>
      <c r="B57" s="6">
        <v>-6500350</v>
      </c>
    </row>
    <row r="58" spans="1:2">
      <c r="A58" s="4" t="s">
        <v>119</v>
      </c>
      <c r="B58" s="6">
        <v>111667</v>
      </c>
    </row>
    <row r="59" spans="1:2">
      <c r="A59" s="4" t="s">
        <v>120</v>
      </c>
      <c r="B59" s="6">
        <v>-12628639</v>
      </c>
    </row>
    <row r="60" spans="1:2">
      <c r="A60" s="4" t="s">
        <v>121</v>
      </c>
      <c r="B60" s="6">
        <v>-13286372</v>
      </c>
    </row>
    <row r="61" spans="1:2">
      <c r="A61" s="4" t="s">
        <v>122</v>
      </c>
      <c r="B61" s="6">
        <v>-5015591</v>
      </c>
    </row>
    <row r="62" spans="1:2">
      <c r="A62" s="4" t="s">
        <v>70</v>
      </c>
      <c r="B62" s="6">
        <v>19808</v>
      </c>
    </row>
    <row r="63" spans="1:2">
      <c r="A63" s="4" t="s">
        <v>123</v>
      </c>
      <c r="B63" s="6"/>
    </row>
    <row r="64" spans="1:2">
      <c r="A64" s="4" t="s">
        <v>124</v>
      </c>
      <c r="B64" s="6">
        <v>159</v>
      </c>
    </row>
    <row r="65" spans="1:4">
      <c r="A65" s="47" t="s">
        <v>125</v>
      </c>
      <c r="B65" s="48"/>
    </row>
    <row r="66" spans="1:4">
      <c r="A66" s="47" t="s">
        <v>126</v>
      </c>
      <c r="B66" s="48">
        <v>122</v>
      </c>
    </row>
    <row r="67" spans="1:4">
      <c r="A67" s="2" t="s">
        <v>72</v>
      </c>
      <c r="B67" s="3">
        <v>11733933</v>
      </c>
      <c r="D67" s="14"/>
    </row>
    <row r="68" spans="1:4">
      <c r="A68" s="4" t="s">
        <v>127</v>
      </c>
      <c r="B68" s="6">
        <v>111156</v>
      </c>
    </row>
    <row r="69" spans="1:4">
      <c r="A69" s="49" t="s">
        <v>128</v>
      </c>
      <c r="B69" s="50">
        <v>1889</v>
      </c>
    </row>
    <row r="70" spans="1:4">
      <c r="A70" s="49" t="s">
        <v>129</v>
      </c>
      <c r="B70" s="46">
        <v>191</v>
      </c>
    </row>
    <row r="71" spans="1:4">
      <c r="A71" s="49" t="s">
        <v>130</v>
      </c>
      <c r="B71" s="46">
        <v>1698</v>
      </c>
    </row>
    <row r="72" spans="1:4">
      <c r="A72" s="49" t="s">
        <v>74</v>
      </c>
      <c r="B72" s="50">
        <v>109267</v>
      </c>
    </row>
    <row r="73" spans="1:4">
      <c r="A73" s="49" t="s">
        <v>75</v>
      </c>
      <c r="B73" s="46">
        <v>66991</v>
      </c>
    </row>
    <row r="74" spans="1:4">
      <c r="A74" s="49" t="s">
        <v>76</v>
      </c>
      <c r="B74" s="46">
        <v>42276</v>
      </c>
    </row>
    <row r="75" spans="1:4">
      <c r="A75" s="49" t="s">
        <v>77</v>
      </c>
      <c r="B75" s="46"/>
    </row>
    <row r="76" spans="1:4">
      <c r="A76" s="4" t="s">
        <v>131</v>
      </c>
      <c r="B76" s="6">
        <v>-13</v>
      </c>
    </row>
    <row r="77" spans="1:4">
      <c r="A77" s="49" t="s">
        <v>132</v>
      </c>
      <c r="B77" s="6"/>
    </row>
    <row r="78" spans="1:4">
      <c r="A78" s="49" t="s">
        <v>79</v>
      </c>
      <c r="B78" s="46">
        <v>-13</v>
      </c>
    </row>
    <row r="79" spans="1:4">
      <c r="A79" s="4" t="s">
        <v>133</v>
      </c>
      <c r="B79" s="5">
        <v>-6215</v>
      </c>
    </row>
    <row r="80" spans="1:4">
      <c r="A80" s="4" t="s">
        <v>134</v>
      </c>
      <c r="B80" s="6">
        <v>-15</v>
      </c>
    </row>
    <row r="81" spans="1:3">
      <c r="A81" s="4" t="s">
        <v>135</v>
      </c>
      <c r="B81" s="6">
        <v>0</v>
      </c>
    </row>
    <row r="82" spans="1:3">
      <c r="A82" s="2" t="s">
        <v>136</v>
      </c>
      <c r="B82" s="3">
        <v>104913</v>
      </c>
    </row>
    <row r="83" spans="1:3">
      <c r="A83" s="2" t="s">
        <v>137</v>
      </c>
      <c r="B83" s="3">
        <v>11838846</v>
      </c>
    </row>
    <row r="84" spans="1:3">
      <c r="A84" s="11" t="s">
        <v>83</v>
      </c>
      <c r="B84" s="46">
        <v>-2840735</v>
      </c>
      <c r="C84" s="64">
        <f>B84/B83</f>
        <v>-0.23995032961827528</v>
      </c>
    </row>
    <row r="85" spans="1:3">
      <c r="A85" s="2" t="s">
        <v>138</v>
      </c>
      <c r="B85" s="3">
        <v>8998111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3898-D1E7-458B-AAD9-6F5BCE703038}">
  <dimension ref="A1:I68"/>
  <sheetViews>
    <sheetView topLeftCell="A4" workbookViewId="0">
      <selection activeCell="D18" sqref="D18:E23"/>
    </sheetView>
  </sheetViews>
  <sheetFormatPr defaultColWidth="11.42578125" defaultRowHeight="15"/>
  <cols>
    <col min="1" max="1" width="65.5703125" bestFit="1" customWidth="1"/>
    <col min="2" max="2" width="14.42578125" bestFit="1" customWidth="1"/>
    <col min="4" max="4" width="20" customWidth="1"/>
    <col min="5" max="5" width="17.5703125" customWidth="1"/>
    <col min="8" max="9" width="12" bestFit="1" customWidth="1"/>
  </cols>
  <sheetData>
    <row r="1" spans="1:9" ht="15.75" thickBot="1">
      <c r="A1" s="23" t="s">
        <v>0</v>
      </c>
      <c r="B1" s="23">
        <v>2023</v>
      </c>
    </row>
    <row r="2" spans="1:9" ht="15.75" thickBot="1">
      <c r="A2" s="18"/>
      <c r="B2" s="24"/>
    </row>
    <row r="3" spans="1:9" ht="20.25" thickBot="1">
      <c r="A3" s="19" t="s">
        <v>1</v>
      </c>
      <c r="B3" s="25">
        <v>16378314.4</v>
      </c>
      <c r="D3" s="62" t="s">
        <v>357</v>
      </c>
      <c r="H3" s="62" t="s">
        <v>356</v>
      </c>
    </row>
    <row r="4" spans="1:9">
      <c r="A4" s="20" t="s">
        <v>2</v>
      </c>
      <c r="B4" s="26"/>
    </row>
    <row r="5" spans="1:9">
      <c r="A5" s="20" t="s">
        <v>3</v>
      </c>
      <c r="B5" s="27">
        <v>57302</v>
      </c>
      <c r="D5" t="s">
        <v>370</v>
      </c>
      <c r="E5" s="66">
        <f>E9+E7*((E10+E8)-E9)</f>
        <v>7.0968581150919113E-2</v>
      </c>
      <c r="H5" s="56" t="s">
        <v>352</v>
      </c>
      <c r="I5" s="56" t="s">
        <v>353</v>
      </c>
    </row>
    <row r="6" spans="1:9">
      <c r="A6" s="20" t="s">
        <v>4</v>
      </c>
      <c r="B6" s="28">
        <v>15239487.4</v>
      </c>
      <c r="H6">
        <v>1.0215999999999998</v>
      </c>
      <c r="I6">
        <v>0.15165000000000001</v>
      </c>
    </row>
    <row r="7" spans="1:9">
      <c r="A7" s="20" t="s">
        <v>5</v>
      </c>
      <c r="B7" s="27">
        <v>1080000</v>
      </c>
      <c r="D7" t="s">
        <v>362</v>
      </c>
      <c r="E7" s="78">
        <f>H14</f>
        <v>0.58526544501313027</v>
      </c>
    </row>
    <row r="8" spans="1:9">
      <c r="A8" s="20" t="s">
        <v>6</v>
      </c>
      <c r="B8" s="27">
        <v>1525</v>
      </c>
      <c r="D8" t="s">
        <v>363</v>
      </c>
      <c r="E8" s="57">
        <v>0.02</v>
      </c>
      <c r="G8" t="s">
        <v>194</v>
      </c>
      <c r="H8" t="s">
        <v>206</v>
      </c>
      <c r="I8">
        <v>1.0925</v>
      </c>
    </row>
    <row r="9" spans="1:9" ht="15.75" thickBot="1">
      <c r="A9" s="20" t="s">
        <v>7</v>
      </c>
      <c r="B9" s="29"/>
      <c r="D9" t="s">
        <v>364</v>
      </c>
      <c r="E9" s="66">
        <f>Datos!J9</f>
        <v>0.03</v>
      </c>
    </row>
    <row r="10" spans="1:9" ht="15.75" thickBot="1">
      <c r="A10" s="19" t="s">
        <v>8</v>
      </c>
      <c r="B10" s="30">
        <v>4742369.6430521067</v>
      </c>
      <c r="D10" t="s">
        <v>365</v>
      </c>
      <c r="E10" s="57">
        <v>0.08</v>
      </c>
      <c r="H10" t="s">
        <v>375</v>
      </c>
    </row>
    <row r="11" spans="1:9">
      <c r="A11" s="20" t="s">
        <v>9</v>
      </c>
      <c r="B11" s="28"/>
      <c r="H11" s="77">
        <f>(1-I6)</f>
        <v>0.84834999999999994</v>
      </c>
    </row>
    <row r="12" spans="1:9">
      <c r="A12" s="20" t="s">
        <v>10</v>
      </c>
      <c r="B12" s="37">
        <v>2343862</v>
      </c>
      <c r="H12" s="65">
        <f>H11*H6</f>
        <v>0.86667435999999975</v>
      </c>
    </row>
    <row r="13" spans="1:9">
      <c r="A13" s="20" t="s">
        <v>11</v>
      </c>
      <c r="B13" s="37">
        <v>72015.720000000016</v>
      </c>
      <c r="D13" t="s">
        <v>366</v>
      </c>
      <c r="H13" s="65">
        <f>1+H12</f>
        <v>1.8666743599999998</v>
      </c>
    </row>
    <row r="14" spans="1:9">
      <c r="A14" s="20" t="s">
        <v>12</v>
      </c>
      <c r="B14" s="37"/>
      <c r="D14" t="s">
        <v>367</v>
      </c>
      <c r="H14" s="77">
        <f>I8/H13</f>
        <v>0.58526544501313027</v>
      </c>
    </row>
    <row r="15" spans="1:9">
      <c r="A15" s="20" t="s">
        <v>13</v>
      </c>
      <c r="B15" s="37">
        <v>26090</v>
      </c>
      <c r="D15" t="s">
        <v>389</v>
      </c>
      <c r="E15" s="14">
        <f>B22</f>
        <v>19520735.416087553</v>
      </c>
      <c r="H15" s="65"/>
    </row>
    <row r="16" spans="1:9">
      <c r="A16" s="20" t="s">
        <v>14</v>
      </c>
      <c r="B16" s="37"/>
      <c r="D16" t="s">
        <v>388</v>
      </c>
      <c r="E16" s="14">
        <f>B31+B36</f>
        <v>1604246.4742895525</v>
      </c>
    </row>
    <row r="17" spans="1:9" ht="15.75" thickBot="1">
      <c r="A17" s="20" t="s">
        <v>15</v>
      </c>
      <c r="B17" s="40">
        <v>2300401.9230521061</v>
      </c>
      <c r="D17" t="s">
        <v>387</v>
      </c>
      <c r="E17" s="14">
        <f>E15+E16</f>
        <v>21124981.890377104</v>
      </c>
    </row>
    <row r="18" spans="1:9" ht="15.75" thickBot="1">
      <c r="A18" s="19" t="s">
        <v>16</v>
      </c>
      <c r="B18" s="33">
        <v>21120684.043052107</v>
      </c>
      <c r="D18" s="67" t="s">
        <v>372</v>
      </c>
      <c r="E18" s="71">
        <f>I18</f>
        <v>7.5940726605797579E-2</v>
      </c>
      <c r="H18" t="s">
        <v>390</v>
      </c>
      <c r="I18" s="76">
        <f>E16/E17</f>
        <v>7.5940726605797579E-2</v>
      </c>
    </row>
    <row r="19" spans="1:9" ht="15.75" thickBot="1">
      <c r="A19" s="18"/>
      <c r="B19" s="31"/>
      <c r="D19" s="67" t="s">
        <v>373</v>
      </c>
      <c r="E19" s="68">
        <f>-C67</f>
        <v>0.25</v>
      </c>
      <c r="H19" t="s">
        <v>391</v>
      </c>
      <c r="I19" s="54">
        <f>E15/E17</f>
        <v>0.92405927339420246</v>
      </c>
    </row>
    <row r="20" spans="1:9" ht="15.75" thickBot="1">
      <c r="A20" s="23" t="s">
        <v>17</v>
      </c>
      <c r="B20" s="23">
        <v>2023</v>
      </c>
      <c r="D20" s="67" t="s">
        <v>348</v>
      </c>
      <c r="E20" s="69">
        <f>(E15/(E15+E16))*E5</f>
        <v>6.5579175532135811E-2</v>
      </c>
    </row>
    <row r="21" spans="1:9" ht="15.75" thickBot="1">
      <c r="A21" s="18"/>
      <c r="B21" s="32"/>
      <c r="D21" s="67" t="s">
        <v>371</v>
      </c>
      <c r="E21" s="70">
        <f>(E16/E17)</f>
        <v>7.5940726605797579E-2</v>
      </c>
    </row>
    <row r="22" spans="1:9" ht="15.75" thickBot="1">
      <c r="A22" s="19" t="s">
        <v>18</v>
      </c>
      <c r="B22" s="25">
        <v>19520735.416087553</v>
      </c>
      <c r="D22" s="67" t="s">
        <v>374</v>
      </c>
      <c r="E22" s="71">
        <f>E18*(1-E19)</f>
        <v>5.6955544954348181E-2</v>
      </c>
    </row>
    <row r="23" spans="1:9" ht="17.25">
      <c r="A23" s="20" t="s">
        <v>19</v>
      </c>
      <c r="B23" s="41">
        <v>17570406.416087553</v>
      </c>
      <c r="D23" s="72" t="s">
        <v>369</v>
      </c>
      <c r="E23" s="73">
        <f>E20+(E21*E22)</f>
        <v>6.9904421000198183E-2</v>
      </c>
      <c r="H23" s="74"/>
    </row>
    <row r="24" spans="1:9">
      <c r="A24" s="20" t="s">
        <v>20</v>
      </c>
      <c r="B24" s="37">
        <v>85185</v>
      </c>
      <c r="H24" s="75"/>
    </row>
    <row r="25" spans="1:9" ht="17.25">
      <c r="A25" s="20" t="s">
        <v>21</v>
      </c>
      <c r="B25" s="37">
        <v>234227</v>
      </c>
      <c r="H25" s="74"/>
    </row>
    <row r="26" spans="1:9">
      <c r="A26" s="20" t="s">
        <v>22</v>
      </c>
      <c r="B26" s="37">
        <v>17186274</v>
      </c>
      <c r="H26" s="75"/>
    </row>
    <row r="27" spans="1:9" ht="17.25">
      <c r="A27" s="20" t="s">
        <v>141</v>
      </c>
      <c r="B27" s="37">
        <v>-266659</v>
      </c>
      <c r="H27" s="74"/>
    </row>
    <row r="28" spans="1:9">
      <c r="A28" s="20" t="s">
        <v>142</v>
      </c>
      <c r="B28" s="37">
        <v>331379.41608755436</v>
      </c>
      <c r="H28" s="75"/>
    </row>
    <row r="29" spans="1:9" ht="17.25">
      <c r="A29" s="20" t="s">
        <v>143</v>
      </c>
      <c r="B29" s="37"/>
      <c r="H29" s="74"/>
    </row>
    <row r="30" spans="1:9" ht="15.75" thickBot="1">
      <c r="A30" s="20" t="s">
        <v>144</v>
      </c>
      <c r="B30" s="37">
        <v>1950329</v>
      </c>
      <c r="H30" s="75"/>
    </row>
    <row r="31" spans="1:9" ht="18" thickBot="1">
      <c r="A31" s="19" t="s">
        <v>23</v>
      </c>
      <c r="B31" s="33">
        <v>1208802</v>
      </c>
      <c r="H31" s="74"/>
    </row>
    <row r="32" spans="1:9">
      <c r="A32" s="20" t="s">
        <v>145</v>
      </c>
      <c r="B32" s="41"/>
    </row>
    <row r="33" spans="1:2">
      <c r="A33" s="20" t="s">
        <v>166</v>
      </c>
      <c r="B33" s="37">
        <v>553069</v>
      </c>
    </row>
    <row r="34" spans="1:2">
      <c r="A34" s="20" t="s">
        <v>146</v>
      </c>
      <c r="B34" s="37"/>
    </row>
    <row r="35" spans="1:2" ht="15.75" thickBot="1">
      <c r="A35" s="20" t="s">
        <v>24</v>
      </c>
      <c r="B35" s="34">
        <v>655733</v>
      </c>
    </row>
    <row r="36" spans="1:2" ht="15.75" thickBot="1">
      <c r="A36" s="19" t="s">
        <v>25</v>
      </c>
      <c r="B36" s="25">
        <v>395444.47428955248</v>
      </c>
    </row>
    <row r="37" spans="1:2">
      <c r="A37" s="20" t="s">
        <v>147</v>
      </c>
      <c r="B37" s="34"/>
    </row>
    <row r="38" spans="1:2">
      <c r="A38" s="20" t="s">
        <v>26</v>
      </c>
      <c r="B38" s="34"/>
    </row>
    <row r="39" spans="1:2">
      <c r="A39" s="20" t="s">
        <v>167</v>
      </c>
      <c r="B39" s="34">
        <v>216179</v>
      </c>
    </row>
    <row r="40" spans="1:2">
      <c r="A40" s="20" t="s">
        <v>27</v>
      </c>
      <c r="B40" s="34"/>
    </row>
    <row r="41" spans="1:2">
      <c r="A41" s="20" t="s">
        <v>28</v>
      </c>
      <c r="B41" s="34">
        <v>179265.47428955248</v>
      </c>
    </row>
    <row r="42" spans="1:2">
      <c r="A42" s="20" t="s">
        <v>14</v>
      </c>
      <c r="B42" s="34"/>
    </row>
    <row r="43" spans="1:2" ht="15.75" thickBot="1">
      <c r="A43" s="20" t="s">
        <v>29</v>
      </c>
      <c r="B43" s="42"/>
    </row>
    <row r="44" spans="1:2" ht="15.75" thickBot="1">
      <c r="A44" s="22" t="s">
        <v>30</v>
      </c>
      <c r="B44" s="33">
        <v>21124981.890377104</v>
      </c>
    </row>
    <row r="45" spans="1:2" ht="15.75" thickBot="1">
      <c r="A45" s="52"/>
      <c r="B45" s="35"/>
    </row>
    <row r="46" spans="1:2" ht="15.75" thickBot="1">
      <c r="A46" s="22" t="s">
        <v>31</v>
      </c>
      <c r="B46" s="23">
        <v>2023</v>
      </c>
    </row>
    <row r="47" spans="1:2">
      <c r="A47" s="21" t="s">
        <v>148</v>
      </c>
      <c r="B47" s="36">
        <v>943046.06180000002</v>
      </c>
    </row>
    <row r="48" spans="1:2">
      <c r="A48" s="21" t="s">
        <v>149</v>
      </c>
      <c r="B48" s="36">
        <v>1099456.6800000002</v>
      </c>
    </row>
    <row r="49" spans="1:3">
      <c r="A49" s="21" t="s">
        <v>150</v>
      </c>
      <c r="B49" s="36">
        <v>-855293</v>
      </c>
    </row>
    <row r="50" spans="1:3">
      <c r="A50" s="21" t="s">
        <v>151</v>
      </c>
      <c r="B50" s="36"/>
    </row>
    <row r="51" spans="1:3">
      <c r="A51" s="21" t="s">
        <v>152</v>
      </c>
      <c r="B51" s="37"/>
    </row>
    <row r="52" spans="1:3">
      <c r="A52" s="21" t="s">
        <v>153</v>
      </c>
      <c r="B52" s="34"/>
    </row>
    <row r="53" spans="1:3">
      <c r="A53" s="21" t="s">
        <v>154</v>
      </c>
      <c r="B53" s="28">
        <v>-160746.76800000001</v>
      </c>
    </row>
    <row r="54" spans="1:3">
      <c r="A54" s="21" t="s">
        <v>155</v>
      </c>
      <c r="B54" s="28">
        <v>-282551.47200000001</v>
      </c>
    </row>
    <row r="55" spans="1:3">
      <c r="A55" s="21" t="s">
        <v>156</v>
      </c>
      <c r="B55" s="38">
        <v>-348736</v>
      </c>
    </row>
    <row r="56" spans="1:3">
      <c r="A56" s="21" t="s">
        <v>157</v>
      </c>
      <c r="B56" s="38">
        <v>67478</v>
      </c>
    </row>
    <row r="57" spans="1:3" ht="15.75" thickBot="1">
      <c r="A57" s="21" t="s">
        <v>158</v>
      </c>
      <c r="B57" s="38">
        <v>0</v>
      </c>
    </row>
    <row r="58" spans="1:3" ht="15.75" thickBot="1">
      <c r="A58" s="22" t="s">
        <v>32</v>
      </c>
      <c r="B58" s="53">
        <v>462653.5018000002</v>
      </c>
      <c r="C58" s="54"/>
    </row>
    <row r="59" spans="1:3">
      <c r="A59" s="21" t="s">
        <v>159</v>
      </c>
      <c r="B59" s="34">
        <v>6</v>
      </c>
    </row>
    <row r="60" spans="1:3">
      <c r="A60" s="21" t="s">
        <v>160</v>
      </c>
      <c r="B60" s="34">
        <v>-20820.280349927751</v>
      </c>
    </row>
    <row r="61" spans="1:3">
      <c r="A61" s="21" t="s">
        <v>161</v>
      </c>
      <c r="B61" s="37"/>
    </row>
    <row r="62" spans="1:3">
      <c r="A62" s="21" t="s">
        <v>162</v>
      </c>
      <c r="B62" s="37"/>
    </row>
    <row r="63" spans="1:3">
      <c r="A63" s="21" t="s">
        <v>163</v>
      </c>
      <c r="B63" s="37"/>
    </row>
    <row r="64" spans="1:3" ht="15.75" thickBot="1">
      <c r="A64" s="21" t="s">
        <v>164</v>
      </c>
      <c r="B64" s="37"/>
    </row>
    <row r="65" spans="1:3" ht="15.75" thickBot="1">
      <c r="A65" s="22" t="s">
        <v>33</v>
      </c>
      <c r="B65" s="25">
        <v>-20814.280349927751</v>
      </c>
    </row>
    <row r="66" spans="1:3" ht="15.75" thickBot="1">
      <c r="A66" s="22" t="s">
        <v>34</v>
      </c>
      <c r="B66" s="39">
        <v>441839.22145007248</v>
      </c>
    </row>
    <row r="67" spans="1:3" ht="15.75" thickBot="1">
      <c r="A67" s="21" t="s">
        <v>165</v>
      </c>
      <c r="B67" s="34">
        <v>-110459.80536251812</v>
      </c>
      <c r="C67">
        <f>B67/B66</f>
        <v>-0.25</v>
      </c>
    </row>
    <row r="68" spans="1:3" ht="15.75" thickBot="1">
      <c r="A68" s="22" t="s">
        <v>35</v>
      </c>
      <c r="B68" s="25">
        <v>331379.41608755436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Datos</vt:lpstr>
      <vt:lpstr>SPRINT2</vt:lpstr>
      <vt:lpstr>Comparables TIKR</vt:lpstr>
      <vt:lpstr>BODEGAS</vt:lpstr>
      <vt:lpstr>HOTEL</vt:lpstr>
      <vt:lpstr>Promotora inmobiliaria y alquil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Calblay</cp:lastModifiedBy>
  <dcterms:created xsi:type="dcterms:W3CDTF">2015-06-05T18:19:34Z</dcterms:created>
  <dcterms:modified xsi:type="dcterms:W3CDTF">2024-05-15T16:26:15Z</dcterms:modified>
</cp:coreProperties>
</file>